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-120" yWindow="-120" windowWidth="29040" windowHeight="15840"/>
  </bookViews>
  <sheets>
    <sheet name="saving_model" sheetId="6" r:id="rId1"/>
    <sheet name="mortality" sheetId="2" r:id="rId2"/>
    <sheet name="lapse" sheetId="5" r:id="rId3"/>
    <sheet name="product_specs" sheetId="7" r:id="rId4"/>
    <sheet name="discount_curve" sheetId="3" r:id="rId5"/>
    <sheet name="return" sheetId="4" r:id="rId6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" i="4" l="1"/>
  <c r="Y18" i="6" l="1"/>
  <c r="Z18" i="6"/>
  <c r="BD24" i="6"/>
  <c r="BD25" i="6"/>
  <c r="BD26" i="6"/>
  <c r="BD27" i="6"/>
  <c r="BD28" i="6"/>
  <c r="BD29" i="6"/>
  <c r="BD30" i="6"/>
  <c r="BD31" i="6"/>
  <c r="BD32" i="6"/>
  <c r="BD33" i="6"/>
  <c r="BD34" i="6"/>
  <c r="BD35" i="6"/>
  <c r="BD36" i="6"/>
  <c r="BD37" i="6"/>
  <c r="BD38" i="6"/>
  <c r="BD39" i="6"/>
  <c r="BD40" i="6"/>
  <c r="BD41" i="6"/>
  <c r="BD42" i="6"/>
  <c r="BD43" i="6"/>
  <c r="BD44" i="6"/>
  <c r="BD45" i="6"/>
  <c r="BD46" i="6"/>
  <c r="BD47" i="6"/>
  <c r="BD48" i="6"/>
  <c r="BD49" i="6"/>
  <c r="BD50" i="6"/>
  <c r="BD51" i="6"/>
  <c r="BD52" i="6"/>
  <c r="BD53" i="6"/>
  <c r="BD54" i="6"/>
  <c r="BD55" i="6"/>
  <c r="BD56" i="6"/>
  <c r="BD57" i="6"/>
  <c r="BD58" i="6"/>
  <c r="BD59" i="6"/>
  <c r="BD60" i="6"/>
  <c r="BD61" i="6"/>
  <c r="BD62" i="6"/>
  <c r="BD63" i="6"/>
  <c r="BD64" i="6"/>
  <c r="BD65" i="6"/>
  <c r="BD66" i="6"/>
  <c r="BD67" i="6"/>
  <c r="BD68" i="6"/>
  <c r="BD69" i="6"/>
  <c r="BD70" i="6"/>
  <c r="BD71" i="6"/>
  <c r="BD72" i="6"/>
  <c r="BD73" i="6"/>
  <c r="BD74" i="6"/>
  <c r="BD75" i="6"/>
  <c r="BD76" i="6"/>
  <c r="BD77" i="6"/>
  <c r="BD78" i="6"/>
  <c r="BD79" i="6"/>
  <c r="BD80" i="6"/>
  <c r="BD81" i="6"/>
  <c r="BD82" i="6"/>
  <c r="BD83" i="6"/>
  <c r="BD84" i="6"/>
  <c r="BD85" i="6"/>
  <c r="BD86" i="6"/>
  <c r="BD87" i="6"/>
  <c r="BD88" i="6"/>
  <c r="BD89" i="6"/>
  <c r="BD90" i="6"/>
  <c r="BD91" i="6"/>
  <c r="BD92" i="6"/>
  <c r="BD93" i="6"/>
  <c r="BD94" i="6"/>
  <c r="BD95" i="6"/>
  <c r="BD96" i="6"/>
  <c r="BD97" i="6"/>
  <c r="BD98" i="6"/>
  <c r="BD99" i="6"/>
  <c r="BD100" i="6"/>
  <c r="BD101" i="6"/>
  <c r="BD102" i="6"/>
  <c r="BD103" i="6"/>
  <c r="BD104" i="6"/>
  <c r="BD105" i="6"/>
  <c r="BD106" i="6"/>
  <c r="BD107" i="6"/>
  <c r="BD108" i="6"/>
  <c r="BD109" i="6"/>
  <c r="BD110" i="6"/>
  <c r="BD111" i="6"/>
  <c r="BD112" i="6"/>
  <c r="BD113" i="6"/>
  <c r="BD114" i="6"/>
  <c r="BD115" i="6"/>
  <c r="BD116" i="6"/>
  <c r="BD117" i="6"/>
  <c r="BD118" i="6"/>
  <c r="BD119" i="6"/>
  <c r="BD120" i="6"/>
  <c r="BD121" i="6"/>
  <c r="BD122" i="6"/>
  <c r="BD123" i="6"/>
  <c r="BD124" i="6"/>
  <c r="BD125" i="6"/>
  <c r="BD126" i="6"/>
  <c r="BD127" i="6"/>
  <c r="BD128" i="6"/>
  <c r="BD129" i="6"/>
  <c r="BD130" i="6"/>
  <c r="BD131" i="6"/>
  <c r="BD132" i="6"/>
  <c r="BD133" i="6"/>
  <c r="BD134" i="6"/>
  <c r="BD135" i="6"/>
  <c r="BD136" i="6"/>
  <c r="BD137" i="6"/>
  <c r="BD138" i="6"/>
  <c r="BD139" i="6"/>
  <c r="BD140" i="6"/>
  <c r="BD141" i="6"/>
  <c r="BD142" i="6"/>
  <c r="BD143" i="6"/>
  <c r="BD144" i="6"/>
  <c r="BD145" i="6"/>
  <c r="BD146" i="6"/>
  <c r="BD147" i="6"/>
  <c r="BD148" i="6"/>
  <c r="BD149" i="6"/>
  <c r="BD150" i="6"/>
  <c r="BD151" i="6"/>
  <c r="BD152" i="6"/>
  <c r="BD153" i="6"/>
  <c r="BD154" i="6"/>
  <c r="BD155" i="6"/>
  <c r="BD156" i="6"/>
  <c r="BD157" i="6"/>
  <c r="BD158" i="6"/>
  <c r="BD159" i="6"/>
  <c r="BD160" i="6"/>
  <c r="BD161" i="6"/>
  <c r="BD162" i="6"/>
  <c r="BD163" i="6"/>
  <c r="BD164" i="6"/>
  <c r="BD165" i="6"/>
  <c r="BD166" i="6"/>
  <c r="BD167" i="6"/>
  <c r="BD168" i="6"/>
  <c r="BD169" i="6"/>
  <c r="BD170" i="6"/>
  <c r="BD171" i="6"/>
  <c r="BD172" i="6"/>
  <c r="BD173" i="6"/>
  <c r="BD174" i="6"/>
  <c r="BD175" i="6"/>
  <c r="BD176" i="6"/>
  <c r="BD177" i="6"/>
  <c r="BD178" i="6"/>
  <c r="BD179" i="6"/>
  <c r="BD180" i="6"/>
  <c r="BD181" i="6"/>
  <c r="BD182" i="6"/>
  <c r="BD183" i="6"/>
  <c r="BD184" i="6"/>
  <c r="BD185" i="6"/>
  <c r="BD186" i="6"/>
  <c r="BD187" i="6"/>
  <c r="BD188" i="6"/>
  <c r="BD189" i="6"/>
  <c r="BD190" i="6"/>
  <c r="BD191" i="6"/>
  <c r="BD192" i="6"/>
  <c r="BD193" i="6"/>
  <c r="BD194" i="6"/>
  <c r="BD195" i="6"/>
  <c r="BD196" i="6"/>
  <c r="BD197" i="6"/>
  <c r="BD198" i="6"/>
  <c r="BD199" i="6"/>
  <c r="BD200" i="6"/>
  <c r="BD201" i="6"/>
  <c r="BD202" i="6"/>
  <c r="BD203" i="6"/>
  <c r="BD204" i="6"/>
  <c r="BD205" i="6"/>
  <c r="BD206" i="6"/>
  <c r="BD207" i="6"/>
  <c r="BD208" i="6"/>
  <c r="BD209" i="6"/>
  <c r="BD210" i="6"/>
  <c r="BD211" i="6"/>
  <c r="BD212" i="6"/>
  <c r="BD213" i="6"/>
  <c r="BD214" i="6"/>
  <c r="BD215" i="6"/>
  <c r="BD216" i="6"/>
  <c r="BD217" i="6"/>
  <c r="BD218" i="6"/>
  <c r="BD219" i="6"/>
  <c r="BD220" i="6"/>
  <c r="BD221" i="6"/>
  <c r="BD222" i="6"/>
  <c r="BD223" i="6"/>
  <c r="BD224" i="6"/>
  <c r="BD225" i="6"/>
  <c r="BD226" i="6"/>
  <c r="BD227" i="6"/>
  <c r="BD228" i="6"/>
  <c r="BD229" i="6"/>
  <c r="BD230" i="6"/>
  <c r="BD231" i="6"/>
  <c r="BD232" i="6"/>
  <c r="BD233" i="6"/>
  <c r="BD234" i="6"/>
  <c r="BD235" i="6"/>
  <c r="BD236" i="6"/>
  <c r="BD237" i="6"/>
  <c r="BD238" i="6"/>
  <c r="BD239" i="6"/>
  <c r="BD240" i="6"/>
  <c r="BD241" i="6"/>
  <c r="BD242" i="6"/>
  <c r="BD243" i="6"/>
  <c r="BD244" i="6"/>
  <c r="BD245" i="6"/>
  <c r="BD246" i="6"/>
  <c r="BD247" i="6"/>
  <c r="BD248" i="6"/>
  <c r="BD249" i="6"/>
  <c r="BD250" i="6"/>
  <c r="BD251" i="6"/>
  <c r="BD252" i="6"/>
  <c r="BD253" i="6"/>
  <c r="BD254" i="6"/>
  <c r="BD255" i="6"/>
  <c r="BD256" i="6"/>
  <c r="BD257" i="6"/>
  <c r="BD258" i="6"/>
  <c r="BD259" i="6"/>
  <c r="BD260" i="6"/>
  <c r="BD261" i="6"/>
  <c r="BD262" i="6"/>
  <c r="BD263" i="6"/>
  <c r="BD264" i="6"/>
  <c r="BD265" i="6"/>
  <c r="BD266" i="6"/>
  <c r="BD267" i="6"/>
  <c r="BD268" i="6"/>
  <c r="BD269" i="6"/>
  <c r="BD270" i="6"/>
  <c r="BD271" i="6"/>
  <c r="BD272" i="6"/>
  <c r="BD273" i="6"/>
  <c r="BD274" i="6"/>
  <c r="BD275" i="6"/>
  <c r="BD276" i="6"/>
  <c r="BD277" i="6"/>
  <c r="BD278" i="6"/>
  <c r="BD279" i="6"/>
  <c r="BD280" i="6"/>
  <c r="BD281" i="6"/>
  <c r="BD282" i="6"/>
  <c r="BD283" i="6"/>
  <c r="BD284" i="6"/>
  <c r="BD285" i="6"/>
  <c r="BD286" i="6"/>
  <c r="BD287" i="6"/>
  <c r="BD288" i="6"/>
  <c r="BD289" i="6"/>
  <c r="BD290" i="6"/>
  <c r="BD291" i="6"/>
  <c r="BD292" i="6"/>
  <c r="BD293" i="6"/>
  <c r="BD294" i="6"/>
  <c r="BD295" i="6"/>
  <c r="BD296" i="6"/>
  <c r="BD297" i="6"/>
  <c r="BD298" i="6"/>
  <c r="BD299" i="6"/>
  <c r="BD300" i="6"/>
  <c r="BD301" i="6"/>
  <c r="BD302" i="6"/>
  <c r="BD303" i="6"/>
  <c r="BD304" i="6"/>
  <c r="BD305" i="6"/>
  <c r="BD306" i="6"/>
  <c r="BD307" i="6"/>
  <c r="BD308" i="6"/>
  <c r="BD309" i="6"/>
  <c r="BD310" i="6"/>
  <c r="BD311" i="6"/>
  <c r="BD312" i="6"/>
  <c r="BD313" i="6"/>
  <c r="BD314" i="6"/>
  <c r="BD315" i="6"/>
  <c r="BD316" i="6"/>
  <c r="BD317" i="6"/>
  <c r="BD318" i="6"/>
  <c r="BD319" i="6"/>
  <c r="BD320" i="6"/>
  <c r="BD321" i="6"/>
  <c r="BD322" i="6"/>
  <c r="BD323" i="6"/>
  <c r="BD324" i="6"/>
  <c r="BD325" i="6"/>
  <c r="BD326" i="6"/>
  <c r="BD327" i="6"/>
  <c r="BD328" i="6"/>
  <c r="BD329" i="6"/>
  <c r="BD330" i="6"/>
  <c r="BD331" i="6"/>
  <c r="BD332" i="6"/>
  <c r="BD333" i="6"/>
  <c r="BD334" i="6"/>
  <c r="BD335" i="6"/>
  <c r="BD336" i="6"/>
  <c r="BD337" i="6"/>
  <c r="BD338" i="6"/>
  <c r="BD339" i="6"/>
  <c r="BD340" i="6"/>
  <c r="BD341" i="6"/>
  <c r="BD342" i="6"/>
  <c r="BD343" i="6"/>
  <c r="BD344" i="6"/>
  <c r="BD345" i="6"/>
  <c r="BD346" i="6"/>
  <c r="BD347" i="6"/>
  <c r="BD348" i="6"/>
  <c r="BD349" i="6"/>
  <c r="BD350" i="6"/>
  <c r="BD351" i="6"/>
  <c r="BD352" i="6"/>
  <c r="BD353" i="6"/>
  <c r="BD354" i="6"/>
  <c r="BD355" i="6"/>
  <c r="BD356" i="6"/>
  <c r="BD357" i="6"/>
  <c r="BD358" i="6"/>
  <c r="BD359" i="6"/>
  <c r="BD360" i="6"/>
  <c r="BD361" i="6"/>
  <c r="BD362" i="6"/>
  <c r="BD363" i="6"/>
  <c r="BD364" i="6"/>
  <c r="BD365" i="6"/>
  <c r="BD366" i="6"/>
  <c r="BD367" i="6"/>
  <c r="BD368" i="6"/>
  <c r="BD369" i="6"/>
  <c r="BD370" i="6"/>
  <c r="BD371" i="6"/>
  <c r="BD372" i="6"/>
  <c r="BD373" i="6"/>
  <c r="BD374" i="6"/>
  <c r="BD375" i="6"/>
  <c r="BD376" i="6"/>
  <c r="BD377" i="6"/>
  <c r="BD378" i="6"/>
  <c r="BD379" i="6"/>
  <c r="BD380" i="6"/>
  <c r="BD381" i="6"/>
  <c r="BD382" i="6"/>
  <c r="BD383" i="6"/>
  <c r="BD384" i="6"/>
  <c r="BD385" i="6"/>
  <c r="BD386" i="6"/>
  <c r="BD387" i="6"/>
  <c r="BD388" i="6"/>
  <c r="BD389" i="6"/>
  <c r="BD390" i="6"/>
  <c r="BD391" i="6"/>
  <c r="BD392" i="6"/>
  <c r="BD393" i="6"/>
  <c r="BD394" i="6"/>
  <c r="BD395" i="6"/>
  <c r="BD396" i="6"/>
  <c r="BD397" i="6"/>
  <c r="BD398" i="6"/>
  <c r="BD399" i="6"/>
  <c r="BD400" i="6"/>
  <c r="BD401" i="6"/>
  <c r="BD402" i="6"/>
  <c r="BD403" i="6"/>
  <c r="BD404" i="6"/>
  <c r="BD405" i="6"/>
  <c r="BD406" i="6"/>
  <c r="BD407" i="6"/>
  <c r="BD408" i="6"/>
  <c r="BD409" i="6"/>
  <c r="BD410" i="6"/>
  <c r="BD411" i="6"/>
  <c r="BD412" i="6"/>
  <c r="BD413" i="6"/>
  <c r="BD414" i="6"/>
  <c r="BD415" i="6"/>
  <c r="BD416" i="6"/>
  <c r="BD417" i="6"/>
  <c r="BD418" i="6"/>
  <c r="BD419" i="6"/>
  <c r="BD420" i="6"/>
  <c r="BD421" i="6"/>
  <c r="BD422" i="6"/>
  <c r="BD423" i="6"/>
  <c r="BD424" i="6"/>
  <c r="BD425" i="6"/>
  <c r="BD426" i="6"/>
  <c r="BD427" i="6"/>
  <c r="BD428" i="6"/>
  <c r="BD429" i="6"/>
  <c r="BD430" i="6"/>
  <c r="BD431" i="6"/>
  <c r="BD432" i="6"/>
  <c r="BD433" i="6"/>
  <c r="BD434" i="6"/>
  <c r="BD435" i="6"/>
  <c r="BD436" i="6"/>
  <c r="BD437" i="6"/>
  <c r="BD438" i="6"/>
  <c r="BD439" i="6"/>
  <c r="BD440" i="6"/>
  <c r="BD441" i="6"/>
  <c r="BD442" i="6"/>
  <c r="BD443" i="6"/>
  <c r="BD444" i="6"/>
  <c r="BD445" i="6"/>
  <c r="BD446" i="6"/>
  <c r="BD447" i="6"/>
  <c r="BD448" i="6"/>
  <c r="BD449" i="6"/>
  <c r="BD450" i="6"/>
  <c r="BD451" i="6"/>
  <c r="BD452" i="6"/>
  <c r="BD453" i="6"/>
  <c r="BD454" i="6"/>
  <c r="BD455" i="6"/>
  <c r="BD456" i="6"/>
  <c r="BD457" i="6"/>
  <c r="BD458" i="6"/>
  <c r="BD459" i="6"/>
  <c r="BD460" i="6"/>
  <c r="BD461" i="6"/>
  <c r="BD462" i="6"/>
  <c r="BD463" i="6"/>
  <c r="BD464" i="6"/>
  <c r="BD465" i="6"/>
  <c r="BD466" i="6"/>
  <c r="BD467" i="6"/>
  <c r="BD468" i="6"/>
  <c r="BD469" i="6"/>
  <c r="BD470" i="6"/>
  <c r="BD471" i="6"/>
  <c r="BD472" i="6"/>
  <c r="BD473" i="6"/>
  <c r="BD474" i="6"/>
  <c r="BD475" i="6"/>
  <c r="BD476" i="6"/>
  <c r="BD477" i="6"/>
  <c r="BD478" i="6"/>
  <c r="BD479" i="6"/>
  <c r="BD480" i="6"/>
  <c r="BD481" i="6"/>
  <c r="BD482" i="6"/>
  <c r="BD483" i="6"/>
  <c r="BD484" i="6"/>
  <c r="BD485" i="6"/>
  <c r="BD486" i="6"/>
  <c r="BD487" i="6"/>
  <c r="BD488" i="6"/>
  <c r="BD489" i="6"/>
  <c r="BD490" i="6"/>
  <c r="BD491" i="6"/>
  <c r="BD492" i="6"/>
  <c r="BD493" i="6"/>
  <c r="BD494" i="6"/>
  <c r="BD495" i="6"/>
  <c r="BD496" i="6"/>
  <c r="BD497" i="6"/>
  <c r="BD498" i="6"/>
  <c r="BD499" i="6"/>
  <c r="BD500" i="6"/>
  <c r="BD501" i="6"/>
  <c r="BD502" i="6"/>
  <c r="BD503" i="6"/>
  <c r="BD504" i="6"/>
  <c r="BD505" i="6"/>
  <c r="BD506" i="6"/>
  <c r="BD507" i="6"/>
  <c r="BD508" i="6"/>
  <c r="BD509" i="6"/>
  <c r="BD510" i="6"/>
  <c r="BD511" i="6"/>
  <c r="BD512" i="6"/>
  <c r="BD513" i="6"/>
  <c r="BD514" i="6"/>
  <c r="BD515" i="6"/>
  <c r="BD516" i="6"/>
  <c r="BD517" i="6"/>
  <c r="BD518" i="6"/>
  <c r="BD519" i="6"/>
  <c r="BD520" i="6"/>
  <c r="BD521" i="6"/>
  <c r="BD522" i="6"/>
  <c r="BD523" i="6"/>
  <c r="BD524" i="6"/>
  <c r="BD525" i="6"/>
  <c r="BD526" i="6"/>
  <c r="BD527" i="6"/>
  <c r="BD528" i="6"/>
  <c r="BD529" i="6"/>
  <c r="BD530" i="6"/>
  <c r="BD531" i="6"/>
  <c r="BD532" i="6"/>
  <c r="BD533" i="6"/>
  <c r="BD534" i="6"/>
  <c r="BD535" i="6"/>
  <c r="BD536" i="6"/>
  <c r="BD537" i="6"/>
  <c r="BD538" i="6"/>
  <c r="BD539" i="6"/>
  <c r="BD540" i="6"/>
  <c r="BD541" i="6"/>
  <c r="BD542" i="6"/>
  <c r="BD543" i="6"/>
  <c r="BD544" i="6"/>
  <c r="BD545" i="6"/>
  <c r="BD546" i="6"/>
  <c r="BD547" i="6"/>
  <c r="BD548" i="6"/>
  <c r="BD549" i="6"/>
  <c r="BD550" i="6"/>
  <c r="BD551" i="6"/>
  <c r="BD552" i="6"/>
  <c r="BD553" i="6"/>
  <c r="BD554" i="6"/>
  <c r="BD555" i="6"/>
  <c r="BD556" i="6"/>
  <c r="BD557" i="6"/>
  <c r="BD558" i="6"/>
  <c r="BD559" i="6"/>
  <c r="BD560" i="6"/>
  <c r="BD561" i="6"/>
  <c r="BD562" i="6"/>
  <c r="BD563" i="6"/>
  <c r="BD564" i="6"/>
  <c r="BD565" i="6"/>
  <c r="BD566" i="6"/>
  <c r="BD567" i="6"/>
  <c r="BD568" i="6"/>
  <c r="BD569" i="6"/>
  <c r="BD570" i="6"/>
  <c r="BD571" i="6"/>
  <c r="BD572" i="6"/>
  <c r="BD573" i="6"/>
  <c r="BD574" i="6"/>
  <c r="BD575" i="6"/>
  <c r="BD576" i="6"/>
  <c r="BD577" i="6"/>
  <c r="BD578" i="6"/>
  <c r="BD579" i="6"/>
  <c r="BD580" i="6"/>
  <c r="BD581" i="6"/>
  <c r="BD582" i="6"/>
  <c r="BD583" i="6"/>
  <c r="BD584" i="6"/>
  <c r="BD585" i="6"/>
  <c r="BD586" i="6"/>
  <c r="BD587" i="6"/>
  <c r="BD588" i="6"/>
  <c r="BD589" i="6"/>
  <c r="BD590" i="6"/>
  <c r="BD591" i="6"/>
  <c r="BD592" i="6"/>
  <c r="BD593" i="6"/>
  <c r="BD594" i="6"/>
  <c r="BD595" i="6"/>
  <c r="BD596" i="6"/>
  <c r="BD597" i="6"/>
  <c r="BD598" i="6"/>
  <c r="BD599" i="6"/>
  <c r="BD600" i="6"/>
  <c r="BD601" i="6"/>
  <c r="BD602" i="6"/>
  <c r="BD603" i="6"/>
  <c r="BD604" i="6"/>
  <c r="BD605" i="6"/>
  <c r="BD606" i="6"/>
  <c r="BD607" i="6"/>
  <c r="BD608" i="6"/>
  <c r="BD609" i="6"/>
  <c r="BD610" i="6"/>
  <c r="BD611" i="6"/>
  <c r="BD612" i="6"/>
  <c r="BD613" i="6"/>
  <c r="BD614" i="6"/>
  <c r="BD615" i="6"/>
  <c r="BD616" i="6"/>
  <c r="BD617" i="6"/>
  <c r="BD618" i="6"/>
  <c r="BD619" i="6"/>
  <c r="BD620" i="6"/>
  <c r="BD621" i="6"/>
  <c r="BD622" i="6"/>
  <c r="BD623" i="6"/>
  <c r="BD624" i="6"/>
  <c r="BD625" i="6"/>
  <c r="BD626" i="6"/>
  <c r="BD627" i="6"/>
  <c r="BD628" i="6"/>
  <c r="BD629" i="6"/>
  <c r="BD630" i="6"/>
  <c r="BD631" i="6"/>
  <c r="BD632" i="6"/>
  <c r="BD633" i="6"/>
  <c r="BD634" i="6"/>
  <c r="BD635" i="6"/>
  <c r="BD636" i="6"/>
  <c r="BD637" i="6"/>
  <c r="BD638" i="6"/>
  <c r="BD639" i="6"/>
  <c r="BD640" i="6"/>
  <c r="BD641" i="6"/>
  <c r="BD642" i="6"/>
  <c r="BD643" i="6"/>
  <c r="BD644" i="6"/>
  <c r="BD645" i="6"/>
  <c r="BD646" i="6"/>
  <c r="BD647" i="6"/>
  <c r="BD648" i="6"/>
  <c r="BD649" i="6"/>
  <c r="BD650" i="6"/>
  <c r="BD651" i="6"/>
  <c r="BD652" i="6"/>
  <c r="BD653" i="6"/>
  <c r="BD654" i="6"/>
  <c r="BD655" i="6"/>
  <c r="BD656" i="6"/>
  <c r="BD657" i="6"/>
  <c r="BD658" i="6"/>
  <c r="BD659" i="6"/>
  <c r="BD660" i="6"/>
  <c r="BD661" i="6"/>
  <c r="BD662" i="6"/>
  <c r="BD663" i="6"/>
  <c r="BD664" i="6"/>
  <c r="BD665" i="6"/>
  <c r="BD666" i="6"/>
  <c r="BD667" i="6"/>
  <c r="BD668" i="6"/>
  <c r="BD669" i="6"/>
  <c r="BD670" i="6"/>
  <c r="BD671" i="6"/>
  <c r="BD672" i="6"/>
  <c r="BD673" i="6"/>
  <c r="BD674" i="6"/>
  <c r="BD675" i="6"/>
  <c r="BD676" i="6"/>
  <c r="BD677" i="6"/>
  <c r="BD678" i="6"/>
  <c r="BD679" i="6"/>
  <c r="BD680" i="6"/>
  <c r="BD681" i="6"/>
  <c r="BD682" i="6"/>
  <c r="BD683" i="6"/>
  <c r="BD684" i="6"/>
  <c r="BD685" i="6"/>
  <c r="BD686" i="6"/>
  <c r="BD687" i="6"/>
  <c r="BD688" i="6"/>
  <c r="BD689" i="6"/>
  <c r="BD690" i="6"/>
  <c r="BD691" i="6"/>
  <c r="BD692" i="6"/>
  <c r="BD693" i="6"/>
  <c r="BD694" i="6"/>
  <c r="BD695" i="6"/>
  <c r="BD696" i="6"/>
  <c r="BD697" i="6"/>
  <c r="BD698" i="6"/>
  <c r="BD699" i="6"/>
  <c r="BD700" i="6"/>
  <c r="BD701" i="6"/>
  <c r="BD702" i="6"/>
  <c r="BD703" i="6"/>
  <c r="BD704" i="6"/>
  <c r="BD705" i="6"/>
  <c r="BD706" i="6"/>
  <c r="BD707" i="6"/>
  <c r="BD708" i="6"/>
  <c r="BD709" i="6"/>
  <c r="BD710" i="6"/>
  <c r="BD711" i="6"/>
  <c r="BD712" i="6"/>
  <c r="BD713" i="6"/>
  <c r="BD714" i="6"/>
  <c r="BD715" i="6"/>
  <c r="BD716" i="6"/>
  <c r="BD717" i="6"/>
  <c r="BD718" i="6"/>
  <c r="BD719" i="6"/>
  <c r="BD720" i="6"/>
  <c r="BD721" i="6"/>
  <c r="BD722" i="6"/>
  <c r="BD723" i="6"/>
  <c r="BD724" i="6"/>
  <c r="BD725" i="6"/>
  <c r="BD726" i="6"/>
  <c r="BD727" i="6"/>
  <c r="BD728" i="6"/>
  <c r="BD729" i="6"/>
  <c r="BD730" i="6"/>
  <c r="BD731" i="6"/>
  <c r="BD732" i="6"/>
  <c r="BD733" i="6"/>
  <c r="BD734" i="6"/>
  <c r="BD735" i="6"/>
  <c r="BD736" i="6"/>
  <c r="BD737" i="6"/>
  <c r="BD738" i="6"/>
  <c r="BD739" i="6"/>
  <c r="BD740" i="6"/>
  <c r="BD741" i="6"/>
  <c r="BD742" i="6"/>
  <c r="BD743" i="6"/>
  <c r="BD744" i="6"/>
  <c r="BD745" i="6"/>
  <c r="BD746" i="6"/>
  <c r="BD747" i="6"/>
  <c r="BD748" i="6"/>
  <c r="BD749" i="6"/>
  <c r="BD750" i="6"/>
  <c r="BD751" i="6"/>
  <c r="BD752" i="6"/>
  <c r="BD753" i="6"/>
  <c r="BD754" i="6"/>
  <c r="BD755" i="6"/>
  <c r="BD756" i="6"/>
  <c r="BD757" i="6"/>
  <c r="BD758" i="6"/>
  <c r="BD759" i="6"/>
  <c r="BD760" i="6"/>
  <c r="BD761" i="6"/>
  <c r="BD762" i="6"/>
  <c r="BD763" i="6"/>
  <c r="BD764" i="6"/>
  <c r="BD765" i="6"/>
  <c r="BD766" i="6"/>
  <c r="BD767" i="6"/>
  <c r="BD768" i="6"/>
  <c r="BD769" i="6"/>
  <c r="BD770" i="6"/>
  <c r="BD771" i="6"/>
  <c r="BD772" i="6"/>
  <c r="BD773" i="6"/>
  <c r="BD774" i="6"/>
  <c r="BD775" i="6"/>
  <c r="BD776" i="6"/>
  <c r="BD777" i="6"/>
  <c r="BD23" i="6"/>
  <c r="AB22" i="6"/>
  <c r="Z22" i="6"/>
  <c r="Y22" i="6"/>
  <c r="X22" i="6"/>
  <c r="C8" i="6" l="1"/>
  <c r="C15" i="6"/>
  <c r="F14" i="6"/>
  <c r="G14" i="6" s="1"/>
  <c r="F13" i="6"/>
  <c r="F11" i="6"/>
  <c r="M8" i="7"/>
  <c r="M9" i="7" s="1"/>
  <c r="M10" i="7" s="1"/>
  <c r="M11" i="7" s="1"/>
  <c r="M12" i="7" s="1"/>
  <c r="M13" i="7" s="1"/>
  <c r="M14" i="7" s="1"/>
  <c r="M15" i="7" s="1"/>
  <c r="M7" i="7"/>
  <c r="L7" i="7"/>
  <c r="L8" i="7" s="1"/>
  <c r="L9" i="7" s="1"/>
  <c r="L10" i="7" s="1"/>
  <c r="L11" i="7" s="1"/>
  <c r="L12" i="7" s="1"/>
  <c r="L13" i="7" s="1"/>
  <c r="L14" i="7" s="1"/>
  <c r="L15" i="7" s="1"/>
  <c r="K7" i="7"/>
  <c r="K8" i="7" s="1"/>
  <c r="K9" i="7" s="1"/>
  <c r="K10" i="7" s="1"/>
  <c r="K11" i="7" s="1"/>
  <c r="K12" i="7" s="1"/>
  <c r="K13" i="7" s="1"/>
  <c r="K14" i="7" s="1"/>
  <c r="K15" i="7" s="1"/>
  <c r="M6" i="7"/>
  <c r="K6" i="7"/>
  <c r="L6" i="7"/>
  <c r="J7" i="7"/>
  <c r="J8" i="7" s="1"/>
  <c r="J9" i="7" s="1"/>
  <c r="J10" i="7" s="1"/>
  <c r="J11" i="7" s="1"/>
  <c r="J12" i="7" s="1"/>
  <c r="J13" i="7" s="1"/>
  <c r="J14" i="7" s="1"/>
  <c r="J15" i="7" s="1"/>
  <c r="J6" i="7"/>
  <c r="BI777" i="6"/>
  <c r="BI776" i="6"/>
  <c r="BI775" i="6"/>
  <c r="BI774" i="6"/>
  <c r="BI773" i="6"/>
  <c r="BI772" i="6"/>
  <c r="BI771" i="6"/>
  <c r="BI770" i="6"/>
  <c r="BI769" i="6"/>
  <c r="BI768" i="6"/>
  <c r="BI767" i="6"/>
  <c r="BI766" i="6"/>
  <c r="BI765" i="6"/>
  <c r="BI764" i="6"/>
  <c r="BI763" i="6"/>
  <c r="BI762" i="6"/>
  <c r="BI761" i="6"/>
  <c r="BI760" i="6"/>
  <c r="BI759" i="6"/>
  <c r="BI758" i="6"/>
  <c r="BI757" i="6"/>
  <c r="BI756" i="6"/>
  <c r="BI755" i="6"/>
  <c r="BI754" i="6"/>
  <c r="BI753" i="6"/>
  <c r="BI752" i="6"/>
  <c r="BI751" i="6"/>
  <c r="BI750" i="6"/>
  <c r="BI749" i="6"/>
  <c r="BI748" i="6"/>
  <c r="BI747" i="6"/>
  <c r="BI746" i="6"/>
  <c r="BI745" i="6"/>
  <c r="BI744" i="6"/>
  <c r="BI743" i="6"/>
  <c r="BI742" i="6"/>
  <c r="BI741" i="6"/>
  <c r="BI740" i="6"/>
  <c r="BI739" i="6"/>
  <c r="BI738" i="6"/>
  <c r="BI737" i="6"/>
  <c r="BI736" i="6"/>
  <c r="BI735" i="6"/>
  <c r="BI734" i="6"/>
  <c r="BI733" i="6"/>
  <c r="BI732" i="6"/>
  <c r="BI731" i="6"/>
  <c r="BI730" i="6"/>
  <c r="BI729" i="6"/>
  <c r="BI728" i="6"/>
  <c r="BI727" i="6"/>
  <c r="BI726" i="6"/>
  <c r="BI725" i="6"/>
  <c r="BI724" i="6"/>
  <c r="BI723" i="6"/>
  <c r="BI722" i="6"/>
  <c r="BI721" i="6"/>
  <c r="BI720" i="6"/>
  <c r="BI719" i="6"/>
  <c r="BI718" i="6"/>
  <c r="BI717" i="6"/>
  <c r="BI716" i="6"/>
  <c r="BI715" i="6"/>
  <c r="BI714" i="6"/>
  <c r="BI713" i="6"/>
  <c r="BI712" i="6"/>
  <c r="BI711" i="6"/>
  <c r="BI710" i="6"/>
  <c r="BI709" i="6"/>
  <c r="BI708" i="6"/>
  <c r="BI707" i="6"/>
  <c r="BI706" i="6"/>
  <c r="BI705" i="6"/>
  <c r="BI704" i="6"/>
  <c r="BI703" i="6"/>
  <c r="BI702" i="6"/>
  <c r="BI701" i="6"/>
  <c r="BI700" i="6"/>
  <c r="BI699" i="6"/>
  <c r="BI698" i="6"/>
  <c r="BI697" i="6"/>
  <c r="BI696" i="6"/>
  <c r="BI695" i="6"/>
  <c r="BI694" i="6"/>
  <c r="BI693" i="6"/>
  <c r="BI692" i="6"/>
  <c r="BI691" i="6"/>
  <c r="BI690" i="6"/>
  <c r="BI689" i="6"/>
  <c r="BI688" i="6"/>
  <c r="BI687" i="6"/>
  <c r="BI686" i="6"/>
  <c r="BI685" i="6"/>
  <c r="BI684" i="6"/>
  <c r="BI683" i="6"/>
  <c r="BI682" i="6"/>
  <c r="BI681" i="6"/>
  <c r="BI680" i="6"/>
  <c r="BI679" i="6"/>
  <c r="BI678" i="6"/>
  <c r="BI677" i="6"/>
  <c r="BI676" i="6"/>
  <c r="BI675" i="6"/>
  <c r="BI674" i="6"/>
  <c r="BI673" i="6"/>
  <c r="BI672" i="6"/>
  <c r="BI671" i="6"/>
  <c r="BI670" i="6"/>
  <c r="BI669" i="6"/>
  <c r="BI668" i="6"/>
  <c r="BI667" i="6"/>
  <c r="BI666" i="6"/>
  <c r="BI665" i="6"/>
  <c r="BI664" i="6"/>
  <c r="BI663" i="6"/>
  <c r="BI662" i="6"/>
  <c r="BI661" i="6"/>
  <c r="BI660" i="6"/>
  <c r="BI659" i="6"/>
  <c r="BI658" i="6"/>
  <c r="BI657" i="6"/>
  <c r="BI656" i="6"/>
  <c r="BI655" i="6"/>
  <c r="BI654" i="6"/>
  <c r="BI653" i="6"/>
  <c r="BI652" i="6"/>
  <c r="BI651" i="6"/>
  <c r="BI650" i="6"/>
  <c r="BI649" i="6"/>
  <c r="BI648" i="6"/>
  <c r="BI647" i="6"/>
  <c r="BI646" i="6"/>
  <c r="BI645" i="6"/>
  <c r="BI644" i="6"/>
  <c r="BI643" i="6"/>
  <c r="BI642" i="6"/>
  <c r="BI641" i="6"/>
  <c r="BI640" i="6"/>
  <c r="BI639" i="6"/>
  <c r="BI638" i="6"/>
  <c r="BI637" i="6"/>
  <c r="BI636" i="6"/>
  <c r="BI635" i="6"/>
  <c r="BI634" i="6"/>
  <c r="BI633" i="6"/>
  <c r="BI632" i="6"/>
  <c r="BI631" i="6"/>
  <c r="BI630" i="6"/>
  <c r="BI629" i="6"/>
  <c r="BI628" i="6"/>
  <c r="BI627" i="6"/>
  <c r="BI626" i="6"/>
  <c r="BI625" i="6"/>
  <c r="BI624" i="6"/>
  <c r="BI623" i="6"/>
  <c r="BI622" i="6"/>
  <c r="BI621" i="6"/>
  <c r="BI620" i="6"/>
  <c r="BI619" i="6"/>
  <c r="BI618" i="6"/>
  <c r="BI617" i="6"/>
  <c r="BI616" i="6"/>
  <c r="BI615" i="6"/>
  <c r="BI614" i="6"/>
  <c r="BI613" i="6"/>
  <c r="BI612" i="6"/>
  <c r="BI611" i="6"/>
  <c r="BI610" i="6"/>
  <c r="BI609" i="6"/>
  <c r="BI608" i="6"/>
  <c r="BI607" i="6"/>
  <c r="BI606" i="6"/>
  <c r="BI605" i="6"/>
  <c r="BI604" i="6"/>
  <c r="BI603" i="6"/>
  <c r="BI602" i="6"/>
  <c r="BI601" i="6"/>
  <c r="BI600" i="6"/>
  <c r="BI599" i="6"/>
  <c r="BI598" i="6"/>
  <c r="BI597" i="6"/>
  <c r="BI596" i="6"/>
  <c r="BI595" i="6"/>
  <c r="BI594" i="6"/>
  <c r="BI593" i="6"/>
  <c r="BI592" i="6"/>
  <c r="BI591" i="6"/>
  <c r="BI590" i="6"/>
  <c r="BI589" i="6"/>
  <c r="BI588" i="6"/>
  <c r="BI587" i="6"/>
  <c r="BI586" i="6"/>
  <c r="BI585" i="6"/>
  <c r="BI584" i="6"/>
  <c r="BI583" i="6"/>
  <c r="BI582" i="6"/>
  <c r="BI581" i="6"/>
  <c r="BI580" i="6"/>
  <c r="BI579" i="6"/>
  <c r="BI578" i="6"/>
  <c r="BI577" i="6"/>
  <c r="BI576" i="6"/>
  <c r="BI575" i="6"/>
  <c r="BI574" i="6"/>
  <c r="BI573" i="6"/>
  <c r="BI572" i="6"/>
  <c r="BI571" i="6"/>
  <c r="BI570" i="6"/>
  <c r="BI569" i="6"/>
  <c r="BI568" i="6"/>
  <c r="BI567" i="6"/>
  <c r="BI566" i="6"/>
  <c r="BI565" i="6"/>
  <c r="BI564" i="6"/>
  <c r="BI563" i="6"/>
  <c r="BI562" i="6"/>
  <c r="BI561" i="6"/>
  <c r="BI560" i="6"/>
  <c r="BI559" i="6"/>
  <c r="BI558" i="6"/>
  <c r="BI557" i="6"/>
  <c r="BI556" i="6"/>
  <c r="BI555" i="6"/>
  <c r="BI554" i="6"/>
  <c r="BI553" i="6"/>
  <c r="BI552" i="6"/>
  <c r="BI551" i="6"/>
  <c r="BI550" i="6"/>
  <c r="BI549" i="6"/>
  <c r="BI548" i="6"/>
  <c r="BI547" i="6"/>
  <c r="BI546" i="6"/>
  <c r="BI545" i="6"/>
  <c r="BI544" i="6"/>
  <c r="BI543" i="6"/>
  <c r="BI542" i="6"/>
  <c r="BI541" i="6"/>
  <c r="BI540" i="6"/>
  <c r="BI539" i="6"/>
  <c r="BI538" i="6"/>
  <c r="BI537" i="6"/>
  <c r="BI536" i="6"/>
  <c r="BI535" i="6"/>
  <c r="BI534" i="6"/>
  <c r="BI533" i="6"/>
  <c r="BI532" i="6"/>
  <c r="BI531" i="6"/>
  <c r="BI530" i="6"/>
  <c r="BI529" i="6"/>
  <c r="BI528" i="6"/>
  <c r="BI527" i="6"/>
  <c r="BI526" i="6"/>
  <c r="BI525" i="6"/>
  <c r="BI524" i="6"/>
  <c r="BI523" i="6"/>
  <c r="BI522" i="6"/>
  <c r="BI521" i="6"/>
  <c r="BI520" i="6"/>
  <c r="BI519" i="6"/>
  <c r="BI518" i="6"/>
  <c r="BI517" i="6"/>
  <c r="BI516" i="6"/>
  <c r="BI515" i="6"/>
  <c r="BI514" i="6"/>
  <c r="BI513" i="6"/>
  <c r="BI512" i="6"/>
  <c r="BI511" i="6"/>
  <c r="BI510" i="6"/>
  <c r="BI509" i="6"/>
  <c r="BI508" i="6"/>
  <c r="BI507" i="6"/>
  <c r="BI506" i="6"/>
  <c r="BI505" i="6"/>
  <c r="BI504" i="6"/>
  <c r="BI503" i="6"/>
  <c r="BI502" i="6"/>
  <c r="BI501" i="6"/>
  <c r="BI500" i="6"/>
  <c r="BI499" i="6"/>
  <c r="BI498" i="6"/>
  <c r="BI497" i="6"/>
  <c r="BI496" i="6"/>
  <c r="BI495" i="6"/>
  <c r="BI494" i="6"/>
  <c r="BI493" i="6"/>
  <c r="BI492" i="6"/>
  <c r="BI491" i="6"/>
  <c r="BI490" i="6"/>
  <c r="BI489" i="6"/>
  <c r="BI488" i="6"/>
  <c r="BI487" i="6"/>
  <c r="BI486" i="6"/>
  <c r="BI485" i="6"/>
  <c r="BI484" i="6"/>
  <c r="BI483" i="6"/>
  <c r="BI482" i="6"/>
  <c r="BI481" i="6"/>
  <c r="BI480" i="6"/>
  <c r="BI479" i="6"/>
  <c r="BI478" i="6"/>
  <c r="BI477" i="6"/>
  <c r="BI476" i="6"/>
  <c r="BI475" i="6"/>
  <c r="BI474" i="6"/>
  <c r="BI473" i="6"/>
  <c r="BI472" i="6"/>
  <c r="BI471" i="6"/>
  <c r="BI470" i="6"/>
  <c r="BI469" i="6"/>
  <c r="BI468" i="6"/>
  <c r="BI467" i="6"/>
  <c r="BI466" i="6"/>
  <c r="BI465" i="6"/>
  <c r="BI464" i="6"/>
  <c r="BI463" i="6"/>
  <c r="BI462" i="6"/>
  <c r="BI461" i="6"/>
  <c r="BI460" i="6"/>
  <c r="BI459" i="6"/>
  <c r="BI458" i="6"/>
  <c r="BI457" i="6"/>
  <c r="BI456" i="6"/>
  <c r="BI455" i="6"/>
  <c r="BI454" i="6"/>
  <c r="BI453" i="6"/>
  <c r="BI452" i="6"/>
  <c r="BI451" i="6"/>
  <c r="BI450" i="6"/>
  <c r="BI449" i="6"/>
  <c r="BI448" i="6"/>
  <c r="BI447" i="6"/>
  <c r="BI446" i="6"/>
  <c r="BI445" i="6"/>
  <c r="BI444" i="6"/>
  <c r="BI443" i="6"/>
  <c r="BI442" i="6"/>
  <c r="BI441" i="6"/>
  <c r="BI440" i="6"/>
  <c r="BI439" i="6"/>
  <c r="BI438" i="6"/>
  <c r="BI437" i="6"/>
  <c r="BI436" i="6"/>
  <c r="BI435" i="6"/>
  <c r="BI434" i="6"/>
  <c r="BI433" i="6"/>
  <c r="BI432" i="6"/>
  <c r="BI431" i="6"/>
  <c r="BI430" i="6"/>
  <c r="BI429" i="6"/>
  <c r="BI428" i="6"/>
  <c r="BI427" i="6"/>
  <c r="BI426" i="6"/>
  <c r="BI425" i="6"/>
  <c r="BI424" i="6"/>
  <c r="BI423" i="6"/>
  <c r="BI422" i="6"/>
  <c r="BI421" i="6"/>
  <c r="BI420" i="6"/>
  <c r="BI419" i="6"/>
  <c r="BI418" i="6"/>
  <c r="BI417" i="6"/>
  <c r="BI416" i="6"/>
  <c r="BI415" i="6"/>
  <c r="BI414" i="6"/>
  <c r="BI413" i="6"/>
  <c r="BI412" i="6"/>
  <c r="BI411" i="6"/>
  <c r="BI410" i="6"/>
  <c r="BI409" i="6"/>
  <c r="BI408" i="6"/>
  <c r="BI407" i="6"/>
  <c r="BI406" i="6"/>
  <c r="BI405" i="6"/>
  <c r="BI404" i="6"/>
  <c r="BI403" i="6"/>
  <c r="BI402" i="6"/>
  <c r="BI401" i="6"/>
  <c r="BI400" i="6"/>
  <c r="BI399" i="6"/>
  <c r="BI398" i="6"/>
  <c r="BI397" i="6"/>
  <c r="BI396" i="6"/>
  <c r="BI395" i="6"/>
  <c r="BI394" i="6"/>
  <c r="BI393" i="6"/>
  <c r="BI392" i="6"/>
  <c r="BI391" i="6"/>
  <c r="BI390" i="6"/>
  <c r="BI389" i="6"/>
  <c r="BI388" i="6"/>
  <c r="BI387" i="6"/>
  <c r="BI386" i="6"/>
  <c r="BI385" i="6"/>
  <c r="BI384" i="6"/>
  <c r="BI383" i="6"/>
  <c r="BI382" i="6"/>
  <c r="BI381" i="6"/>
  <c r="BI380" i="6"/>
  <c r="BI379" i="6"/>
  <c r="BI378" i="6"/>
  <c r="BI377" i="6"/>
  <c r="BI376" i="6"/>
  <c r="BI375" i="6"/>
  <c r="BI374" i="6"/>
  <c r="BI373" i="6"/>
  <c r="BI372" i="6"/>
  <c r="BI371" i="6"/>
  <c r="BI370" i="6"/>
  <c r="BI369" i="6"/>
  <c r="BI368" i="6"/>
  <c r="BI367" i="6"/>
  <c r="BI366" i="6"/>
  <c r="BI365" i="6"/>
  <c r="BI364" i="6"/>
  <c r="BI363" i="6"/>
  <c r="BI362" i="6"/>
  <c r="BI361" i="6"/>
  <c r="BI360" i="6"/>
  <c r="BI359" i="6"/>
  <c r="BI358" i="6"/>
  <c r="BI357" i="6"/>
  <c r="BI356" i="6"/>
  <c r="BI355" i="6"/>
  <c r="BI354" i="6"/>
  <c r="BI353" i="6"/>
  <c r="BI352" i="6"/>
  <c r="BI351" i="6"/>
  <c r="BI350" i="6"/>
  <c r="BI349" i="6"/>
  <c r="BI348" i="6"/>
  <c r="BI347" i="6"/>
  <c r="BI346" i="6"/>
  <c r="BI345" i="6"/>
  <c r="BI344" i="6"/>
  <c r="BI343" i="6"/>
  <c r="BI342" i="6"/>
  <c r="BI341" i="6"/>
  <c r="BI340" i="6"/>
  <c r="BI339" i="6"/>
  <c r="BI338" i="6"/>
  <c r="BI337" i="6"/>
  <c r="BI336" i="6"/>
  <c r="BI335" i="6"/>
  <c r="BI334" i="6"/>
  <c r="BI333" i="6"/>
  <c r="BI332" i="6"/>
  <c r="BI331" i="6"/>
  <c r="BI330" i="6"/>
  <c r="BI329" i="6"/>
  <c r="BI328" i="6"/>
  <c r="BI327" i="6"/>
  <c r="BI326" i="6"/>
  <c r="BI325" i="6"/>
  <c r="BI324" i="6"/>
  <c r="BI323" i="6"/>
  <c r="BI322" i="6"/>
  <c r="BI321" i="6"/>
  <c r="BI320" i="6"/>
  <c r="BI319" i="6"/>
  <c r="BI318" i="6"/>
  <c r="BI317" i="6"/>
  <c r="BI316" i="6"/>
  <c r="BI315" i="6"/>
  <c r="BI314" i="6"/>
  <c r="BI313" i="6"/>
  <c r="BI312" i="6"/>
  <c r="BI311" i="6"/>
  <c r="BI310" i="6"/>
  <c r="BI309" i="6"/>
  <c r="BI308" i="6"/>
  <c r="BI307" i="6"/>
  <c r="BI306" i="6"/>
  <c r="BI305" i="6"/>
  <c r="BI304" i="6"/>
  <c r="BI303" i="6"/>
  <c r="BI302" i="6"/>
  <c r="BI301" i="6"/>
  <c r="BI300" i="6"/>
  <c r="BI299" i="6"/>
  <c r="BI298" i="6"/>
  <c r="BI297" i="6"/>
  <c r="BI296" i="6"/>
  <c r="BI295" i="6"/>
  <c r="BI294" i="6"/>
  <c r="BI293" i="6"/>
  <c r="BI292" i="6"/>
  <c r="BI291" i="6"/>
  <c r="BI290" i="6"/>
  <c r="BI289" i="6"/>
  <c r="BI288" i="6"/>
  <c r="BI287" i="6"/>
  <c r="BI286" i="6"/>
  <c r="BI285" i="6"/>
  <c r="BI284" i="6"/>
  <c r="BI283" i="6"/>
  <c r="BI282" i="6"/>
  <c r="BI281" i="6"/>
  <c r="BI280" i="6"/>
  <c r="BI279" i="6"/>
  <c r="BI278" i="6"/>
  <c r="BI277" i="6"/>
  <c r="BI276" i="6"/>
  <c r="BI275" i="6"/>
  <c r="BI274" i="6"/>
  <c r="BI273" i="6"/>
  <c r="BI272" i="6"/>
  <c r="BI271" i="6"/>
  <c r="BI270" i="6"/>
  <c r="BI269" i="6"/>
  <c r="BI268" i="6"/>
  <c r="BI267" i="6"/>
  <c r="BI266" i="6"/>
  <c r="BI265" i="6"/>
  <c r="BI264" i="6"/>
  <c r="BI263" i="6"/>
  <c r="BI262" i="6"/>
  <c r="BI261" i="6"/>
  <c r="BI260" i="6"/>
  <c r="BI259" i="6"/>
  <c r="BI258" i="6"/>
  <c r="BI257" i="6"/>
  <c r="BI256" i="6"/>
  <c r="BI255" i="6"/>
  <c r="BI254" i="6"/>
  <c r="BI253" i="6"/>
  <c r="BI252" i="6"/>
  <c r="BI251" i="6"/>
  <c r="BI250" i="6"/>
  <c r="BI249" i="6"/>
  <c r="BI248" i="6"/>
  <c r="BI247" i="6"/>
  <c r="BI246" i="6"/>
  <c r="BI245" i="6"/>
  <c r="BI244" i="6"/>
  <c r="BI243" i="6"/>
  <c r="BI242" i="6"/>
  <c r="BI241" i="6"/>
  <c r="BI240" i="6"/>
  <c r="BI239" i="6"/>
  <c r="BI238" i="6"/>
  <c r="BI237" i="6"/>
  <c r="BI236" i="6"/>
  <c r="BI235" i="6"/>
  <c r="BI234" i="6"/>
  <c r="BI233" i="6"/>
  <c r="BI232" i="6"/>
  <c r="BI231" i="6"/>
  <c r="BI230" i="6"/>
  <c r="BI229" i="6"/>
  <c r="BI228" i="6"/>
  <c r="BI227" i="6"/>
  <c r="BI226" i="6"/>
  <c r="BI225" i="6"/>
  <c r="BI224" i="6"/>
  <c r="BI223" i="6"/>
  <c r="BI222" i="6"/>
  <c r="BI221" i="6"/>
  <c r="BI220" i="6"/>
  <c r="BI219" i="6"/>
  <c r="BI218" i="6"/>
  <c r="BI217" i="6"/>
  <c r="BI216" i="6"/>
  <c r="BI215" i="6"/>
  <c r="BI214" i="6"/>
  <c r="BI213" i="6"/>
  <c r="BI212" i="6"/>
  <c r="BI211" i="6"/>
  <c r="BI210" i="6"/>
  <c r="BI209" i="6"/>
  <c r="BI208" i="6"/>
  <c r="BI207" i="6"/>
  <c r="BI206" i="6"/>
  <c r="BI205" i="6"/>
  <c r="BI204" i="6"/>
  <c r="BI203" i="6"/>
  <c r="BI202" i="6"/>
  <c r="BI201" i="6"/>
  <c r="BI200" i="6"/>
  <c r="BI199" i="6"/>
  <c r="BI198" i="6"/>
  <c r="BI197" i="6"/>
  <c r="BI196" i="6"/>
  <c r="BI195" i="6"/>
  <c r="BI194" i="6"/>
  <c r="BI193" i="6"/>
  <c r="BI192" i="6"/>
  <c r="BI191" i="6"/>
  <c r="BI190" i="6"/>
  <c r="BI189" i="6"/>
  <c r="BI188" i="6"/>
  <c r="BI187" i="6"/>
  <c r="BI186" i="6"/>
  <c r="BI185" i="6"/>
  <c r="BI184" i="6"/>
  <c r="BI183" i="6"/>
  <c r="BI182" i="6"/>
  <c r="BI181" i="6"/>
  <c r="BI180" i="6"/>
  <c r="BI179" i="6"/>
  <c r="BI178" i="6"/>
  <c r="BI177" i="6"/>
  <c r="BI176" i="6"/>
  <c r="BI175" i="6"/>
  <c r="BI174" i="6"/>
  <c r="BI173" i="6"/>
  <c r="BI172" i="6"/>
  <c r="BI171" i="6"/>
  <c r="BI170" i="6"/>
  <c r="BI169" i="6"/>
  <c r="BI168" i="6"/>
  <c r="BI167" i="6"/>
  <c r="BI166" i="6"/>
  <c r="BI165" i="6"/>
  <c r="BI164" i="6"/>
  <c r="BI163" i="6"/>
  <c r="BI162" i="6"/>
  <c r="BI161" i="6"/>
  <c r="BI160" i="6"/>
  <c r="BI159" i="6"/>
  <c r="BI158" i="6"/>
  <c r="BI157" i="6"/>
  <c r="BI156" i="6"/>
  <c r="BI155" i="6"/>
  <c r="BI154" i="6"/>
  <c r="BI153" i="6"/>
  <c r="BI152" i="6"/>
  <c r="BI151" i="6"/>
  <c r="BI150" i="6"/>
  <c r="BI149" i="6"/>
  <c r="BI148" i="6"/>
  <c r="BI147" i="6"/>
  <c r="BI146" i="6"/>
  <c r="BI145" i="6"/>
  <c r="BI144" i="6"/>
  <c r="BI143" i="6"/>
  <c r="BI142" i="6"/>
  <c r="BI141" i="6"/>
  <c r="BI140" i="6"/>
  <c r="BI139" i="6"/>
  <c r="BI138" i="6"/>
  <c r="BI137" i="6"/>
  <c r="BI136" i="6"/>
  <c r="BI135" i="6"/>
  <c r="BI134" i="6"/>
  <c r="BI133" i="6"/>
  <c r="BI132" i="6"/>
  <c r="BI131" i="6"/>
  <c r="BI130" i="6"/>
  <c r="BI129" i="6"/>
  <c r="BI128" i="6"/>
  <c r="BI127" i="6"/>
  <c r="BI126" i="6"/>
  <c r="BI125" i="6"/>
  <c r="BI124" i="6"/>
  <c r="BI123" i="6"/>
  <c r="BI122" i="6"/>
  <c r="BI121" i="6"/>
  <c r="BI120" i="6"/>
  <c r="BI119" i="6"/>
  <c r="BI118" i="6"/>
  <c r="BI117" i="6"/>
  <c r="BI116" i="6"/>
  <c r="BI115" i="6"/>
  <c r="BI114" i="6"/>
  <c r="BI113" i="6"/>
  <c r="BI112" i="6"/>
  <c r="BI111" i="6"/>
  <c r="BI110" i="6"/>
  <c r="BI109" i="6"/>
  <c r="BI108" i="6"/>
  <c r="BI107" i="6"/>
  <c r="BI106" i="6"/>
  <c r="BI105" i="6"/>
  <c r="BI104" i="6"/>
  <c r="BI103" i="6"/>
  <c r="BI102" i="6"/>
  <c r="BI101" i="6"/>
  <c r="BI100" i="6"/>
  <c r="BI99" i="6"/>
  <c r="BI98" i="6"/>
  <c r="BI97" i="6"/>
  <c r="BI96" i="6"/>
  <c r="BI95" i="6"/>
  <c r="BI94" i="6"/>
  <c r="BI93" i="6"/>
  <c r="BI92" i="6"/>
  <c r="BI91" i="6"/>
  <c r="BI90" i="6"/>
  <c r="BI89" i="6"/>
  <c r="BI88" i="6"/>
  <c r="BI87" i="6"/>
  <c r="BI86" i="6"/>
  <c r="BI85" i="6"/>
  <c r="BI84" i="6"/>
  <c r="BI83" i="6"/>
  <c r="BI82" i="6"/>
  <c r="BI81" i="6"/>
  <c r="BI80" i="6"/>
  <c r="BI79" i="6"/>
  <c r="BI78" i="6"/>
  <c r="BI77" i="6"/>
  <c r="BI76" i="6"/>
  <c r="BI75" i="6"/>
  <c r="BI74" i="6"/>
  <c r="BI73" i="6"/>
  <c r="BI72" i="6"/>
  <c r="BI71" i="6"/>
  <c r="BI70" i="6"/>
  <c r="BI69" i="6"/>
  <c r="BI68" i="6"/>
  <c r="BI67" i="6"/>
  <c r="BI66" i="6"/>
  <c r="BI65" i="6"/>
  <c r="BI64" i="6"/>
  <c r="BI63" i="6"/>
  <c r="BI62" i="6"/>
  <c r="BI61" i="6"/>
  <c r="BI60" i="6"/>
  <c r="BI59" i="6"/>
  <c r="BI58" i="6"/>
  <c r="BI57" i="6"/>
  <c r="BI56" i="6"/>
  <c r="BI55" i="6"/>
  <c r="BI54" i="6"/>
  <c r="BI53" i="6"/>
  <c r="BI52" i="6"/>
  <c r="BI51" i="6"/>
  <c r="BI50" i="6"/>
  <c r="BI49" i="6"/>
  <c r="BI48" i="6"/>
  <c r="BI47" i="6"/>
  <c r="BI46" i="6"/>
  <c r="BI45" i="6"/>
  <c r="BI44" i="6"/>
  <c r="BI43" i="6"/>
  <c r="BI42" i="6"/>
  <c r="BI41" i="6"/>
  <c r="BI40" i="6"/>
  <c r="BI39" i="6"/>
  <c r="BI38" i="6"/>
  <c r="BI37" i="6"/>
  <c r="BI36" i="6"/>
  <c r="BI35" i="6"/>
  <c r="BI34" i="6"/>
  <c r="BI33" i="6"/>
  <c r="BI32" i="6"/>
  <c r="BI31" i="6"/>
  <c r="BI30" i="6"/>
  <c r="BI29" i="6"/>
  <c r="BI28" i="6"/>
  <c r="BI27" i="6"/>
  <c r="BI26" i="6"/>
  <c r="BI25" i="6"/>
  <c r="BI24" i="6"/>
  <c r="A24" i="6"/>
  <c r="A25" i="6" s="1"/>
  <c r="BI23" i="6"/>
  <c r="AZ23" i="6"/>
  <c r="BG23" i="6" s="1"/>
  <c r="BF23" i="6" s="1"/>
  <c r="AY23" i="6"/>
  <c r="AV23" i="6"/>
  <c r="G23" i="6" s="1"/>
  <c r="Y23" i="6" s="1"/>
  <c r="AU23" i="6"/>
  <c r="AH23" i="6"/>
  <c r="AO23" i="6" s="1"/>
  <c r="E16" i="6"/>
  <c r="C13" i="6"/>
  <c r="I5" i="6"/>
  <c r="AI23" i="6" l="1"/>
  <c r="AP23" i="6"/>
  <c r="L23" i="6"/>
  <c r="AL23" i="6"/>
  <c r="AH25" i="6"/>
  <c r="AO25" i="6" s="1"/>
  <c r="A26" i="6"/>
  <c r="AZ25" i="6"/>
  <c r="AL25" i="6" s="1"/>
  <c r="AY25" i="6"/>
  <c r="C23" i="6"/>
  <c r="BA23" i="6"/>
  <c r="BE23" i="6"/>
  <c r="AH24" i="6"/>
  <c r="AO24" i="6" s="1"/>
  <c r="AU24" i="6"/>
  <c r="AU25" i="6" s="1"/>
  <c r="AY24" i="6"/>
  <c r="AZ24" i="6"/>
  <c r="AL24" i="6" s="1"/>
  <c r="AQ23" i="6" l="1"/>
  <c r="N23" i="6" s="1"/>
  <c r="X23" i="6" s="1"/>
  <c r="AI24" i="6"/>
  <c r="AI25" i="6"/>
  <c r="BC23" i="6"/>
  <c r="BB23" i="6" s="1"/>
  <c r="AR23" i="6" s="1"/>
  <c r="BE25" i="6"/>
  <c r="BA25" i="6"/>
  <c r="BG25" i="6"/>
  <c r="BF25" i="6" s="1"/>
  <c r="BE24" i="6"/>
  <c r="BA24" i="6"/>
  <c r="BG24" i="6"/>
  <c r="BF24" i="6" s="1"/>
  <c r="AY26" i="6"/>
  <c r="AU26" i="6"/>
  <c r="AH26" i="6"/>
  <c r="AO26" i="6" s="1"/>
  <c r="A27" i="6"/>
  <c r="AZ26" i="6"/>
  <c r="AL26" i="6" s="1"/>
  <c r="V23" i="6"/>
  <c r="M23" i="6" s="1"/>
  <c r="H23" i="6"/>
  <c r="Z23" i="6" s="1"/>
  <c r="C35" i="5"/>
  <c r="C36" i="5" s="1"/>
  <c r="C37" i="5" s="1"/>
  <c r="C38" i="5" s="1"/>
  <c r="C39" i="5" s="1"/>
  <c r="C40" i="5" s="1"/>
  <c r="C41" i="5" s="1"/>
  <c r="C42" i="5" s="1"/>
  <c r="C43" i="5" s="1"/>
  <c r="C44" i="5" s="1"/>
  <c r="C45" i="5" s="1"/>
  <c r="C46" i="5" s="1"/>
  <c r="C47" i="5" s="1"/>
  <c r="C48" i="5" s="1"/>
  <c r="C49" i="5" s="1"/>
  <c r="C50" i="5" s="1"/>
  <c r="C51" i="5" s="1"/>
  <c r="C52" i="5" s="1"/>
  <c r="C53" i="5" s="1"/>
  <c r="C54" i="5" s="1"/>
  <c r="C55" i="5" s="1"/>
  <c r="C56" i="5" s="1"/>
  <c r="C57" i="5" s="1"/>
  <c r="C58" i="5" s="1"/>
  <c r="C59" i="5" s="1"/>
  <c r="C60" i="5" s="1"/>
  <c r="C61" i="5" s="1"/>
  <c r="C62" i="5" s="1"/>
  <c r="C63" i="5" s="1"/>
  <c r="C64" i="5" s="1"/>
  <c r="C65" i="5" s="1"/>
  <c r="C66" i="5" s="1"/>
  <c r="C67" i="5" s="1"/>
  <c r="C68" i="5" s="1"/>
  <c r="C69" i="5" s="1"/>
  <c r="C70" i="5" s="1"/>
  <c r="C71" i="5" s="1"/>
  <c r="C72" i="5" s="1"/>
  <c r="C73" i="5" s="1"/>
  <c r="C74" i="5" s="1"/>
  <c r="C75" i="5" s="1"/>
  <c r="C76" i="5" s="1"/>
  <c r="C77" i="5" s="1"/>
  <c r="C78" i="5" s="1"/>
  <c r="C79" i="5" s="1"/>
  <c r="C80" i="5" s="1"/>
  <c r="C81" i="5" s="1"/>
  <c r="C82" i="5" s="1"/>
  <c r="C83" i="5" s="1"/>
  <c r="C84" i="5" s="1"/>
  <c r="C85" i="5" s="1"/>
  <c r="C86" i="5" s="1"/>
  <c r="C87" i="5" s="1"/>
  <c r="C88" i="5" s="1"/>
  <c r="C89" i="5" s="1"/>
  <c r="C90" i="5" s="1"/>
  <c r="C91" i="5" s="1"/>
  <c r="C92" i="5" s="1"/>
  <c r="C93" i="5" s="1"/>
  <c r="C94" i="5" s="1"/>
  <c r="C95" i="5" s="1"/>
  <c r="C96" i="5" s="1"/>
  <c r="C97" i="5" s="1"/>
  <c r="C98" i="5" s="1"/>
  <c r="C99" i="5" s="1"/>
  <c r="C100" i="5" s="1"/>
  <c r="C101" i="5" s="1"/>
  <c r="C102" i="5" s="1"/>
  <c r="C103" i="5" s="1"/>
  <c r="C104" i="5" s="1"/>
  <c r="C105" i="5" s="1"/>
  <c r="C106" i="5" s="1"/>
  <c r="C107" i="5" s="1"/>
  <c r="C108" i="5" s="1"/>
  <c r="C109" i="5" s="1"/>
  <c r="C110" i="5" s="1"/>
  <c r="C111" i="5" s="1"/>
  <c r="C112" i="5" s="1"/>
  <c r="C113" i="5" s="1"/>
  <c r="C114" i="5" s="1"/>
  <c r="C115" i="5" s="1"/>
  <c r="C116" i="5" s="1"/>
  <c r="C117" i="5" s="1"/>
  <c r="C118" i="5" s="1"/>
  <c r="C119" i="5" s="1"/>
  <c r="C120" i="5" s="1"/>
  <c r="C121" i="5" s="1"/>
  <c r="C122" i="5" s="1"/>
  <c r="C123" i="5" s="1"/>
  <c r="C124" i="5" s="1"/>
  <c r="C125" i="5" s="1"/>
  <c r="C126" i="5" s="1"/>
  <c r="C127" i="5" s="1"/>
  <c r="C128" i="5" s="1"/>
  <c r="C129" i="5" s="1"/>
  <c r="C130" i="5" s="1"/>
  <c r="C131" i="5" s="1"/>
  <c r="C132" i="5" s="1"/>
  <c r="C133" i="5" s="1"/>
  <c r="C134" i="5" s="1"/>
  <c r="C6" i="5"/>
  <c r="C7" i="5" s="1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C34" i="5" s="1"/>
  <c r="C5" i="5"/>
  <c r="B6" i="5"/>
  <c r="B7" i="5" s="1"/>
  <c r="B8" i="5" s="1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B41" i="5" s="1"/>
  <c r="B42" i="5" s="1"/>
  <c r="B43" i="5" s="1"/>
  <c r="B44" i="5" s="1"/>
  <c r="B45" i="5" s="1"/>
  <c r="B46" i="5" s="1"/>
  <c r="B47" i="5" s="1"/>
  <c r="B48" i="5" s="1"/>
  <c r="B49" i="5" s="1"/>
  <c r="B50" i="5" s="1"/>
  <c r="B51" i="5" s="1"/>
  <c r="B52" i="5" s="1"/>
  <c r="B53" i="5" s="1"/>
  <c r="B54" i="5" s="1"/>
  <c r="B55" i="5" s="1"/>
  <c r="B56" i="5" s="1"/>
  <c r="B57" i="5" s="1"/>
  <c r="B58" i="5" s="1"/>
  <c r="B59" i="5" s="1"/>
  <c r="B60" i="5" s="1"/>
  <c r="B61" i="5" s="1"/>
  <c r="B62" i="5" s="1"/>
  <c r="B63" i="5" s="1"/>
  <c r="B64" i="5" s="1"/>
  <c r="B65" i="5" s="1"/>
  <c r="B66" i="5" s="1"/>
  <c r="B67" i="5" s="1"/>
  <c r="B68" i="5" s="1"/>
  <c r="B69" i="5" s="1"/>
  <c r="B70" i="5" s="1"/>
  <c r="B71" i="5" s="1"/>
  <c r="B72" i="5" s="1"/>
  <c r="B73" i="5" s="1"/>
  <c r="B74" i="5" s="1"/>
  <c r="B75" i="5" s="1"/>
  <c r="B76" i="5" s="1"/>
  <c r="B77" i="5" s="1"/>
  <c r="B78" i="5" s="1"/>
  <c r="B79" i="5" s="1"/>
  <c r="B80" i="5" s="1"/>
  <c r="B81" i="5" s="1"/>
  <c r="B82" i="5" s="1"/>
  <c r="B83" i="5" s="1"/>
  <c r="B84" i="5" s="1"/>
  <c r="B85" i="5" s="1"/>
  <c r="B86" i="5" s="1"/>
  <c r="B87" i="5" s="1"/>
  <c r="B88" i="5" s="1"/>
  <c r="B89" i="5" s="1"/>
  <c r="B90" i="5" s="1"/>
  <c r="B91" i="5" s="1"/>
  <c r="B92" i="5" s="1"/>
  <c r="B93" i="5" s="1"/>
  <c r="B94" i="5" s="1"/>
  <c r="B95" i="5" s="1"/>
  <c r="B96" i="5" s="1"/>
  <c r="B97" i="5" s="1"/>
  <c r="B98" i="5" s="1"/>
  <c r="B99" i="5" s="1"/>
  <c r="B100" i="5" s="1"/>
  <c r="B101" i="5" s="1"/>
  <c r="B102" i="5" s="1"/>
  <c r="B103" i="5" s="1"/>
  <c r="B104" i="5" s="1"/>
  <c r="B105" i="5" s="1"/>
  <c r="B106" i="5" s="1"/>
  <c r="B107" i="5" s="1"/>
  <c r="B108" i="5" s="1"/>
  <c r="B109" i="5" s="1"/>
  <c r="B110" i="5" s="1"/>
  <c r="B111" i="5" s="1"/>
  <c r="B112" i="5" s="1"/>
  <c r="B113" i="5" s="1"/>
  <c r="B114" i="5" s="1"/>
  <c r="B115" i="5" s="1"/>
  <c r="B116" i="5" s="1"/>
  <c r="B117" i="5" s="1"/>
  <c r="B118" i="5" s="1"/>
  <c r="B119" i="5" s="1"/>
  <c r="B120" i="5" s="1"/>
  <c r="B121" i="5" s="1"/>
  <c r="B122" i="5" s="1"/>
  <c r="B123" i="5" s="1"/>
  <c r="B124" i="5" s="1"/>
  <c r="B125" i="5" s="1"/>
  <c r="B126" i="5" s="1"/>
  <c r="B127" i="5" s="1"/>
  <c r="B128" i="5" s="1"/>
  <c r="B129" i="5" s="1"/>
  <c r="B130" i="5" s="1"/>
  <c r="B131" i="5" s="1"/>
  <c r="B132" i="5" s="1"/>
  <c r="B133" i="5" s="1"/>
  <c r="B134" i="5" s="1"/>
  <c r="B5" i="5"/>
  <c r="C997" i="4"/>
  <c r="C998" i="4" s="1"/>
  <c r="C999" i="4" s="1"/>
  <c r="C1000" i="4" s="1"/>
  <c r="C1001" i="4" s="1"/>
  <c r="C1002" i="4" s="1"/>
  <c r="C1003" i="4" s="1"/>
  <c r="C1004" i="4" s="1"/>
  <c r="C1005" i="4" s="1"/>
  <c r="C546" i="4"/>
  <c r="C547" i="4"/>
  <c r="C548" i="4" s="1"/>
  <c r="C549" i="4" s="1"/>
  <c r="C550" i="4" s="1"/>
  <c r="C551" i="4" s="1"/>
  <c r="C552" i="4" s="1"/>
  <c r="C553" i="4" s="1"/>
  <c r="C554" i="4" s="1"/>
  <c r="C555" i="4" s="1"/>
  <c r="C556" i="4" s="1"/>
  <c r="C557" i="4" s="1"/>
  <c r="C558" i="4" s="1"/>
  <c r="C559" i="4" s="1"/>
  <c r="C560" i="4" s="1"/>
  <c r="C561" i="4" s="1"/>
  <c r="C562" i="4" s="1"/>
  <c r="C563" i="4" s="1"/>
  <c r="C564" i="4" s="1"/>
  <c r="C565" i="4" s="1"/>
  <c r="C566" i="4" s="1"/>
  <c r="C567" i="4" s="1"/>
  <c r="C568" i="4" s="1"/>
  <c r="C569" i="4" s="1"/>
  <c r="C570" i="4" s="1"/>
  <c r="C571" i="4" s="1"/>
  <c r="C572" i="4" s="1"/>
  <c r="C573" i="4" s="1"/>
  <c r="C574" i="4" s="1"/>
  <c r="C575" i="4" s="1"/>
  <c r="C576" i="4" s="1"/>
  <c r="C577" i="4" s="1"/>
  <c r="C578" i="4" s="1"/>
  <c r="C579" i="4" s="1"/>
  <c r="C580" i="4" s="1"/>
  <c r="C581" i="4" s="1"/>
  <c r="C582" i="4" s="1"/>
  <c r="C583" i="4" s="1"/>
  <c r="C584" i="4" s="1"/>
  <c r="C585" i="4" s="1"/>
  <c r="C586" i="4" s="1"/>
  <c r="C587" i="4" s="1"/>
  <c r="C588" i="4" s="1"/>
  <c r="C589" i="4" s="1"/>
  <c r="C590" i="4" s="1"/>
  <c r="C591" i="4" s="1"/>
  <c r="C592" i="4" s="1"/>
  <c r="C593" i="4" s="1"/>
  <c r="C594" i="4" s="1"/>
  <c r="C595" i="4" s="1"/>
  <c r="C596" i="4" s="1"/>
  <c r="C597" i="4" s="1"/>
  <c r="C598" i="4" s="1"/>
  <c r="C599" i="4" s="1"/>
  <c r="C600" i="4" s="1"/>
  <c r="C601" i="4" s="1"/>
  <c r="C602" i="4" s="1"/>
  <c r="C603" i="4" s="1"/>
  <c r="C604" i="4" s="1"/>
  <c r="C605" i="4" s="1"/>
  <c r="C606" i="4" s="1"/>
  <c r="C607" i="4" s="1"/>
  <c r="C608" i="4" s="1"/>
  <c r="C609" i="4" s="1"/>
  <c r="C610" i="4" s="1"/>
  <c r="C611" i="4" s="1"/>
  <c r="C612" i="4" s="1"/>
  <c r="C613" i="4" s="1"/>
  <c r="C614" i="4" s="1"/>
  <c r="C615" i="4" s="1"/>
  <c r="C616" i="4" s="1"/>
  <c r="C617" i="4" s="1"/>
  <c r="C618" i="4" s="1"/>
  <c r="C619" i="4" s="1"/>
  <c r="C620" i="4" s="1"/>
  <c r="C621" i="4" s="1"/>
  <c r="C622" i="4" s="1"/>
  <c r="C623" i="4" s="1"/>
  <c r="C624" i="4" s="1"/>
  <c r="C625" i="4" s="1"/>
  <c r="C626" i="4" s="1"/>
  <c r="C627" i="4" s="1"/>
  <c r="C628" i="4" s="1"/>
  <c r="C629" i="4" s="1"/>
  <c r="C630" i="4" s="1"/>
  <c r="C631" i="4" s="1"/>
  <c r="C632" i="4" s="1"/>
  <c r="C633" i="4" s="1"/>
  <c r="C634" i="4" s="1"/>
  <c r="C635" i="4" s="1"/>
  <c r="C636" i="4" s="1"/>
  <c r="C637" i="4" s="1"/>
  <c r="C638" i="4" s="1"/>
  <c r="C639" i="4" s="1"/>
  <c r="C640" i="4" s="1"/>
  <c r="C641" i="4" s="1"/>
  <c r="C642" i="4" s="1"/>
  <c r="C643" i="4" s="1"/>
  <c r="C644" i="4" s="1"/>
  <c r="C645" i="4" s="1"/>
  <c r="C646" i="4" s="1"/>
  <c r="C647" i="4" s="1"/>
  <c r="C648" i="4" s="1"/>
  <c r="C649" i="4" s="1"/>
  <c r="C650" i="4" s="1"/>
  <c r="C651" i="4" s="1"/>
  <c r="C652" i="4" s="1"/>
  <c r="C653" i="4" s="1"/>
  <c r="C654" i="4" s="1"/>
  <c r="C655" i="4" s="1"/>
  <c r="C656" i="4" s="1"/>
  <c r="C657" i="4" s="1"/>
  <c r="C658" i="4" s="1"/>
  <c r="C659" i="4" s="1"/>
  <c r="C660" i="4" s="1"/>
  <c r="C661" i="4" s="1"/>
  <c r="C662" i="4" s="1"/>
  <c r="C663" i="4" s="1"/>
  <c r="C664" i="4" s="1"/>
  <c r="C665" i="4" s="1"/>
  <c r="C666" i="4" s="1"/>
  <c r="C667" i="4" s="1"/>
  <c r="C668" i="4" s="1"/>
  <c r="C669" i="4" s="1"/>
  <c r="C670" i="4" s="1"/>
  <c r="C671" i="4" s="1"/>
  <c r="C672" i="4" s="1"/>
  <c r="C673" i="4" s="1"/>
  <c r="C674" i="4" s="1"/>
  <c r="C675" i="4" s="1"/>
  <c r="C676" i="4" s="1"/>
  <c r="C677" i="4" s="1"/>
  <c r="C678" i="4" s="1"/>
  <c r="C679" i="4" s="1"/>
  <c r="C680" i="4" s="1"/>
  <c r="C681" i="4" s="1"/>
  <c r="C682" i="4" s="1"/>
  <c r="C683" i="4" s="1"/>
  <c r="C684" i="4" s="1"/>
  <c r="C685" i="4" s="1"/>
  <c r="C686" i="4" s="1"/>
  <c r="C687" i="4" s="1"/>
  <c r="C688" i="4" s="1"/>
  <c r="C689" i="4" s="1"/>
  <c r="C690" i="4" s="1"/>
  <c r="C691" i="4" s="1"/>
  <c r="C692" i="4" s="1"/>
  <c r="C693" i="4" s="1"/>
  <c r="C694" i="4" s="1"/>
  <c r="C695" i="4" s="1"/>
  <c r="C696" i="4" s="1"/>
  <c r="C697" i="4" s="1"/>
  <c r="C698" i="4" s="1"/>
  <c r="C699" i="4" s="1"/>
  <c r="C700" i="4" s="1"/>
  <c r="C701" i="4" s="1"/>
  <c r="C702" i="4" s="1"/>
  <c r="C703" i="4" s="1"/>
  <c r="C704" i="4" s="1"/>
  <c r="C705" i="4" s="1"/>
  <c r="C706" i="4" s="1"/>
  <c r="C707" i="4" s="1"/>
  <c r="C708" i="4" s="1"/>
  <c r="C709" i="4" s="1"/>
  <c r="C710" i="4" s="1"/>
  <c r="C711" i="4" s="1"/>
  <c r="C712" i="4" s="1"/>
  <c r="C713" i="4" s="1"/>
  <c r="C714" i="4" s="1"/>
  <c r="C715" i="4" s="1"/>
  <c r="C716" i="4" s="1"/>
  <c r="C717" i="4" s="1"/>
  <c r="C718" i="4" s="1"/>
  <c r="C719" i="4" s="1"/>
  <c r="C720" i="4" s="1"/>
  <c r="C721" i="4" s="1"/>
  <c r="C722" i="4" s="1"/>
  <c r="C723" i="4" s="1"/>
  <c r="C724" i="4" s="1"/>
  <c r="C725" i="4" s="1"/>
  <c r="C726" i="4" s="1"/>
  <c r="C727" i="4" s="1"/>
  <c r="C728" i="4"/>
  <c r="C729" i="4"/>
  <c r="C730" i="4" s="1"/>
  <c r="C731" i="4" s="1"/>
  <c r="C732" i="4" s="1"/>
  <c r="C733" i="4" s="1"/>
  <c r="C734" i="4" s="1"/>
  <c r="C735" i="4" s="1"/>
  <c r="C736" i="4" s="1"/>
  <c r="C737" i="4" s="1"/>
  <c r="C738" i="4" s="1"/>
  <c r="C739" i="4" s="1"/>
  <c r="C740" i="4" s="1"/>
  <c r="C741" i="4" s="1"/>
  <c r="C742" i="4" s="1"/>
  <c r="C743" i="4" s="1"/>
  <c r="C744" i="4" s="1"/>
  <c r="C745" i="4" s="1"/>
  <c r="C746" i="4" s="1"/>
  <c r="C747" i="4" s="1"/>
  <c r="C748" i="4" s="1"/>
  <c r="C749" i="4" s="1"/>
  <c r="C750" i="4" s="1"/>
  <c r="C751" i="4" s="1"/>
  <c r="C752" i="4" s="1"/>
  <c r="C753" i="4" s="1"/>
  <c r="C754" i="4" s="1"/>
  <c r="C755" i="4" s="1"/>
  <c r="C756" i="4" s="1"/>
  <c r="C757" i="4" s="1"/>
  <c r="C758" i="4" s="1"/>
  <c r="C759" i="4" s="1"/>
  <c r="C760" i="4" s="1"/>
  <c r="C761" i="4" s="1"/>
  <c r="C762" i="4" s="1"/>
  <c r="C763" i="4" s="1"/>
  <c r="C764" i="4" s="1"/>
  <c r="C765" i="4" s="1"/>
  <c r="C766" i="4" s="1"/>
  <c r="C767" i="4" s="1"/>
  <c r="C768" i="4" s="1"/>
  <c r="C769" i="4" s="1"/>
  <c r="C770" i="4" s="1"/>
  <c r="C771" i="4" s="1"/>
  <c r="C772" i="4" s="1"/>
  <c r="C773" i="4" s="1"/>
  <c r="C774" i="4" s="1"/>
  <c r="C775" i="4" s="1"/>
  <c r="C776" i="4" s="1"/>
  <c r="C777" i="4" s="1"/>
  <c r="C778" i="4" s="1"/>
  <c r="C779" i="4" s="1"/>
  <c r="C780" i="4" s="1"/>
  <c r="C781" i="4" s="1"/>
  <c r="C782" i="4" s="1"/>
  <c r="C783" i="4" s="1"/>
  <c r="C784" i="4" s="1"/>
  <c r="C785" i="4" s="1"/>
  <c r="C786" i="4" s="1"/>
  <c r="C787" i="4" s="1"/>
  <c r="C788" i="4" s="1"/>
  <c r="C789" i="4" s="1"/>
  <c r="C790" i="4" s="1"/>
  <c r="C791" i="4" s="1"/>
  <c r="C792" i="4" s="1"/>
  <c r="C793" i="4" s="1"/>
  <c r="C794" i="4" s="1"/>
  <c r="C795" i="4" s="1"/>
  <c r="C796" i="4" s="1"/>
  <c r="C797" i="4" s="1"/>
  <c r="C798" i="4" s="1"/>
  <c r="C799" i="4" s="1"/>
  <c r="C800" i="4" s="1"/>
  <c r="C801" i="4" s="1"/>
  <c r="C802" i="4" s="1"/>
  <c r="C803" i="4" s="1"/>
  <c r="C804" i="4" s="1"/>
  <c r="C805" i="4" s="1"/>
  <c r="C806" i="4" s="1"/>
  <c r="C807" i="4" s="1"/>
  <c r="C808" i="4" s="1"/>
  <c r="C809" i="4" s="1"/>
  <c r="C810" i="4" s="1"/>
  <c r="C811" i="4" s="1"/>
  <c r="C812" i="4" s="1"/>
  <c r="C813" i="4" s="1"/>
  <c r="C814" i="4" s="1"/>
  <c r="C815" i="4" s="1"/>
  <c r="C816" i="4" s="1"/>
  <c r="C817" i="4" s="1"/>
  <c r="C818" i="4" s="1"/>
  <c r="C819" i="4" s="1"/>
  <c r="C820" i="4" s="1"/>
  <c r="C821" i="4" s="1"/>
  <c r="C822" i="4" s="1"/>
  <c r="C823" i="4" s="1"/>
  <c r="C824" i="4" s="1"/>
  <c r="C825" i="4" s="1"/>
  <c r="C826" i="4" s="1"/>
  <c r="C827" i="4" s="1"/>
  <c r="C828" i="4" s="1"/>
  <c r="C829" i="4" s="1"/>
  <c r="C830" i="4" s="1"/>
  <c r="C831" i="4" s="1"/>
  <c r="C832" i="4" s="1"/>
  <c r="C833" i="4" s="1"/>
  <c r="C834" i="4" s="1"/>
  <c r="C835" i="4" s="1"/>
  <c r="C836" i="4" s="1"/>
  <c r="C837" i="4" s="1"/>
  <c r="C838" i="4" s="1"/>
  <c r="C839" i="4" s="1"/>
  <c r="C840" i="4" s="1"/>
  <c r="C841" i="4" s="1"/>
  <c r="C842" i="4" s="1"/>
  <c r="C843" i="4" s="1"/>
  <c r="C844" i="4" s="1"/>
  <c r="C845" i="4" s="1"/>
  <c r="C846" i="4" s="1"/>
  <c r="C847" i="4" s="1"/>
  <c r="C848" i="4" s="1"/>
  <c r="C849" i="4" s="1"/>
  <c r="C850" i="4" s="1"/>
  <c r="C851" i="4" s="1"/>
  <c r="C852" i="4" s="1"/>
  <c r="C853" i="4" s="1"/>
  <c r="C854" i="4" s="1"/>
  <c r="C855" i="4" s="1"/>
  <c r="C856" i="4" s="1"/>
  <c r="C857" i="4" s="1"/>
  <c r="C858" i="4" s="1"/>
  <c r="C859" i="4" s="1"/>
  <c r="C860" i="4" s="1"/>
  <c r="C861" i="4" s="1"/>
  <c r="C862" i="4" s="1"/>
  <c r="C863" i="4" s="1"/>
  <c r="C864" i="4" s="1"/>
  <c r="C865" i="4" s="1"/>
  <c r="C866" i="4" s="1"/>
  <c r="C867" i="4" s="1"/>
  <c r="C868" i="4" s="1"/>
  <c r="C869" i="4" s="1"/>
  <c r="C870" i="4" s="1"/>
  <c r="C871" i="4" s="1"/>
  <c r="C872" i="4" s="1"/>
  <c r="C873" i="4" s="1"/>
  <c r="C874" i="4" s="1"/>
  <c r="C875" i="4" s="1"/>
  <c r="C876" i="4" s="1"/>
  <c r="C877" i="4" s="1"/>
  <c r="C878" i="4" s="1"/>
  <c r="C879" i="4" s="1"/>
  <c r="C880" i="4" s="1"/>
  <c r="C881" i="4" s="1"/>
  <c r="C882" i="4" s="1"/>
  <c r="C883" i="4" s="1"/>
  <c r="C884" i="4" s="1"/>
  <c r="C885" i="4" s="1"/>
  <c r="C886" i="4" s="1"/>
  <c r="C887" i="4" s="1"/>
  <c r="C888" i="4" s="1"/>
  <c r="C889" i="4" s="1"/>
  <c r="C890" i="4" s="1"/>
  <c r="C891" i="4" s="1"/>
  <c r="C892" i="4" s="1"/>
  <c r="C893" i="4" s="1"/>
  <c r="C894" i="4" s="1"/>
  <c r="C895" i="4" s="1"/>
  <c r="C896" i="4" s="1"/>
  <c r="C897" i="4" s="1"/>
  <c r="C898" i="4" s="1"/>
  <c r="C899" i="4" s="1"/>
  <c r="C900" i="4" s="1"/>
  <c r="C901" i="4" s="1"/>
  <c r="C902" i="4" s="1"/>
  <c r="C903" i="4" s="1"/>
  <c r="C904" i="4" s="1"/>
  <c r="C905" i="4" s="1"/>
  <c r="C906" i="4" s="1"/>
  <c r="C907" i="4" s="1"/>
  <c r="C908" i="4" s="1"/>
  <c r="C909" i="4" s="1"/>
  <c r="C910" i="4" s="1"/>
  <c r="C911" i="4" s="1"/>
  <c r="C912" i="4" s="1"/>
  <c r="C913" i="4" s="1"/>
  <c r="C914" i="4" s="1"/>
  <c r="C915" i="4" s="1"/>
  <c r="C916" i="4" s="1"/>
  <c r="C917" i="4" s="1"/>
  <c r="C918" i="4" s="1"/>
  <c r="C919" i="4" s="1"/>
  <c r="C920" i="4" s="1"/>
  <c r="C921" i="4" s="1"/>
  <c r="C922" i="4" s="1"/>
  <c r="C923" i="4" s="1"/>
  <c r="C924" i="4" s="1"/>
  <c r="C925" i="4" s="1"/>
  <c r="C926" i="4" s="1"/>
  <c r="C927" i="4" s="1"/>
  <c r="C928" i="4" s="1"/>
  <c r="C929" i="4" s="1"/>
  <c r="C930" i="4" s="1"/>
  <c r="C931" i="4" s="1"/>
  <c r="C932" i="4" s="1"/>
  <c r="C933" i="4" s="1"/>
  <c r="C934" i="4" s="1"/>
  <c r="C935" i="4" s="1"/>
  <c r="C936" i="4" s="1"/>
  <c r="C937" i="4" s="1"/>
  <c r="C938" i="4" s="1"/>
  <c r="C939" i="4" s="1"/>
  <c r="C940" i="4" s="1"/>
  <c r="C941" i="4" s="1"/>
  <c r="C942" i="4" s="1"/>
  <c r="C943" i="4" s="1"/>
  <c r="C944" i="4" s="1"/>
  <c r="C945" i="4" s="1"/>
  <c r="C946" i="4" s="1"/>
  <c r="C947" i="4" s="1"/>
  <c r="C948" i="4" s="1"/>
  <c r="C949" i="4" s="1"/>
  <c r="C950" i="4" s="1"/>
  <c r="C951" i="4" s="1"/>
  <c r="C952" i="4" s="1"/>
  <c r="C953" i="4" s="1"/>
  <c r="C954" i="4" s="1"/>
  <c r="C955" i="4" s="1"/>
  <c r="C956" i="4" s="1"/>
  <c r="C957" i="4" s="1"/>
  <c r="C958" i="4" s="1"/>
  <c r="C959" i="4" s="1"/>
  <c r="C960" i="4" s="1"/>
  <c r="C961" i="4" s="1"/>
  <c r="C962" i="4" s="1"/>
  <c r="C963" i="4" s="1"/>
  <c r="C964" i="4" s="1"/>
  <c r="C965" i="4" s="1"/>
  <c r="C966" i="4" s="1"/>
  <c r="C967" i="4" s="1"/>
  <c r="C968" i="4" s="1"/>
  <c r="C969" i="4" s="1"/>
  <c r="C970" i="4" s="1"/>
  <c r="C971" i="4" s="1"/>
  <c r="C972" i="4" s="1"/>
  <c r="C973" i="4" s="1"/>
  <c r="C974" i="4" s="1"/>
  <c r="C975" i="4" s="1"/>
  <c r="C976" i="4" s="1"/>
  <c r="C977" i="4" s="1"/>
  <c r="C978" i="4" s="1"/>
  <c r="C979" i="4" s="1"/>
  <c r="C980" i="4" s="1"/>
  <c r="C981" i="4" s="1"/>
  <c r="C982" i="4" s="1"/>
  <c r="C983" i="4" s="1"/>
  <c r="C984" i="4" s="1"/>
  <c r="C985" i="4" s="1"/>
  <c r="C986" i="4" s="1"/>
  <c r="C987" i="4" s="1"/>
  <c r="C988" i="4" s="1"/>
  <c r="C989" i="4" s="1"/>
  <c r="C990" i="4" s="1"/>
  <c r="C991" i="4" s="1"/>
  <c r="C992" i="4" s="1"/>
  <c r="C993" i="4" s="1"/>
  <c r="C994" i="4" s="1"/>
  <c r="C995" i="4" s="1"/>
  <c r="C996" i="4" s="1"/>
  <c r="P795" i="4"/>
  <c r="Q795" i="4" s="1"/>
  <c r="AI26" i="6" l="1"/>
  <c r="O23" i="6"/>
  <c r="AW23" i="6"/>
  <c r="BC25" i="6"/>
  <c r="BB25" i="6" s="1"/>
  <c r="BG26" i="6"/>
  <c r="BF26" i="6" s="1"/>
  <c r="BE26" i="6"/>
  <c r="BA26" i="6"/>
  <c r="BC24" i="6"/>
  <c r="BB24" i="6" s="1"/>
  <c r="AZ27" i="6"/>
  <c r="AL27" i="6" s="1"/>
  <c r="AY27" i="6"/>
  <c r="AU27" i="6"/>
  <c r="AH27" i="6"/>
  <c r="AO27" i="6" s="1"/>
  <c r="A28" i="6"/>
  <c r="P204" i="4"/>
  <c r="Q204" i="4" s="1"/>
  <c r="AT221" i="6" s="1"/>
  <c r="P47" i="4"/>
  <c r="Q47" i="4" s="1"/>
  <c r="AT64" i="6" s="1"/>
  <c r="P12" i="4"/>
  <c r="Q12" i="4" s="1"/>
  <c r="AT29" i="6" s="1"/>
  <c r="P31" i="4"/>
  <c r="Q31" i="4" s="1"/>
  <c r="AT48" i="6" s="1"/>
  <c r="P118" i="4"/>
  <c r="Q118" i="4" s="1"/>
  <c r="AT135" i="6" s="1"/>
  <c r="P60" i="4"/>
  <c r="Q60" i="4" s="1"/>
  <c r="AT77" i="6" s="1"/>
  <c r="P28" i="4"/>
  <c r="Q28" i="4" s="1"/>
  <c r="AT45" i="6" s="1"/>
  <c r="P88" i="4"/>
  <c r="Q88" i="4" s="1"/>
  <c r="AT105" i="6" s="1"/>
  <c r="P20" i="4"/>
  <c r="Q20" i="4" s="1"/>
  <c r="AT37" i="6" s="1"/>
  <c r="P44" i="4"/>
  <c r="Q44" i="4" s="1"/>
  <c r="AT61" i="6" s="1"/>
  <c r="P81" i="4"/>
  <c r="Q81" i="4" s="1"/>
  <c r="AT98" i="6" s="1"/>
  <c r="P180" i="4"/>
  <c r="Q180" i="4" s="1"/>
  <c r="AT197" i="6" s="1"/>
  <c r="P15" i="4"/>
  <c r="Q15" i="4" s="1"/>
  <c r="AT32" i="6" s="1"/>
  <c r="P36" i="4"/>
  <c r="Q36" i="4" s="1"/>
  <c r="AT53" i="6" s="1"/>
  <c r="P63" i="4"/>
  <c r="Q63" i="4" s="1"/>
  <c r="AT80" i="6" s="1"/>
  <c r="P126" i="4"/>
  <c r="Q126" i="4" s="1"/>
  <c r="AT143" i="6" s="1"/>
  <c r="P52" i="4"/>
  <c r="Q52" i="4" s="1"/>
  <c r="AT69" i="6" s="1"/>
  <c r="P68" i="4"/>
  <c r="Q68" i="4" s="1"/>
  <c r="AT85" i="6" s="1"/>
  <c r="P92" i="4"/>
  <c r="Q92" i="4" s="1"/>
  <c r="AT109" i="6" s="1"/>
  <c r="P148" i="4"/>
  <c r="Q148" i="4" s="1"/>
  <c r="AT165" i="6" s="1"/>
  <c r="P224" i="4"/>
  <c r="Q224" i="4" s="1"/>
  <c r="AT241" i="6" s="1"/>
  <c r="P7" i="4"/>
  <c r="Q7" i="4" s="1"/>
  <c r="AT24" i="6" s="1"/>
  <c r="P23" i="4"/>
  <c r="Q23" i="4" s="1"/>
  <c r="AT40" i="6" s="1"/>
  <c r="P39" i="4"/>
  <c r="Q39" i="4" s="1"/>
  <c r="AT56" i="6" s="1"/>
  <c r="P55" i="4"/>
  <c r="Q55" i="4" s="1"/>
  <c r="AT72" i="6" s="1"/>
  <c r="P71" i="4"/>
  <c r="Q71" i="4" s="1"/>
  <c r="AT88" i="6" s="1"/>
  <c r="P105" i="4"/>
  <c r="Q105" i="4" s="1"/>
  <c r="AT122" i="6" s="1"/>
  <c r="P168" i="4"/>
  <c r="Q168" i="4" s="1"/>
  <c r="AT185" i="6" s="1"/>
  <c r="P232" i="4"/>
  <c r="Q232" i="4" s="1"/>
  <c r="AT249" i="6" s="1"/>
  <c r="P77" i="4"/>
  <c r="Q77" i="4" s="1"/>
  <c r="AT94" i="6" s="1"/>
  <c r="P100" i="4"/>
  <c r="Q100" i="4" s="1"/>
  <c r="AT117" i="6" s="1"/>
  <c r="P140" i="4"/>
  <c r="Q140" i="4" s="1"/>
  <c r="AT157" i="6" s="1"/>
  <c r="P200" i="4"/>
  <c r="Q200" i="4" s="1"/>
  <c r="AT217" i="6" s="1"/>
  <c r="P254" i="4"/>
  <c r="Q254" i="4" s="1"/>
  <c r="AT271" i="6" s="1"/>
  <c r="P8" i="4"/>
  <c r="Q8" i="4" s="1"/>
  <c r="AT25" i="6" s="1"/>
  <c r="P16" i="4"/>
  <c r="Q16" i="4" s="1"/>
  <c r="AT33" i="6" s="1"/>
  <c r="P24" i="4"/>
  <c r="Q24" i="4" s="1"/>
  <c r="AT41" i="6" s="1"/>
  <c r="P32" i="4"/>
  <c r="Q32" i="4" s="1"/>
  <c r="AT49" i="6" s="1"/>
  <c r="P40" i="4"/>
  <c r="Q40" i="4" s="1"/>
  <c r="AT57" i="6" s="1"/>
  <c r="P48" i="4"/>
  <c r="Q48" i="4" s="1"/>
  <c r="AT65" i="6" s="1"/>
  <c r="P56" i="4"/>
  <c r="Q56" i="4" s="1"/>
  <c r="AT73" i="6" s="1"/>
  <c r="P64" i="4"/>
  <c r="Q64" i="4" s="1"/>
  <c r="AT81" i="6" s="1"/>
  <c r="P72" i="4"/>
  <c r="Q72" i="4" s="1"/>
  <c r="AT89" i="6" s="1"/>
  <c r="P82" i="4"/>
  <c r="Q82" i="4" s="1"/>
  <c r="AT99" i="6" s="1"/>
  <c r="P93" i="4"/>
  <c r="Q93" i="4" s="1"/>
  <c r="AT110" i="6" s="1"/>
  <c r="P108" i="4"/>
  <c r="Q108" i="4" s="1"/>
  <c r="AT125" i="6" s="1"/>
  <c r="P128" i="4"/>
  <c r="Q128" i="4" s="1"/>
  <c r="AT145" i="6" s="1"/>
  <c r="P158" i="4"/>
  <c r="Q158" i="4" s="1"/>
  <c r="AT175" i="6" s="1"/>
  <c r="P182" i="4"/>
  <c r="Q182" i="4" s="1"/>
  <c r="AT199" i="6" s="1"/>
  <c r="P212" i="4"/>
  <c r="Q212" i="4" s="1"/>
  <c r="AT229" i="6" s="1"/>
  <c r="P244" i="4"/>
  <c r="Q244" i="4" s="1"/>
  <c r="AT261" i="6" s="1"/>
  <c r="P308" i="4"/>
  <c r="Q308" i="4" s="1"/>
  <c r="AT325" i="6" s="1"/>
  <c r="P11" i="4"/>
  <c r="Q11" i="4" s="1"/>
  <c r="AT28" i="6" s="1"/>
  <c r="P19" i="4"/>
  <c r="Q19" i="4" s="1"/>
  <c r="AT36" i="6" s="1"/>
  <c r="P27" i="4"/>
  <c r="Q27" i="4" s="1"/>
  <c r="AT44" i="6" s="1"/>
  <c r="P35" i="4"/>
  <c r="Q35" i="4" s="1"/>
  <c r="AT52" i="6" s="1"/>
  <c r="P43" i="4"/>
  <c r="Q43" i="4" s="1"/>
  <c r="AT60" i="6" s="1"/>
  <c r="P51" i="4"/>
  <c r="Q51" i="4" s="1"/>
  <c r="AT68" i="6" s="1"/>
  <c r="P59" i="4"/>
  <c r="Q59" i="4" s="1"/>
  <c r="AT76" i="6" s="1"/>
  <c r="P67" i="4"/>
  <c r="Q67" i="4" s="1"/>
  <c r="AT84" i="6" s="1"/>
  <c r="P76" i="4"/>
  <c r="Q76" i="4" s="1"/>
  <c r="AT93" i="6" s="1"/>
  <c r="P86" i="4"/>
  <c r="Q86" i="4" s="1"/>
  <c r="AT103" i="6" s="1"/>
  <c r="P98" i="4"/>
  <c r="Q98" i="4" s="1"/>
  <c r="AT115" i="6" s="1"/>
  <c r="P116" i="4"/>
  <c r="Q116" i="4" s="1"/>
  <c r="AT133" i="6" s="1"/>
  <c r="P136" i="4"/>
  <c r="Q136" i="4" s="1"/>
  <c r="AT153" i="6" s="1"/>
  <c r="P160" i="4"/>
  <c r="Q160" i="4" s="1"/>
  <c r="AT177" i="6" s="1"/>
  <c r="P190" i="4"/>
  <c r="Q190" i="4" s="1"/>
  <c r="AT207" i="6" s="1"/>
  <c r="P222" i="4"/>
  <c r="Q222" i="4" s="1"/>
  <c r="AT239" i="6" s="1"/>
  <c r="P246" i="4"/>
  <c r="Q246" i="4" s="1"/>
  <c r="AT263" i="6" s="1"/>
  <c r="P439" i="4"/>
  <c r="Q439" i="4" s="1"/>
  <c r="AT456" i="6" s="1"/>
  <c r="P288" i="4"/>
  <c r="Q288" i="4" s="1"/>
  <c r="AT305" i="6" s="1"/>
  <c r="P150" i="4"/>
  <c r="Q150" i="4" s="1"/>
  <c r="AT167" i="6" s="1"/>
  <c r="P172" i="4"/>
  <c r="Q172" i="4" s="1"/>
  <c r="AT189" i="6" s="1"/>
  <c r="P192" i="4"/>
  <c r="Q192" i="4" s="1"/>
  <c r="AT209" i="6" s="1"/>
  <c r="P214" i="4"/>
  <c r="Q214" i="4" s="1"/>
  <c r="AT231" i="6" s="1"/>
  <c r="P236" i="4"/>
  <c r="Q236" i="4" s="1"/>
  <c r="AT253" i="6" s="1"/>
  <c r="P264" i="4"/>
  <c r="Q264" i="4" s="1"/>
  <c r="AT281" i="6" s="1"/>
  <c r="P356" i="4"/>
  <c r="Q356" i="4" s="1"/>
  <c r="AT373" i="6" s="1"/>
  <c r="P328" i="4"/>
  <c r="Q328" i="4" s="1"/>
  <c r="AT345" i="6" s="1"/>
  <c r="P9" i="4"/>
  <c r="Q9" i="4" s="1"/>
  <c r="AT26" i="6" s="1"/>
  <c r="P17" i="4"/>
  <c r="Q17" i="4" s="1"/>
  <c r="AT34" i="6" s="1"/>
  <c r="P21" i="4"/>
  <c r="Q21" i="4" s="1"/>
  <c r="AT38" i="6" s="1"/>
  <c r="P29" i="4"/>
  <c r="Q29" i="4" s="1"/>
  <c r="AT46" i="6" s="1"/>
  <c r="P37" i="4"/>
  <c r="Q37" i="4" s="1"/>
  <c r="AT54" i="6" s="1"/>
  <c r="P45" i="4"/>
  <c r="Q45" i="4" s="1"/>
  <c r="AT62" i="6" s="1"/>
  <c r="P53" i="4"/>
  <c r="Q53" i="4" s="1"/>
  <c r="AT70" i="6" s="1"/>
  <c r="P57" i="4"/>
  <c r="Q57" i="4" s="1"/>
  <c r="AT74" i="6" s="1"/>
  <c r="P65" i="4"/>
  <c r="Q65" i="4" s="1"/>
  <c r="AT82" i="6" s="1"/>
  <c r="P73" i="4"/>
  <c r="Q73" i="4" s="1"/>
  <c r="AT90" i="6" s="1"/>
  <c r="P78" i="4"/>
  <c r="Q78" i="4" s="1"/>
  <c r="AT95" i="6" s="1"/>
  <c r="P89" i="4"/>
  <c r="Q89" i="4" s="1"/>
  <c r="AT106" i="6" s="1"/>
  <c r="P102" i="4"/>
  <c r="Q102" i="4" s="1"/>
  <c r="AT119" i="6" s="1"/>
  <c r="P120" i="4"/>
  <c r="Q120" i="4" s="1"/>
  <c r="AT137" i="6" s="1"/>
  <c r="P132" i="4"/>
  <c r="Q132" i="4" s="1"/>
  <c r="AT149" i="6" s="1"/>
  <c r="P152" i="4"/>
  <c r="Q152" i="4" s="1"/>
  <c r="AT169" i="6" s="1"/>
  <c r="P164" i="4"/>
  <c r="Q164" i="4" s="1"/>
  <c r="AT181" i="6" s="1"/>
  <c r="P184" i="4"/>
  <c r="Q184" i="4" s="1"/>
  <c r="AT201" i="6" s="1"/>
  <c r="P196" i="4"/>
  <c r="Q196" i="4" s="1"/>
  <c r="AT213" i="6" s="1"/>
  <c r="P216" i="4"/>
  <c r="Q216" i="4" s="1"/>
  <c r="AT233" i="6" s="1"/>
  <c r="P238" i="4"/>
  <c r="Q238" i="4" s="1"/>
  <c r="AT255" i="6" s="1"/>
  <c r="P260" i="4"/>
  <c r="Q260" i="4" s="1"/>
  <c r="AT277" i="6" s="1"/>
  <c r="P6" i="4"/>
  <c r="Q6" i="4" s="1"/>
  <c r="AT23" i="6" s="1"/>
  <c r="AS23" i="6" s="1"/>
  <c r="P10" i="4"/>
  <c r="Q10" i="4" s="1"/>
  <c r="AT27" i="6" s="1"/>
  <c r="P14" i="4"/>
  <c r="Q14" i="4" s="1"/>
  <c r="AT31" i="6" s="1"/>
  <c r="P18" i="4"/>
  <c r="Q18" i="4" s="1"/>
  <c r="AT35" i="6" s="1"/>
  <c r="P22" i="4"/>
  <c r="Q22" i="4" s="1"/>
  <c r="AT39" i="6" s="1"/>
  <c r="P26" i="4"/>
  <c r="Q26" i="4" s="1"/>
  <c r="AT43" i="6" s="1"/>
  <c r="P30" i="4"/>
  <c r="Q30" i="4" s="1"/>
  <c r="AT47" i="6" s="1"/>
  <c r="P34" i="4"/>
  <c r="Q34" i="4" s="1"/>
  <c r="AT51" i="6" s="1"/>
  <c r="P38" i="4"/>
  <c r="Q38" i="4" s="1"/>
  <c r="AT55" i="6" s="1"/>
  <c r="P42" i="4"/>
  <c r="Q42" i="4" s="1"/>
  <c r="AT59" i="6" s="1"/>
  <c r="P46" i="4"/>
  <c r="Q46" i="4" s="1"/>
  <c r="AT63" i="6" s="1"/>
  <c r="P50" i="4"/>
  <c r="Q50" i="4" s="1"/>
  <c r="AT67" i="6" s="1"/>
  <c r="P54" i="4"/>
  <c r="Q54" i="4" s="1"/>
  <c r="AT71" i="6" s="1"/>
  <c r="P58" i="4"/>
  <c r="Q58" i="4" s="1"/>
  <c r="AT75" i="6" s="1"/>
  <c r="P62" i="4"/>
  <c r="Q62" i="4" s="1"/>
  <c r="AT79" i="6" s="1"/>
  <c r="P66" i="4"/>
  <c r="Q66" i="4" s="1"/>
  <c r="AT83" i="6" s="1"/>
  <c r="P70" i="4"/>
  <c r="Q70" i="4" s="1"/>
  <c r="AT87" i="6" s="1"/>
  <c r="P74" i="4"/>
  <c r="Q74" i="4" s="1"/>
  <c r="AT91" i="6" s="1"/>
  <c r="P80" i="4"/>
  <c r="Q80" i="4" s="1"/>
  <c r="AT97" i="6" s="1"/>
  <c r="P85" i="4"/>
  <c r="Q85" i="4" s="1"/>
  <c r="AT102" i="6" s="1"/>
  <c r="P90" i="4"/>
  <c r="Q90" i="4" s="1"/>
  <c r="AT107" i="6" s="1"/>
  <c r="P97" i="4"/>
  <c r="Q97" i="4" s="1"/>
  <c r="AT114" i="6" s="1"/>
  <c r="P104" i="4"/>
  <c r="Q104" i="4" s="1"/>
  <c r="AT121" i="6" s="1"/>
  <c r="P112" i="4"/>
  <c r="Q112" i="4" s="1"/>
  <c r="AT129" i="6" s="1"/>
  <c r="P124" i="4"/>
  <c r="Q124" i="4" s="1"/>
  <c r="AT141" i="6" s="1"/>
  <c r="P134" i="4"/>
  <c r="Q134" i="4" s="1"/>
  <c r="AT151" i="6" s="1"/>
  <c r="P144" i="4"/>
  <c r="Q144" i="4" s="1"/>
  <c r="AT161" i="6" s="1"/>
  <c r="P156" i="4"/>
  <c r="Q156" i="4" s="1"/>
  <c r="AT173" i="6" s="1"/>
  <c r="P166" i="4"/>
  <c r="Q166" i="4" s="1"/>
  <c r="AT183" i="6" s="1"/>
  <c r="P176" i="4"/>
  <c r="Q176" i="4" s="1"/>
  <c r="AT193" i="6" s="1"/>
  <c r="P188" i="4"/>
  <c r="Q188" i="4" s="1"/>
  <c r="AT205" i="6" s="1"/>
  <c r="P198" i="4"/>
  <c r="Q198" i="4" s="1"/>
  <c r="AT215" i="6" s="1"/>
  <c r="P208" i="4"/>
  <c r="Q208" i="4" s="1"/>
  <c r="AT225" i="6" s="1"/>
  <c r="P220" i="4"/>
  <c r="Q220" i="4" s="1"/>
  <c r="AT237" i="6" s="1"/>
  <c r="P230" i="4"/>
  <c r="Q230" i="4" s="1"/>
  <c r="AT247" i="6" s="1"/>
  <c r="P240" i="4"/>
  <c r="Q240" i="4" s="1"/>
  <c r="AT257" i="6" s="1"/>
  <c r="P252" i="4"/>
  <c r="Q252" i="4" s="1"/>
  <c r="AT269" i="6" s="1"/>
  <c r="P262" i="4"/>
  <c r="Q262" i="4" s="1"/>
  <c r="AT279" i="6" s="1"/>
  <c r="P280" i="4"/>
  <c r="Q280" i="4" s="1"/>
  <c r="AT297" i="6" s="1"/>
  <c r="P304" i="4"/>
  <c r="Q304" i="4" s="1"/>
  <c r="AT321" i="6" s="1"/>
  <c r="P324" i="4"/>
  <c r="Q324" i="4" s="1"/>
  <c r="AT341" i="6" s="1"/>
  <c r="P352" i="4"/>
  <c r="Q352" i="4" s="1"/>
  <c r="AT369" i="6" s="1"/>
  <c r="P423" i="4"/>
  <c r="Q423" i="4" s="1"/>
  <c r="AT440" i="6" s="1"/>
  <c r="P256" i="4"/>
  <c r="Q256" i="4" s="1"/>
  <c r="AT273" i="6" s="1"/>
  <c r="P272" i="4"/>
  <c r="Q272" i="4" s="1"/>
  <c r="AT289" i="6" s="1"/>
  <c r="P292" i="4"/>
  <c r="Q292" i="4" s="1"/>
  <c r="AT309" i="6" s="1"/>
  <c r="P312" i="4"/>
  <c r="Q312" i="4" s="1"/>
  <c r="AT329" i="6" s="1"/>
  <c r="P336" i="4"/>
  <c r="Q336" i="4" s="1"/>
  <c r="AT353" i="6" s="1"/>
  <c r="P375" i="4"/>
  <c r="Q375" i="4" s="1"/>
  <c r="AT392" i="6" s="1"/>
  <c r="P13" i="4"/>
  <c r="Q13" i="4" s="1"/>
  <c r="AT30" i="6" s="1"/>
  <c r="P25" i="4"/>
  <c r="Q25" i="4" s="1"/>
  <c r="AT42" i="6" s="1"/>
  <c r="P33" i="4"/>
  <c r="Q33" i="4" s="1"/>
  <c r="AT50" i="6" s="1"/>
  <c r="P41" i="4"/>
  <c r="Q41" i="4" s="1"/>
  <c r="AT58" i="6" s="1"/>
  <c r="P49" i="4"/>
  <c r="Q49" i="4" s="1"/>
  <c r="AT66" i="6" s="1"/>
  <c r="P61" i="4"/>
  <c r="Q61" i="4" s="1"/>
  <c r="AT78" i="6" s="1"/>
  <c r="P69" i="4"/>
  <c r="Q69" i="4" s="1"/>
  <c r="AT86" i="6" s="1"/>
  <c r="P84" i="4"/>
  <c r="Q84" i="4" s="1"/>
  <c r="AT101" i="6" s="1"/>
  <c r="P94" i="4"/>
  <c r="Q94" i="4" s="1"/>
  <c r="AT111" i="6" s="1"/>
  <c r="P110" i="4"/>
  <c r="Q110" i="4" s="1"/>
  <c r="AT127" i="6" s="1"/>
  <c r="P142" i="4"/>
  <c r="Q142" i="4" s="1"/>
  <c r="AT159" i="6" s="1"/>
  <c r="P174" i="4"/>
  <c r="Q174" i="4" s="1"/>
  <c r="AT191" i="6" s="1"/>
  <c r="P206" i="4"/>
  <c r="Q206" i="4" s="1"/>
  <c r="AT223" i="6" s="1"/>
  <c r="P228" i="4"/>
  <c r="Q228" i="4" s="1"/>
  <c r="AT245" i="6" s="1"/>
  <c r="P248" i="4"/>
  <c r="Q248" i="4" s="1"/>
  <c r="AT265" i="6" s="1"/>
  <c r="P276" i="4"/>
  <c r="Q276" i="4" s="1"/>
  <c r="AT293" i="6" s="1"/>
  <c r="P296" i="4"/>
  <c r="Q296" i="4" s="1"/>
  <c r="AT313" i="6" s="1"/>
  <c r="P320" i="4"/>
  <c r="Q320" i="4" s="1"/>
  <c r="AT337" i="6" s="1"/>
  <c r="P340" i="4"/>
  <c r="Q340" i="4" s="1"/>
  <c r="AT357" i="6" s="1"/>
  <c r="P384" i="4"/>
  <c r="Q384" i="4" s="1"/>
  <c r="AT401" i="6" s="1"/>
  <c r="P75" i="4"/>
  <c r="Q75" i="4" s="1"/>
  <c r="AT92" i="6" s="1"/>
  <c r="P79" i="4"/>
  <c r="Q79" i="4" s="1"/>
  <c r="AT96" i="6" s="1"/>
  <c r="P83" i="4"/>
  <c r="Q83" i="4" s="1"/>
  <c r="AT100" i="6" s="1"/>
  <c r="P87" i="4"/>
  <c r="Q87" i="4" s="1"/>
  <c r="AT104" i="6" s="1"/>
  <c r="P91" i="4"/>
  <c r="Q91" i="4" s="1"/>
  <c r="AT108" i="6" s="1"/>
  <c r="P96" i="4"/>
  <c r="Q96" i="4" s="1"/>
  <c r="AT113" i="6" s="1"/>
  <c r="P101" i="4"/>
  <c r="Q101" i="4" s="1"/>
  <c r="AT118" i="6" s="1"/>
  <c r="P106" i="4"/>
  <c r="Q106" i="4" s="1"/>
  <c r="AT123" i="6" s="1"/>
  <c r="P114" i="4"/>
  <c r="Q114" i="4" s="1"/>
  <c r="AT131" i="6" s="1"/>
  <c r="P122" i="4"/>
  <c r="Q122" i="4" s="1"/>
  <c r="AT139" i="6" s="1"/>
  <c r="P130" i="4"/>
  <c r="Q130" i="4" s="1"/>
  <c r="AT147" i="6" s="1"/>
  <c r="P138" i="4"/>
  <c r="Q138" i="4" s="1"/>
  <c r="AT155" i="6" s="1"/>
  <c r="P146" i="4"/>
  <c r="Q146" i="4" s="1"/>
  <c r="AT163" i="6" s="1"/>
  <c r="P154" i="4"/>
  <c r="Q154" i="4" s="1"/>
  <c r="AT171" i="6" s="1"/>
  <c r="P162" i="4"/>
  <c r="Q162" i="4" s="1"/>
  <c r="AT179" i="6" s="1"/>
  <c r="P170" i="4"/>
  <c r="Q170" i="4" s="1"/>
  <c r="AT187" i="6" s="1"/>
  <c r="P178" i="4"/>
  <c r="Q178" i="4" s="1"/>
  <c r="AT195" i="6" s="1"/>
  <c r="P186" i="4"/>
  <c r="Q186" i="4" s="1"/>
  <c r="AT203" i="6" s="1"/>
  <c r="P194" i="4"/>
  <c r="Q194" i="4" s="1"/>
  <c r="AT211" i="6" s="1"/>
  <c r="P202" i="4"/>
  <c r="Q202" i="4" s="1"/>
  <c r="AT219" i="6" s="1"/>
  <c r="P210" i="4"/>
  <c r="Q210" i="4" s="1"/>
  <c r="AT227" i="6" s="1"/>
  <c r="P218" i="4"/>
  <c r="Q218" i="4" s="1"/>
  <c r="AT235" i="6" s="1"/>
  <c r="P226" i="4"/>
  <c r="Q226" i="4" s="1"/>
  <c r="AT243" i="6" s="1"/>
  <c r="P234" i="4"/>
  <c r="Q234" i="4" s="1"/>
  <c r="AT251" i="6" s="1"/>
  <c r="P242" i="4"/>
  <c r="Q242" i="4" s="1"/>
  <c r="AT259" i="6" s="1"/>
  <c r="P250" i="4"/>
  <c r="Q250" i="4" s="1"/>
  <c r="AT267" i="6" s="1"/>
  <c r="P258" i="4"/>
  <c r="Q258" i="4" s="1"/>
  <c r="AT275" i="6" s="1"/>
  <c r="P268" i="4"/>
  <c r="Q268" i="4" s="1"/>
  <c r="AT285" i="6" s="1"/>
  <c r="P284" i="4"/>
  <c r="Q284" i="4" s="1"/>
  <c r="AT301" i="6" s="1"/>
  <c r="P300" i="4"/>
  <c r="Q300" i="4" s="1"/>
  <c r="AT317" i="6" s="1"/>
  <c r="P316" i="4"/>
  <c r="Q316" i="4" s="1"/>
  <c r="AT333" i="6" s="1"/>
  <c r="P332" i="4"/>
  <c r="Q332" i="4" s="1"/>
  <c r="AT349" i="6" s="1"/>
  <c r="P348" i="4"/>
  <c r="Q348" i="4" s="1"/>
  <c r="AT365" i="6" s="1"/>
  <c r="P364" i="4"/>
  <c r="Q364" i="4" s="1"/>
  <c r="AT381" i="6" s="1"/>
  <c r="P407" i="4"/>
  <c r="Q407" i="4" s="1"/>
  <c r="AT424" i="6" s="1"/>
  <c r="P471" i="4"/>
  <c r="Q471" i="4" s="1"/>
  <c r="AT488" i="6" s="1"/>
  <c r="P487" i="4"/>
  <c r="Q487" i="4" s="1"/>
  <c r="AT504" i="6" s="1"/>
  <c r="P344" i="4"/>
  <c r="Q344" i="4" s="1"/>
  <c r="AT361" i="6" s="1"/>
  <c r="P360" i="4"/>
  <c r="Q360" i="4" s="1"/>
  <c r="AT377" i="6" s="1"/>
  <c r="P395" i="4"/>
  <c r="Q395" i="4" s="1"/>
  <c r="AT412" i="6" s="1"/>
  <c r="P455" i="4"/>
  <c r="Q455" i="4" s="1"/>
  <c r="AT472" i="6" s="1"/>
  <c r="P503" i="4"/>
  <c r="Q503" i="4" s="1"/>
  <c r="AT520" i="6" s="1"/>
  <c r="P519" i="4"/>
  <c r="Q519" i="4" s="1"/>
  <c r="AT536" i="6" s="1"/>
  <c r="P95" i="4"/>
  <c r="Q95" i="4" s="1"/>
  <c r="AT112" i="6" s="1"/>
  <c r="P99" i="4"/>
  <c r="Q99" i="4" s="1"/>
  <c r="AT116" i="6" s="1"/>
  <c r="P103" i="4"/>
  <c r="Q103" i="4" s="1"/>
  <c r="AT120" i="6" s="1"/>
  <c r="P107" i="4"/>
  <c r="Q107" i="4" s="1"/>
  <c r="AT124" i="6" s="1"/>
  <c r="P111" i="4"/>
  <c r="Q111" i="4" s="1"/>
  <c r="AT128" i="6" s="1"/>
  <c r="P115" i="4"/>
  <c r="Q115" i="4" s="1"/>
  <c r="AT132" i="6" s="1"/>
  <c r="P119" i="4"/>
  <c r="Q119" i="4" s="1"/>
  <c r="AT136" i="6" s="1"/>
  <c r="P123" i="4"/>
  <c r="Q123" i="4" s="1"/>
  <c r="AT140" i="6" s="1"/>
  <c r="P127" i="4"/>
  <c r="Q127" i="4" s="1"/>
  <c r="AT144" i="6" s="1"/>
  <c r="P131" i="4"/>
  <c r="Q131" i="4" s="1"/>
  <c r="AT148" i="6" s="1"/>
  <c r="P135" i="4"/>
  <c r="Q135" i="4" s="1"/>
  <c r="AT152" i="6" s="1"/>
  <c r="P139" i="4"/>
  <c r="Q139" i="4" s="1"/>
  <c r="AT156" i="6" s="1"/>
  <c r="P143" i="4"/>
  <c r="Q143" i="4" s="1"/>
  <c r="AT160" i="6" s="1"/>
  <c r="P147" i="4"/>
  <c r="Q147" i="4" s="1"/>
  <c r="AT164" i="6" s="1"/>
  <c r="P151" i="4"/>
  <c r="Q151" i="4" s="1"/>
  <c r="AT168" i="6" s="1"/>
  <c r="P155" i="4"/>
  <c r="Q155" i="4" s="1"/>
  <c r="AT172" i="6" s="1"/>
  <c r="P159" i="4"/>
  <c r="Q159" i="4" s="1"/>
  <c r="AT176" i="6" s="1"/>
  <c r="P163" i="4"/>
  <c r="Q163" i="4" s="1"/>
  <c r="AT180" i="6" s="1"/>
  <c r="P167" i="4"/>
  <c r="Q167" i="4" s="1"/>
  <c r="AT184" i="6" s="1"/>
  <c r="P171" i="4"/>
  <c r="Q171" i="4" s="1"/>
  <c r="AT188" i="6" s="1"/>
  <c r="P175" i="4"/>
  <c r="Q175" i="4" s="1"/>
  <c r="AT192" i="6" s="1"/>
  <c r="P179" i="4"/>
  <c r="Q179" i="4" s="1"/>
  <c r="AT196" i="6" s="1"/>
  <c r="P183" i="4"/>
  <c r="Q183" i="4" s="1"/>
  <c r="AT200" i="6" s="1"/>
  <c r="P187" i="4"/>
  <c r="Q187" i="4" s="1"/>
  <c r="AT204" i="6" s="1"/>
  <c r="P191" i="4"/>
  <c r="Q191" i="4" s="1"/>
  <c r="AT208" i="6" s="1"/>
  <c r="P195" i="4"/>
  <c r="Q195" i="4" s="1"/>
  <c r="AT212" i="6" s="1"/>
  <c r="P199" i="4"/>
  <c r="Q199" i="4" s="1"/>
  <c r="AT216" i="6" s="1"/>
  <c r="P203" i="4"/>
  <c r="Q203" i="4" s="1"/>
  <c r="AT220" i="6" s="1"/>
  <c r="P207" i="4"/>
  <c r="Q207" i="4" s="1"/>
  <c r="AT224" i="6" s="1"/>
  <c r="P211" i="4"/>
  <c r="Q211" i="4" s="1"/>
  <c r="AT228" i="6" s="1"/>
  <c r="P215" i="4"/>
  <c r="Q215" i="4" s="1"/>
  <c r="AT232" i="6" s="1"/>
  <c r="P219" i="4"/>
  <c r="Q219" i="4" s="1"/>
  <c r="AT236" i="6" s="1"/>
  <c r="P223" i="4"/>
  <c r="Q223" i="4" s="1"/>
  <c r="AT240" i="6" s="1"/>
  <c r="P227" i="4"/>
  <c r="Q227" i="4" s="1"/>
  <c r="AT244" i="6" s="1"/>
  <c r="P231" i="4"/>
  <c r="Q231" i="4" s="1"/>
  <c r="AT248" i="6" s="1"/>
  <c r="P235" i="4"/>
  <c r="Q235" i="4" s="1"/>
  <c r="AT252" i="6" s="1"/>
  <c r="P239" i="4"/>
  <c r="Q239" i="4" s="1"/>
  <c r="AT256" i="6" s="1"/>
  <c r="P243" i="4"/>
  <c r="Q243" i="4" s="1"/>
  <c r="AT260" i="6" s="1"/>
  <c r="P247" i="4"/>
  <c r="Q247" i="4" s="1"/>
  <c r="AT264" i="6" s="1"/>
  <c r="P251" i="4"/>
  <c r="Q251" i="4" s="1"/>
  <c r="AT268" i="6" s="1"/>
  <c r="P255" i="4"/>
  <c r="Q255" i="4" s="1"/>
  <c r="AT272" i="6" s="1"/>
  <c r="P259" i="4"/>
  <c r="Q259" i="4" s="1"/>
  <c r="AT276" i="6" s="1"/>
  <c r="P263" i="4"/>
  <c r="Q263" i="4" s="1"/>
  <c r="AT280" i="6" s="1"/>
  <c r="P267" i="4"/>
  <c r="Q267" i="4" s="1"/>
  <c r="AT284" i="6" s="1"/>
  <c r="P271" i="4"/>
  <c r="Q271" i="4" s="1"/>
  <c r="AT288" i="6" s="1"/>
  <c r="P275" i="4"/>
  <c r="Q275" i="4" s="1"/>
  <c r="AT292" i="6" s="1"/>
  <c r="P279" i="4"/>
  <c r="Q279" i="4" s="1"/>
  <c r="AT296" i="6" s="1"/>
  <c r="P283" i="4"/>
  <c r="Q283" i="4" s="1"/>
  <c r="AT300" i="6" s="1"/>
  <c r="P287" i="4"/>
  <c r="Q287" i="4" s="1"/>
  <c r="AT304" i="6" s="1"/>
  <c r="P291" i="4"/>
  <c r="Q291" i="4" s="1"/>
  <c r="AT308" i="6" s="1"/>
  <c r="P295" i="4"/>
  <c r="Q295" i="4" s="1"/>
  <c r="AT312" i="6" s="1"/>
  <c r="P299" i="4"/>
  <c r="Q299" i="4" s="1"/>
  <c r="AT316" i="6" s="1"/>
  <c r="P303" i="4"/>
  <c r="Q303" i="4" s="1"/>
  <c r="AT320" i="6" s="1"/>
  <c r="P307" i="4"/>
  <c r="Q307" i="4" s="1"/>
  <c r="AT324" i="6" s="1"/>
  <c r="P311" i="4"/>
  <c r="Q311" i="4" s="1"/>
  <c r="AT328" i="6" s="1"/>
  <c r="P315" i="4"/>
  <c r="Q315" i="4" s="1"/>
  <c r="AT332" i="6" s="1"/>
  <c r="P319" i="4"/>
  <c r="Q319" i="4" s="1"/>
  <c r="AT336" i="6" s="1"/>
  <c r="P323" i="4"/>
  <c r="Q323" i="4" s="1"/>
  <c r="AT340" i="6" s="1"/>
  <c r="P327" i="4"/>
  <c r="Q327" i="4" s="1"/>
  <c r="AT344" i="6" s="1"/>
  <c r="P331" i="4"/>
  <c r="Q331" i="4" s="1"/>
  <c r="AT348" i="6" s="1"/>
  <c r="P335" i="4"/>
  <c r="Q335" i="4" s="1"/>
  <c r="AT352" i="6" s="1"/>
  <c r="P339" i="4"/>
  <c r="Q339" i="4" s="1"/>
  <c r="AT356" i="6" s="1"/>
  <c r="P343" i="4"/>
  <c r="Q343" i="4" s="1"/>
  <c r="AT360" i="6" s="1"/>
  <c r="P347" i="4"/>
  <c r="Q347" i="4" s="1"/>
  <c r="AT364" i="6" s="1"/>
  <c r="P351" i="4"/>
  <c r="Q351" i="4" s="1"/>
  <c r="AT368" i="6" s="1"/>
  <c r="P355" i="4"/>
  <c r="Q355" i="4" s="1"/>
  <c r="AT372" i="6" s="1"/>
  <c r="P359" i="4"/>
  <c r="Q359" i="4" s="1"/>
  <c r="AT376" i="6" s="1"/>
  <c r="P363" i="4"/>
  <c r="Q363" i="4" s="1"/>
  <c r="AT380" i="6" s="1"/>
  <c r="P371" i="4"/>
  <c r="Q371" i="4" s="1"/>
  <c r="AT388" i="6" s="1"/>
  <c r="P383" i="4"/>
  <c r="Q383" i="4" s="1"/>
  <c r="AT400" i="6" s="1"/>
  <c r="P392" i="4"/>
  <c r="Q392" i="4" s="1"/>
  <c r="AT409" i="6" s="1"/>
  <c r="P403" i="4"/>
  <c r="Q403" i="4" s="1"/>
  <c r="AT420" i="6" s="1"/>
  <c r="P419" i="4"/>
  <c r="Q419" i="4" s="1"/>
  <c r="AT436" i="6" s="1"/>
  <c r="P435" i="4"/>
  <c r="Q435" i="4" s="1"/>
  <c r="AT452" i="6" s="1"/>
  <c r="P451" i="4"/>
  <c r="Q451" i="4" s="1"/>
  <c r="AT468" i="6" s="1"/>
  <c r="P467" i="4"/>
  <c r="Q467" i="4" s="1"/>
  <c r="AT484" i="6" s="1"/>
  <c r="P483" i="4"/>
  <c r="Q483" i="4" s="1"/>
  <c r="AT500" i="6" s="1"/>
  <c r="P499" i="4"/>
  <c r="Q499" i="4" s="1"/>
  <c r="AT516" i="6" s="1"/>
  <c r="P515" i="4"/>
  <c r="Q515" i="4" s="1"/>
  <c r="AT532" i="6" s="1"/>
  <c r="P537" i="4"/>
  <c r="Q537" i="4" s="1"/>
  <c r="AT554" i="6" s="1"/>
  <c r="P109" i="4"/>
  <c r="Q109" i="4" s="1"/>
  <c r="AT126" i="6" s="1"/>
  <c r="P113" i="4"/>
  <c r="Q113" i="4" s="1"/>
  <c r="AT130" i="6" s="1"/>
  <c r="P117" i="4"/>
  <c r="Q117" i="4" s="1"/>
  <c r="AT134" i="6" s="1"/>
  <c r="P121" i="4"/>
  <c r="Q121" i="4" s="1"/>
  <c r="AT138" i="6" s="1"/>
  <c r="P125" i="4"/>
  <c r="Q125" i="4" s="1"/>
  <c r="AT142" i="6" s="1"/>
  <c r="P129" i="4"/>
  <c r="Q129" i="4" s="1"/>
  <c r="AT146" i="6" s="1"/>
  <c r="P133" i="4"/>
  <c r="Q133" i="4" s="1"/>
  <c r="AT150" i="6" s="1"/>
  <c r="P137" i="4"/>
  <c r="Q137" i="4" s="1"/>
  <c r="AT154" i="6" s="1"/>
  <c r="P141" i="4"/>
  <c r="Q141" i="4" s="1"/>
  <c r="AT158" i="6" s="1"/>
  <c r="P145" i="4"/>
  <c r="Q145" i="4" s="1"/>
  <c r="AT162" i="6" s="1"/>
  <c r="P149" i="4"/>
  <c r="Q149" i="4" s="1"/>
  <c r="AT166" i="6" s="1"/>
  <c r="P153" i="4"/>
  <c r="Q153" i="4" s="1"/>
  <c r="AT170" i="6" s="1"/>
  <c r="P157" i="4"/>
  <c r="Q157" i="4" s="1"/>
  <c r="AT174" i="6" s="1"/>
  <c r="P161" i="4"/>
  <c r="Q161" i="4" s="1"/>
  <c r="AT178" i="6" s="1"/>
  <c r="P165" i="4"/>
  <c r="Q165" i="4" s="1"/>
  <c r="AT182" i="6" s="1"/>
  <c r="P169" i="4"/>
  <c r="Q169" i="4" s="1"/>
  <c r="AT186" i="6" s="1"/>
  <c r="P173" i="4"/>
  <c r="Q173" i="4" s="1"/>
  <c r="AT190" i="6" s="1"/>
  <c r="P177" i="4"/>
  <c r="Q177" i="4" s="1"/>
  <c r="AT194" i="6" s="1"/>
  <c r="P181" i="4"/>
  <c r="Q181" i="4" s="1"/>
  <c r="AT198" i="6" s="1"/>
  <c r="P185" i="4"/>
  <c r="Q185" i="4" s="1"/>
  <c r="AT202" i="6" s="1"/>
  <c r="P189" i="4"/>
  <c r="Q189" i="4" s="1"/>
  <c r="AT206" i="6" s="1"/>
  <c r="P193" i="4"/>
  <c r="Q193" i="4" s="1"/>
  <c r="AT210" i="6" s="1"/>
  <c r="P197" i="4"/>
  <c r="Q197" i="4" s="1"/>
  <c r="AT214" i="6" s="1"/>
  <c r="P201" i="4"/>
  <c r="Q201" i="4" s="1"/>
  <c r="AT218" i="6" s="1"/>
  <c r="P205" i="4"/>
  <c r="Q205" i="4" s="1"/>
  <c r="AT222" i="6" s="1"/>
  <c r="P209" i="4"/>
  <c r="Q209" i="4" s="1"/>
  <c r="AT226" i="6" s="1"/>
  <c r="P213" i="4"/>
  <c r="Q213" i="4" s="1"/>
  <c r="AT230" i="6" s="1"/>
  <c r="P217" i="4"/>
  <c r="Q217" i="4" s="1"/>
  <c r="AT234" i="6" s="1"/>
  <c r="P221" i="4"/>
  <c r="Q221" i="4" s="1"/>
  <c r="AT238" i="6" s="1"/>
  <c r="P225" i="4"/>
  <c r="Q225" i="4" s="1"/>
  <c r="AT242" i="6" s="1"/>
  <c r="P229" i="4"/>
  <c r="Q229" i="4" s="1"/>
  <c r="AT246" i="6" s="1"/>
  <c r="P233" i="4"/>
  <c r="Q233" i="4" s="1"/>
  <c r="AT250" i="6" s="1"/>
  <c r="P237" i="4"/>
  <c r="Q237" i="4" s="1"/>
  <c r="AT254" i="6" s="1"/>
  <c r="P241" i="4"/>
  <c r="Q241" i="4" s="1"/>
  <c r="AT258" i="6" s="1"/>
  <c r="P245" i="4"/>
  <c r="Q245" i="4" s="1"/>
  <c r="AT262" i="6" s="1"/>
  <c r="P249" i="4"/>
  <c r="Q249" i="4" s="1"/>
  <c r="AT266" i="6" s="1"/>
  <c r="P253" i="4"/>
  <c r="Q253" i="4" s="1"/>
  <c r="AT270" i="6" s="1"/>
  <c r="P257" i="4"/>
  <c r="Q257" i="4" s="1"/>
  <c r="AT274" i="6" s="1"/>
  <c r="P261" i="4"/>
  <c r="Q261" i="4" s="1"/>
  <c r="AT278" i="6" s="1"/>
  <c r="P265" i="4"/>
  <c r="Q265" i="4" s="1"/>
  <c r="AT282" i="6" s="1"/>
  <c r="P269" i="4"/>
  <c r="Q269" i="4" s="1"/>
  <c r="AT286" i="6" s="1"/>
  <c r="P273" i="4"/>
  <c r="Q273" i="4" s="1"/>
  <c r="AT290" i="6" s="1"/>
  <c r="P277" i="4"/>
  <c r="Q277" i="4" s="1"/>
  <c r="AT294" i="6" s="1"/>
  <c r="P281" i="4"/>
  <c r="Q281" i="4" s="1"/>
  <c r="AT298" i="6" s="1"/>
  <c r="P285" i="4"/>
  <c r="Q285" i="4" s="1"/>
  <c r="AT302" i="6" s="1"/>
  <c r="P289" i="4"/>
  <c r="Q289" i="4" s="1"/>
  <c r="AT306" i="6" s="1"/>
  <c r="P293" i="4"/>
  <c r="Q293" i="4" s="1"/>
  <c r="AT310" i="6" s="1"/>
  <c r="P297" i="4"/>
  <c r="Q297" i="4" s="1"/>
  <c r="AT314" i="6" s="1"/>
  <c r="P301" i="4"/>
  <c r="Q301" i="4" s="1"/>
  <c r="AT318" i="6" s="1"/>
  <c r="P305" i="4"/>
  <c r="Q305" i="4" s="1"/>
  <c r="AT322" i="6" s="1"/>
  <c r="P309" i="4"/>
  <c r="Q309" i="4" s="1"/>
  <c r="AT326" i="6" s="1"/>
  <c r="P313" i="4"/>
  <c r="Q313" i="4" s="1"/>
  <c r="AT330" i="6" s="1"/>
  <c r="P317" i="4"/>
  <c r="Q317" i="4" s="1"/>
  <c r="AT334" i="6" s="1"/>
  <c r="P321" i="4"/>
  <c r="Q321" i="4" s="1"/>
  <c r="AT338" i="6" s="1"/>
  <c r="P325" i="4"/>
  <c r="Q325" i="4" s="1"/>
  <c r="AT342" i="6" s="1"/>
  <c r="P329" i="4"/>
  <c r="Q329" i="4" s="1"/>
  <c r="AT346" i="6" s="1"/>
  <c r="P333" i="4"/>
  <c r="Q333" i="4" s="1"/>
  <c r="AT350" i="6" s="1"/>
  <c r="P337" i="4"/>
  <c r="Q337" i="4" s="1"/>
  <c r="AT354" i="6" s="1"/>
  <c r="P341" i="4"/>
  <c r="Q341" i="4" s="1"/>
  <c r="AT358" i="6" s="1"/>
  <c r="P345" i="4"/>
  <c r="Q345" i="4" s="1"/>
  <c r="AT362" i="6" s="1"/>
  <c r="P349" i="4"/>
  <c r="Q349" i="4" s="1"/>
  <c r="AT366" i="6" s="1"/>
  <c r="P353" i="4"/>
  <c r="Q353" i="4" s="1"/>
  <c r="AT370" i="6" s="1"/>
  <c r="P357" i="4"/>
  <c r="Q357" i="4" s="1"/>
  <c r="AT374" i="6" s="1"/>
  <c r="P361" i="4"/>
  <c r="Q361" i="4" s="1"/>
  <c r="AT378" i="6" s="1"/>
  <c r="P367" i="4"/>
  <c r="Q367" i="4" s="1"/>
  <c r="AT384" i="6" s="1"/>
  <c r="P376" i="4"/>
  <c r="Q376" i="4" s="1"/>
  <c r="AT393" i="6" s="1"/>
  <c r="P387" i="4"/>
  <c r="Q387" i="4" s="1"/>
  <c r="AT404" i="6" s="1"/>
  <c r="P399" i="4"/>
  <c r="Q399" i="4" s="1"/>
  <c r="AT416" i="6" s="1"/>
  <c r="P411" i="4"/>
  <c r="Q411" i="4" s="1"/>
  <c r="AT428" i="6" s="1"/>
  <c r="P427" i="4"/>
  <c r="Q427" i="4" s="1"/>
  <c r="AT444" i="6" s="1"/>
  <c r="P443" i="4"/>
  <c r="Q443" i="4" s="1"/>
  <c r="AT460" i="6" s="1"/>
  <c r="P459" i="4"/>
  <c r="Q459" i="4" s="1"/>
  <c r="AT476" i="6" s="1"/>
  <c r="P475" i="4"/>
  <c r="Q475" i="4" s="1"/>
  <c r="AT492" i="6" s="1"/>
  <c r="P491" i="4"/>
  <c r="Q491" i="4" s="1"/>
  <c r="AT508" i="6" s="1"/>
  <c r="P507" i="4"/>
  <c r="Q507" i="4" s="1"/>
  <c r="AT524" i="6" s="1"/>
  <c r="P525" i="4"/>
  <c r="Q525" i="4" s="1"/>
  <c r="AT542" i="6" s="1"/>
  <c r="P958" i="4"/>
  <c r="Q958" i="4" s="1"/>
  <c r="P266" i="4"/>
  <c r="Q266" i="4" s="1"/>
  <c r="AT283" i="6" s="1"/>
  <c r="P270" i="4"/>
  <c r="Q270" i="4" s="1"/>
  <c r="AT287" i="6" s="1"/>
  <c r="P274" i="4"/>
  <c r="Q274" i="4" s="1"/>
  <c r="AT291" i="6" s="1"/>
  <c r="P278" i="4"/>
  <c r="Q278" i="4" s="1"/>
  <c r="AT295" i="6" s="1"/>
  <c r="P282" i="4"/>
  <c r="Q282" i="4" s="1"/>
  <c r="AT299" i="6" s="1"/>
  <c r="P286" i="4"/>
  <c r="Q286" i="4" s="1"/>
  <c r="AT303" i="6" s="1"/>
  <c r="P290" i="4"/>
  <c r="Q290" i="4" s="1"/>
  <c r="AT307" i="6" s="1"/>
  <c r="P294" i="4"/>
  <c r="Q294" i="4" s="1"/>
  <c r="AT311" i="6" s="1"/>
  <c r="P298" i="4"/>
  <c r="Q298" i="4" s="1"/>
  <c r="AT315" i="6" s="1"/>
  <c r="P302" i="4"/>
  <c r="Q302" i="4" s="1"/>
  <c r="AT319" i="6" s="1"/>
  <c r="P306" i="4"/>
  <c r="Q306" i="4" s="1"/>
  <c r="AT323" i="6" s="1"/>
  <c r="P310" i="4"/>
  <c r="Q310" i="4" s="1"/>
  <c r="AT327" i="6" s="1"/>
  <c r="P314" i="4"/>
  <c r="Q314" i="4" s="1"/>
  <c r="AT331" i="6" s="1"/>
  <c r="P318" i="4"/>
  <c r="Q318" i="4" s="1"/>
  <c r="AT335" i="6" s="1"/>
  <c r="P322" i="4"/>
  <c r="Q322" i="4" s="1"/>
  <c r="AT339" i="6" s="1"/>
  <c r="P326" i="4"/>
  <c r="Q326" i="4" s="1"/>
  <c r="AT343" i="6" s="1"/>
  <c r="P330" i="4"/>
  <c r="Q330" i="4" s="1"/>
  <c r="AT347" i="6" s="1"/>
  <c r="P334" i="4"/>
  <c r="Q334" i="4" s="1"/>
  <c r="AT351" i="6" s="1"/>
  <c r="P338" i="4"/>
  <c r="Q338" i="4" s="1"/>
  <c r="AT355" i="6" s="1"/>
  <c r="P342" i="4"/>
  <c r="Q342" i="4" s="1"/>
  <c r="AT359" i="6" s="1"/>
  <c r="P346" i="4"/>
  <c r="Q346" i="4" s="1"/>
  <c r="AT363" i="6" s="1"/>
  <c r="P350" i="4"/>
  <c r="Q350" i="4" s="1"/>
  <c r="AT367" i="6" s="1"/>
  <c r="P354" i="4"/>
  <c r="Q354" i="4" s="1"/>
  <c r="AT371" i="6" s="1"/>
  <c r="P358" i="4"/>
  <c r="Q358" i="4" s="1"/>
  <c r="AT375" i="6" s="1"/>
  <c r="P362" i="4"/>
  <c r="Q362" i="4" s="1"/>
  <c r="AT379" i="6" s="1"/>
  <c r="P368" i="4"/>
  <c r="Q368" i="4" s="1"/>
  <c r="AT385" i="6" s="1"/>
  <c r="P379" i="4"/>
  <c r="Q379" i="4" s="1"/>
  <c r="AT396" i="6" s="1"/>
  <c r="P391" i="4"/>
  <c r="Q391" i="4" s="1"/>
  <c r="AT408" i="6" s="1"/>
  <c r="P400" i="4"/>
  <c r="Q400" i="4" s="1"/>
  <c r="AT417" i="6" s="1"/>
  <c r="P415" i="4"/>
  <c r="Q415" i="4" s="1"/>
  <c r="AT432" i="6" s="1"/>
  <c r="P431" i="4"/>
  <c r="Q431" i="4" s="1"/>
  <c r="AT448" i="6" s="1"/>
  <c r="P447" i="4"/>
  <c r="Q447" i="4" s="1"/>
  <c r="AT464" i="6" s="1"/>
  <c r="P463" i="4"/>
  <c r="Q463" i="4" s="1"/>
  <c r="AT480" i="6" s="1"/>
  <c r="P479" i="4"/>
  <c r="Q479" i="4" s="1"/>
  <c r="AT496" i="6" s="1"/>
  <c r="P495" i="4"/>
  <c r="Q495" i="4" s="1"/>
  <c r="AT512" i="6" s="1"/>
  <c r="P511" i="4"/>
  <c r="Q511" i="4" s="1"/>
  <c r="AT528" i="6" s="1"/>
  <c r="P531" i="4"/>
  <c r="Q531" i="4" s="1"/>
  <c r="AT548" i="6" s="1"/>
  <c r="P408" i="4"/>
  <c r="Q408" i="4" s="1"/>
  <c r="AT425" i="6" s="1"/>
  <c r="P416" i="4"/>
  <c r="Q416" i="4" s="1"/>
  <c r="AT433" i="6" s="1"/>
  <c r="P424" i="4"/>
  <c r="Q424" i="4" s="1"/>
  <c r="AT441" i="6" s="1"/>
  <c r="P432" i="4"/>
  <c r="Q432" i="4" s="1"/>
  <c r="AT449" i="6" s="1"/>
  <c r="P440" i="4"/>
  <c r="Q440" i="4" s="1"/>
  <c r="AT457" i="6" s="1"/>
  <c r="P448" i="4"/>
  <c r="Q448" i="4" s="1"/>
  <c r="AT465" i="6" s="1"/>
  <c r="P456" i="4"/>
  <c r="Q456" i="4" s="1"/>
  <c r="AT473" i="6" s="1"/>
  <c r="P464" i="4"/>
  <c r="Q464" i="4" s="1"/>
  <c r="AT481" i="6" s="1"/>
  <c r="P472" i="4"/>
  <c r="Q472" i="4" s="1"/>
  <c r="AT489" i="6" s="1"/>
  <c r="P480" i="4"/>
  <c r="Q480" i="4" s="1"/>
  <c r="AT497" i="6" s="1"/>
  <c r="P488" i="4"/>
  <c r="Q488" i="4" s="1"/>
  <c r="AT505" i="6" s="1"/>
  <c r="P496" i="4"/>
  <c r="Q496" i="4" s="1"/>
  <c r="AT513" i="6" s="1"/>
  <c r="P504" i="4"/>
  <c r="Q504" i="4" s="1"/>
  <c r="AT521" i="6" s="1"/>
  <c r="P512" i="4"/>
  <c r="Q512" i="4" s="1"/>
  <c r="AT529" i="6" s="1"/>
  <c r="P521" i="4"/>
  <c r="Q521" i="4" s="1"/>
  <c r="AT538" i="6" s="1"/>
  <c r="P535" i="4"/>
  <c r="Q535" i="4" s="1"/>
  <c r="AT552" i="6" s="1"/>
  <c r="P996" i="4"/>
  <c r="Q996" i="4" s="1"/>
  <c r="P372" i="4"/>
  <c r="Q372" i="4" s="1"/>
  <c r="AT389" i="6" s="1"/>
  <c r="P380" i="4"/>
  <c r="Q380" i="4" s="1"/>
  <c r="AT397" i="6" s="1"/>
  <c r="P388" i="4"/>
  <c r="Q388" i="4" s="1"/>
  <c r="AT405" i="6" s="1"/>
  <c r="P396" i="4"/>
  <c r="Q396" i="4" s="1"/>
  <c r="AT413" i="6" s="1"/>
  <c r="P404" i="4"/>
  <c r="Q404" i="4" s="1"/>
  <c r="AT421" i="6" s="1"/>
  <c r="P412" i="4"/>
  <c r="Q412" i="4" s="1"/>
  <c r="AT429" i="6" s="1"/>
  <c r="P420" i="4"/>
  <c r="Q420" i="4" s="1"/>
  <c r="AT437" i="6" s="1"/>
  <c r="P428" i="4"/>
  <c r="Q428" i="4" s="1"/>
  <c r="AT445" i="6" s="1"/>
  <c r="P436" i="4"/>
  <c r="Q436" i="4" s="1"/>
  <c r="AT453" i="6" s="1"/>
  <c r="P444" i="4"/>
  <c r="Q444" i="4" s="1"/>
  <c r="AT461" i="6" s="1"/>
  <c r="P452" i="4"/>
  <c r="Q452" i="4" s="1"/>
  <c r="AT469" i="6" s="1"/>
  <c r="P460" i="4"/>
  <c r="Q460" i="4" s="1"/>
  <c r="AT477" i="6" s="1"/>
  <c r="P468" i="4"/>
  <c r="Q468" i="4" s="1"/>
  <c r="AT485" i="6" s="1"/>
  <c r="P476" i="4"/>
  <c r="Q476" i="4" s="1"/>
  <c r="AT493" i="6" s="1"/>
  <c r="P484" i="4"/>
  <c r="Q484" i="4" s="1"/>
  <c r="AT501" i="6" s="1"/>
  <c r="P492" i="4"/>
  <c r="Q492" i="4" s="1"/>
  <c r="AT509" i="6" s="1"/>
  <c r="P500" i="4"/>
  <c r="Q500" i="4" s="1"/>
  <c r="AT517" i="6" s="1"/>
  <c r="P508" i="4"/>
  <c r="Q508" i="4" s="1"/>
  <c r="AT525" i="6" s="1"/>
  <c r="P516" i="4"/>
  <c r="Q516" i="4" s="1"/>
  <c r="AT533" i="6" s="1"/>
  <c r="P526" i="4"/>
  <c r="Q526" i="4" s="1"/>
  <c r="AT543" i="6" s="1"/>
  <c r="P542" i="4"/>
  <c r="Q542" i="4" s="1"/>
  <c r="AT559" i="6" s="1"/>
  <c r="P892" i="4"/>
  <c r="Q892" i="4" s="1"/>
  <c r="P913" i="4"/>
  <c r="Q913" i="4" s="1"/>
  <c r="P530" i="4"/>
  <c r="Q530" i="4" s="1"/>
  <c r="AT547" i="6" s="1"/>
  <c r="P541" i="4"/>
  <c r="Q541" i="4" s="1"/>
  <c r="AT558" i="6" s="1"/>
  <c r="P977" i="4"/>
  <c r="Q977" i="4" s="1"/>
  <c r="P871" i="4"/>
  <c r="Q871" i="4" s="1"/>
  <c r="P933" i="4"/>
  <c r="Q933" i="4" s="1"/>
  <c r="P843" i="4"/>
  <c r="Q843" i="4" s="1"/>
  <c r="P365" i="4"/>
  <c r="Q365" i="4" s="1"/>
  <c r="AT382" i="6" s="1"/>
  <c r="P369" i="4"/>
  <c r="Q369" i="4" s="1"/>
  <c r="AT386" i="6" s="1"/>
  <c r="P373" i="4"/>
  <c r="Q373" i="4" s="1"/>
  <c r="AT390" i="6" s="1"/>
  <c r="P377" i="4"/>
  <c r="Q377" i="4" s="1"/>
  <c r="AT394" i="6" s="1"/>
  <c r="P381" i="4"/>
  <c r="Q381" i="4" s="1"/>
  <c r="AT398" i="6" s="1"/>
  <c r="P385" i="4"/>
  <c r="Q385" i="4" s="1"/>
  <c r="AT402" i="6" s="1"/>
  <c r="P389" i="4"/>
  <c r="Q389" i="4" s="1"/>
  <c r="AT406" i="6" s="1"/>
  <c r="P393" i="4"/>
  <c r="Q393" i="4" s="1"/>
  <c r="AT410" i="6" s="1"/>
  <c r="P397" i="4"/>
  <c r="Q397" i="4" s="1"/>
  <c r="AT414" i="6" s="1"/>
  <c r="P401" i="4"/>
  <c r="Q401" i="4" s="1"/>
  <c r="AT418" i="6" s="1"/>
  <c r="P405" i="4"/>
  <c r="Q405" i="4" s="1"/>
  <c r="AT422" i="6" s="1"/>
  <c r="P409" i="4"/>
  <c r="Q409" i="4" s="1"/>
  <c r="AT426" i="6" s="1"/>
  <c r="P413" i="4"/>
  <c r="Q413" i="4" s="1"/>
  <c r="AT430" i="6" s="1"/>
  <c r="P417" i="4"/>
  <c r="Q417" i="4" s="1"/>
  <c r="AT434" i="6" s="1"/>
  <c r="P421" i="4"/>
  <c r="Q421" i="4" s="1"/>
  <c r="AT438" i="6" s="1"/>
  <c r="P425" i="4"/>
  <c r="Q425" i="4" s="1"/>
  <c r="AT442" i="6" s="1"/>
  <c r="P429" i="4"/>
  <c r="Q429" i="4" s="1"/>
  <c r="AT446" i="6" s="1"/>
  <c r="P433" i="4"/>
  <c r="Q433" i="4" s="1"/>
  <c r="AT450" i="6" s="1"/>
  <c r="P437" i="4"/>
  <c r="Q437" i="4" s="1"/>
  <c r="AT454" i="6" s="1"/>
  <c r="P441" i="4"/>
  <c r="Q441" i="4" s="1"/>
  <c r="AT458" i="6" s="1"/>
  <c r="P445" i="4"/>
  <c r="Q445" i="4" s="1"/>
  <c r="AT462" i="6" s="1"/>
  <c r="P449" i="4"/>
  <c r="Q449" i="4" s="1"/>
  <c r="AT466" i="6" s="1"/>
  <c r="P453" i="4"/>
  <c r="Q453" i="4" s="1"/>
  <c r="AT470" i="6" s="1"/>
  <c r="P457" i="4"/>
  <c r="Q457" i="4" s="1"/>
  <c r="AT474" i="6" s="1"/>
  <c r="P461" i="4"/>
  <c r="Q461" i="4" s="1"/>
  <c r="AT478" i="6" s="1"/>
  <c r="P465" i="4"/>
  <c r="Q465" i="4" s="1"/>
  <c r="AT482" i="6" s="1"/>
  <c r="P469" i="4"/>
  <c r="Q469" i="4" s="1"/>
  <c r="AT486" i="6" s="1"/>
  <c r="P473" i="4"/>
  <c r="Q473" i="4" s="1"/>
  <c r="AT490" i="6" s="1"/>
  <c r="P477" i="4"/>
  <c r="Q477" i="4" s="1"/>
  <c r="AT494" i="6" s="1"/>
  <c r="P481" i="4"/>
  <c r="Q481" i="4" s="1"/>
  <c r="AT498" i="6" s="1"/>
  <c r="P485" i="4"/>
  <c r="Q485" i="4" s="1"/>
  <c r="AT502" i="6" s="1"/>
  <c r="P489" i="4"/>
  <c r="Q489" i="4" s="1"/>
  <c r="AT506" i="6" s="1"/>
  <c r="P493" i="4"/>
  <c r="Q493" i="4" s="1"/>
  <c r="AT510" i="6" s="1"/>
  <c r="P497" i="4"/>
  <c r="Q497" i="4" s="1"/>
  <c r="AT514" i="6" s="1"/>
  <c r="P501" i="4"/>
  <c r="Q501" i="4" s="1"/>
  <c r="AT518" i="6" s="1"/>
  <c r="P505" i="4"/>
  <c r="Q505" i="4" s="1"/>
  <c r="AT522" i="6" s="1"/>
  <c r="P509" i="4"/>
  <c r="Q509" i="4" s="1"/>
  <c r="AT526" i="6" s="1"/>
  <c r="P513" i="4"/>
  <c r="Q513" i="4" s="1"/>
  <c r="AT530" i="6" s="1"/>
  <c r="P517" i="4"/>
  <c r="Q517" i="4" s="1"/>
  <c r="AT534" i="6" s="1"/>
  <c r="P522" i="4"/>
  <c r="Q522" i="4" s="1"/>
  <c r="AT539" i="6" s="1"/>
  <c r="P527" i="4"/>
  <c r="Q527" i="4" s="1"/>
  <c r="AT544" i="6" s="1"/>
  <c r="P533" i="4"/>
  <c r="Q533" i="4" s="1"/>
  <c r="AT550" i="6" s="1"/>
  <c r="P538" i="4"/>
  <c r="Q538" i="4" s="1"/>
  <c r="AT555" i="6" s="1"/>
  <c r="P543" i="4"/>
  <c r="Q543" i="4" s="1"/>
  <c r="AT560" i="6" s="1"/>
  <c r="P992" i="4"/>
  <c r="Q992" i="4" s="1"/>
  <c r="P972" i="4"/>
  <c r="Q972" i="4" s="1"/>
  <c r="P951" i="4"/>
  <c r="Q951" i="4" s="1"/>
  <c r="P928" i="4"/>
  <c r="Q928" i="4" s="1"/>
  <c r="P910" i="4"/>
  <c r="Q910" i="4" s="1"/>
  <c r="P885" i="4"/>
  <c r="Q885" i="4" s="1"/>
  <c r="P866" i="4"/>
  <c r="Q866" i="4" s="1"/>
  <c r="P827" i="4"/>
  <c r="Q827" i="4" s="1"/>
  <c r="P366" i="4"/>
  <c r="Q366" i="4" s="1"/>
  <c r="AT383" i="6" s="1"/>
  <c r="P370" i="4"/>
  <c r="Q370" i="4" s="1"/>
  <c r="AT387" i="6" s="1"/>
  <c r="P374" i="4"/>
  <c r="Q374" i="4" s="1"/>
  <c r="AT391" i="6" s="1"/>
  <c r="P378" i="4"/>
  <c r="Q378" i="4" s="1"/>
  <c r="AT395" i="6" s="1"/>
  <c r="P382" i="4"/>
  <c r="Q382" i="4" s="1"/>
  <c r="AT399" i="6" s="1"/>
  <c r="P386" i="4"/>
  <c r="Q386" i="4" s="1"/>
  <c r="AT403" i="6" s="1"/>
  <c r="P390" i="4"/>
  <c r="Q390" i="4" s="1"/>
  <c r="AT407" i="6" s="1"/>
  <c r="P394" i="4"/>
  <c r="Q394" i="4" s="1"/>
  <c r="AT411" i="6" s="1"/>
  <c r="P398" i="4"/>
  <c r="Q398" i="4" s="1"/>
  <c r="AT415" i="6" s="1"/>
  <c r="P402" i="4"/>
  <c r="Q402" i="4" s="1"/>
  <c r="AT419" i="6" s="1"/>
  <c r="P406" i="4"/>
  <c r="Q406" i="4" s="1"/>
  <c r="AT423" i="6" s="1"/>
  <c r="P410" i="4"/>
  <c r="Q410" i="4" s="1"/>
  <c r="AT427" i="6" s="1"/>
  <c r="P414" i="4"/>
  <c r="Q414" i="4" s="1"/>
  <c r="AT431" i="6" s="1"/>
  <c r="P418" i="4"/>
  <c r="Q418" i="4" s="1"/>
  <c r="AT435" i="6" s="1"/>
  <c r="P422" i="4"/>
  <c r="Q422" i="4" s="1"/>
  <c r="AT439" i="6" s="1"/>
  <c r="P426" i="4"/>
  <c r="Q426" i="4" s="1"/>
  <c r="AT443" i="6" s="1"/>
  <c r="P430" i="4"/>
  <c r="Q430" i="4" s="1"/>
  <c r="AT447" i="6" s="1"/>
  <c r="P434" i="4"/>
  <c r="Q434" i="4" s="1"/>
  <c r="AT451" i="6" s="1"/>
  <c r="P438" i="4"/>
  <c r="Q438" i="4" s="1"/>
  <c r="AT455" i="6" s="1"/>
  <c r="P442" i="4"/>
  <c r="Q442" i="4" s="1"/>
  <c r="AT459" i="6" s="1"/>
  <c r="P446" i="4"/>
  <c r="Q446" i="4" s="1"/>
  <c r="AT463" i="6" s="1"/>
  <c r="P450" i="4"/>
  <c r="Q450" i="4" s="1"/>
  <c r="AT467" i="6" s="1"/>
  <c r="P454" i="4"/>
  <c r="Q454" i="4" s="1"/>
  <c r="AT471" i="6" s="1"/>
  <c r="P458" i="4"/>
  <c r="Q458" i="4" s="1"/>
  <c r="AT475" i="6" s="1"/>
  <c r="P462" i="4"/>
  <c r="Q462" i="4" s="1"/>
  <c r="AT479" i="6" s="1"/>
  <c r="P466" i="4"/>
  <c r="Q466" i="4" s="1"/>
  <c r="AT483" i="6" s="1"/>
  <c r="P470" i="4"/>
  <c r="Q470" i="4" s="1"/>
  <c r="AT487" i="6" s="1"/>
  <c r="P474" i="4"/>
  <c r="Q474" i="4" s="1"/>
  <c r="AT491" i="6" s="1"/>
  <c r="P478" i="4"/>
  <c r="Q478" i="4" s="1"/>
  <c r="AT495" i="6" s="1"/>
  <c r="P482" i="4"/>
  <c r="Q482" i="4" s="1"/>
  <c r="AT499" i="6" s="1"/>
  <c r="P486" i="4"/>
  <c r="Q486" i="4" s="1"/>
  <c r="AT503" i="6" s="1"/>
  <c r="P490" i="4"/>
  <c r="Q490" i="4" s="1"/>
  <c r="AT507" i="6" s="1"/>
  <c r="P494" i="4"/>
  <c r="Q494" i="4" s="1"/>
  <c r="AT511" i="6" s="1"/>
  <c r="P498" i="4"/>
  <c r="Q498" i="4" s="1"/>
  <c r="AT515" i="6" s="1"/>
  <c r="P502" i="4"/>
  <c r="Q502" i="4" s="1"/>
  <c r="AT519" i="6" s="1"/>
  <c r="P506" i="4"/>
  <c r="Q506" i="4" s="1"/>
  <c r="AT523" i="6" s="1"/>
  <c r="P510" i="4"/>
  <c r="Q510" i="4" s="1"/>
  <c r="AT527" i="6" s="1"/>
  <c r="P514" i="4"/>
  <c r="Q514" i="4" s="1"/>
  <c r="AT531" i="6" s="1"/>
  <c r="P518" i="4"/>
  <c r="Q518" i="4" s="1"/>
  <c r="AT535" i="6" s="1"/>
  <c r="P523" i="4"/>
  <c r="Q523" i="4" s="1"/>
  <c r="AT540" i="6" s="1"/>
  <c r="P529" i="4"/>
  <c r="Q529" i="4" s="1"/>
  <c r="AT546" i="6" s="1"/>
  <c r="P534" i="4"/>
  <c r="Q534" i="4" s="1"/>
  <c r="AT551" i="6" s="1"/>
  <c r="P539" i="4"/>
  <c r="Q539" i="4" s="1"/>
  <c r="AT556" i="6" s="1"/>
  <c r="P545" i="4"/>
  <c r="Q545" i="4" s="1"/>
  <c r="AT562" i="6" s="1"/>
  <c r="P988" i="4"/>
  <c r="Q988" i="4" s="1"/>
  <c r="P966" i="4"/>
  <c r="Q966" i="4" s="1"/>
  <c r="P947" i="4"/>
  <c r="Q947" i="4" s="1"/>
  <c r="P925" i="4"/>
  <c r="Q925" i="4" s="1"/>
  <c r="P903" i="4"/>
  <c r="Q903" i="4" s="1"/>
  <c r="P880" i="4"/>
  <c r="Q880" i="4" s="1"/>
  <c r="P862" i="4"/>
  <c r="Q862" i="4" s="1"/>
  <c r="P806" i="4"/>
  <c r="Q806" i="4" s="1"/>
  <c r="P981" i="4"/>
  <c r="Q981" i="4" s="1"/>
  <c r="P962" i="4"/>
  <c r="Q962" i="4" s="1"/>
  <c r="P940" i="4"/>
  <c r="Q940" i="4" s="1"/>
  <c r="P918" i="4"/>
  <c r="Q918" i="4" s="1"/>
  <c r="P896" i="4"/>
  <c r="Q896" i="4" s="1"/>
  <c r="P877" i="4"/>
  <c r="Q877" i="4" s="1"/>
  <c r="P852" i="4"/>
  <c r="Q852" i="4" s="1"/>
  <c r="P989" i="4"/>
  <c r="Q989" i="4" s="1"/>
  <c r="P980" i="4"/>
  <c r="Q980" i="4" s="1"/>
  <c r="P969" i="4"/>
  <c r="Q969" i="4" s="1"/>
  <c r="P959" i="4"/>
  <c r="Q959" i="4" s="1"/>
  <c r="P950" i="4"/>
  <c r="Q950" i="4" s="1"/>
  <c r="P936" i="4"/>
  <c r="Q936" i="4" s="1"/>
  <c r="P926" i="4"/>
  <c r="Q926" i="4" s="1"/>
  <c r="P917" i="4"/>
  <c r="Q917" i="4" s="1"/>
  <c r="P906" i="4"/>
  <c r="Q906" i="4" s="1"/>
  <c r="P893" i="4"/>
  <c r="Q893" i="4" s="1"/>
  <c r="P884" i="4"/>
  <c r="Q884" i="4" s="1"/>
  <c r="P873" i="4"/>
  <c r="Q873" i="4" s="1"/>
  <c r="P863" i="4"/>
  <c r="Q863" i="4" s="1"/>
  <c r="P844" i="4"/>
  <c r="Q844" i="4" s="1"/>
  <c r="P807" i="4"/>
  <c r="Q807" i="4" s="1"/>
  <c r="P520" i="4"/>
  <c r="Q520" i="4" s="1"/>
  <c r="AT537" i="6" s="1"/>
  <c r="P524" i="4"/>
  <c r="Q524" i="4" s="1"/>
  <c r="AT541" i="6" s="1"/>
  <c r="P528" i="4"/>
  <c r="Q528" i="4" s="1"/>
  <c r="AT545" i="6" s="1"/>
  <c r="P532" i="4"/>
  <c r="Q532" i="4" s="1"/>
  <c r="AT549" i="6" s="1"/>
  <c r="P536" i="4"/>
  <c r="Q536" i="4" s="1"/>
  <c r="AT553" i="6" s="1"/>
  <c r="P540" i="4"/>
  <c r="Q540" i="4" s="1"/>
  <c r="AT557" i="6" s="1"/>
  <c r="P544" i="4"/>
  <c r="Q544" i="4" s="1"/>
  <c r="AT561" i="6" s="1"/>
  <c r="P995" i="4"/>
  <c r="Q995" i="4" s="1"/>
  <c r="P985" i="4"/>
  <c r="Q985" i="4" s="1"/>
  <c r="P973" i="4"/>
  <c r="Q973" i="4" s="1"/>
  <c r="P965" i="4"/>
  <c r="Q965" i="4" s="1"/>
  <c r="P955" i="4"/>
  <c r="Q955" i="4" s="1"/>
  <c r="P943" i="4"/>
  <c r="Q943" i="4" s="1"/>
  <c r="P932" i="4"/>
  <c r="Q932" i="4" s="1"/>
  <c r="P921" i="4"/>
  <c r="Q921" i="4" s="1"/>
  <c r="P911" i="4"/>
  <c r="Q911" i="4" s="1"/>
  <c r="P900" i="4"/>
  <c r="Q900" i="4" s="1"/>
  <c r="P888" i="4"/>
  <c r="Q888" i="4" s="1"/>
  <c r="P878" i="4"/>
  <c r="Q878" i="4" s="1"/>
  <c r="P870" i="4"/>
  <c r="Q870" i="4" s="1"/>
  <c r="P855" i="4"/>
  <c r="Q855" i="4" s="1"/>
  <c r="P828" i="4"/>
  <c r="Q828" i="4" s="1"/>
  <c r="P791" i="4"/>
  <c r="Q791" i="4" s="1"/>
  <c r="P991" i="4"/>
  <c r="Q991" i="4" s="1"/>
  <c r="P984" i="4"/>
  <c r="Q984" i="4" s="1"/>
  <c r="P976" i="4"/>
  <c r="Q976" i="4" s="1"/>
  <c r="P968" i="4"/>
  <c r="Q968" i="4" s="1"/>
  <c r="P961" i="4"/>
  <c r="Q961" i="4" s="1"/>
  <c r="P954" i="4"/>
  <c r="Q954" i="4" s="1"/>
  <c r="P946" i="4"/>
  <c r="Q946" i="4" s="1"/>
  <c r="P939" i="4"/>
  <c r="Q939" i="4" s="1"/>
  <c r="P929" i="4"/>
  <c r="Q929" i="4" s="1"/>
  <c r="P922" i="4"/>
  <c r="Q922" i="4" s="1"/>
  <c r="P914" i="4"/>
  <c r="Q914" i="4" s="1"/>
  <c r="P907" i="4"/>
  <c r="Q907" i="4" s="1"/>
  <c r="P899" i="4"/>
  <c r="Q899" i="4" s="1"/>
  <c r="P889" i="4"/>
  <c r="Q889" i="4" s="1"/>
  <c r="P881" i="4"/>
  <c r="Q881" i="4" s="1"/>
  <c r="P874" i="4"/>
  <c r="Q874" i="4" s="1"/>
  <c r="P867" i="4"/>
  <c r="Q867" i="4" s="1"/>
  <c r="P859" i="4"/>
  <c r="Q859" i="4" s="1"/>
  <c r="P849" i="4"/>
  <c r="Q849" i="4" s="1"/>
  <c r="P836" i="4"/>
  <c r="Q836" i="4" s="1"/>
  <c r="P821" i="4"/>
  <c r="Q821" i="4" s="1"/>
  <c r="P799" i="4"/>
  <c r="Q799" i="4" s="1"/>
  <c r="P858" i="4"/>
  <c r="Q858" i="4" s="1"/>
  <c r="P848" i="4"/>
  <c r="Q848" i="4" s="1"/>
  <c r="P835" i="4"/>
  <c r="Q835" i="4" s="1"/>
  <c r="P814" i="4"/>
  <c r="Q814" i="4" s="1"/>
  <c r="P798" i="4"/>
  <c r="Q798" i="4" s="1"/>
  <c r="P994" i="4"/>
  <c r="Q994" i="4" s="1"/>
  <c r="P990" i="4"/>
  <c r="Q990" i="4" s="1"/>
  <c r="P987" i="4"/>
  <c r="Q987" i="4" s="1"/>
  <c r="P983" i="4"/>
  <c r="Q983" i="4" s="1"/>
  <c r="P979" i="4"/>
  <c r="Q979" i="4" s="1"/>
  <c r="P975" i="4"/>
  <c r="Q975" i="4" s="1"/>
  <c r="P971" i="4"/>
  <c r="Q971" i="4" s="1"/>
  <c r="P964" i="4"/>
  <c r="Q964" i="4" s="1"/>
  <c r="P960" i="4"/>
  <c r="Q960" i="4" s="1"/>
  <c r="P957" i="4"/>
  <c r="Q957" i="4" s="1"/>
  <c r="P953" i="4"/>
  <c r="Q953" i="4" s="1"/>
  <c r="P949" i="4"/>
  <c r="Q949" i="4" s="1"/>
  <c r="P945" i="4"/>
  <c r="Q945" i="4" s="1"/>
  <c r="P942" i="4"/>
  <c r="Q942" i="4" s="1"/>
  <c r="P938" i="4"/>
  <c r="Q938" i="4" s="1"/>
  <c r="P935" i="4"/>
  <c r="Q935" i="4" s="1"/>
  <c r="P931" i="4"/>
  <c r="Q931" i="4" s="1"/>
  <c r="P924" i="4"/>
  <c r="Q924" i="4" s="1"/>
  <c r="P920" i="4"/>
  <c r="Q920" i="4" s="1"/>
  <c r="P916" i="4"/>
  <c r="Q916" i="4" s="1"/>
  <c r="P912" i="4"/>
  <c r="Q912" i="4" s="1"/>
  <c r="P909" i="4"/>
  <c r="Q909" i="4" s="1"/>
  <c r="P905" i="4"/>
  <c r="Q905" i="4" s="1"/>
  <c r="P902" i="4"/>
  <c r="Q902" i="4" s="1"/>
  <c r="P898" i="4"/>
  <c r="Q898" i="4" s="1"/>
  <c r="P895" i="4"/>
  <c r="Q895" i="4" s="1"/>
  <c r="P891" i="4"/>
  <c r="Q891" i="4" s="1"/>
  <c r="P887" i="4"/>
  <c r="Q887" i="4" s="1"/>
  <c r="P883" i="4"/>
  <c r="Q883" i="4" s="1"/>
  <c r="P876" i="4"/>
  <c r="Q876" i="4" s="1"/>
  <c r="P872" i="4"/>
  <c r="Q872" i="4" s="1"/>
  <c r="P869" i="4"/>
  <c r="Q869" i="4" s="1"/>
  <c r="P865" i="4"/>
  <c r="Q865" i="4" s="1"/>
  <c r="P861" i="4"/>
  <c r="Q861" i="4" s="1"/>
  <c r="P857" i="4"/>
  <c r="Q857" i="4" s="1"/>
  <c r="P854" i="4"/>
  <c r="Q854" i="4" s="1"/>
  <c r="P851" i="4"/>
  <c r="Q851" i="4" s="1"/>
  <c r="P847" i="4"/>
  <c r="Q847" i="4" s="1"/>
  <c r="P840" i="4"/>
  <c r="Q840" i="4" s="1"/>
  <c r="P832" i="4"/>
  <c r="Q832" i="4" s="1"/>
  <c r="P824" i="4"/>
  <c r="Q824" i="4" s="1"/>
  <c r="P818" i="4"/>
  <c r="Q818" i="4" s="1"/>
  <c r="P811" i="4"/>
  <c r="Q811" i="4" s="1"/>
  <c r="P803" i="4"/>
  <c r="Q803" i="4" s="1"/>
  <c r="P1000" i="4"/>
  <c r="Q1000" i="4" s="1"/>
  <c r="P1004" i="4"/>
  <c r="Q1004" i="4" s="1"/>
  <c r="P550" i="4"/>
  <c r="Q550" i="4" s="1"/>
  <c r="AT567" i="6" s="1"/>
  <c r="P554" i="4"/>
  <c r="Q554" i="4" s="1"/>
  <c r="AT571" i="6" s="1"/>
  <c r="P557" i="4"/>
  <c r="Q557" i="4" s="1"/>
  <c r="AT574" i="6" s="1"/>
  <c r="P561" i="4"/>
  <c r="Q561" i="4" s="1"/>
  <c r="AT578" i="6" s="1"/>
  <c r="P565" i="4"/>
  <c r="Q565" i="4" s="1"/>
  <c r="AT582" i="6" s="1"/>
  <c r="P569" i="4"/>
  <c r="Q569" i="4" s="1"/>
  <c r="AT586" i="6" s="1"/>
  <c r="P572" i="4"/>
  <c r="Q572" i="4" s="1"/>
  <c r="AT589" i="6" s="1"/>
  <c r="P576" i="4"/>
  <c r="Q576" i="4" s="1"/>
  <c r="AT593" i="6" s="1"/>
  <c r="P580" i="4"/>
  <c r="Q580" i="4" s="1"/>
  <c r="AT597" i="6" s="1"/>
  <c r="P584" i="4"/>
  <c r="Q584" i="4" s="1"/>
  <c r="AT601" i="6" s="1"/>
  <c r="P588" i="4"/>
  <c r="Q588" i="4" s="1"/>
  <c r="AT605" i="6" s="1"/>
  <c r="P592" i="4"/>
  <c r="Q592" i="4" s="1"/>
  <c r="AT609" i="6" s="1"/>
  <c r="P596" i="4"/>
  <c r="Q596" i="4" s="1"/>
  <c r="AT613" i="6" s="1"/>
  <c r="P600" i="4"/>
  <c r="Q600" i="4" s="1"/>
  <c r="AT617" i="6" s="1"/>
  <c r="P604" i="4"/>
  <c r="Q604" i="4" s="1"/>
  <c r="AT621" i="6" s="1"/>
  <c r="P608" i="4"/>
  <c r="Q608" i="4" s="1"/>
  <c r="AT625" i="6" s="1"/>
  <c r="P612" i="4"/>
  <c r="Q612" i="4" s="1"/>
  <c r="AT629" i="6" s="1"/>
  <c r="P616" i="4"/>
  <c r="Q616" i="4" s="1"/>
  <c r="AT633" i="6" s="1"/>
  <c r="P620" i="4"/>
  <c r="Q620" i="4" s="1"/>
  <c r="AT637" i="6" s="1"/>
  <c r="P624" i="4"/>
  <c r="Q624" i="4" s="1"/>
  <c r="AT641" i="6" s="1"/>
  <c r="P627" i="4"/>
  <c r="Q627" i="4" s="1"/>
  <c r="AT644" i="6" s="1"/>
  <c r="P629" i="4"/>
  <c r="Q629" i="4" s="1"/>
  <c r="AT646" i="6" s="1"/>
  <c r="P632" i="4"/>
  <c r="Q632" i="4" s="1"/>
  <c r="AT649" i="6" s="1"/>
  <c r="P635" i="4"/>
  <c r="Q635" i="4" s="1"/>
  <c r="AT652" i="6" s="1"/>
  <c r="P637" i="4"/>
  <c r="Q637" i="4" s="1"/>
  <c r="AT654" i="6" s="1"/>
  <c r="P641" i="4"/>
  <c r="Q641" i="4" s="1"/>
  <c r="AT658" i="6" s="1"/>
  <c r="P651" i="4"/>
  <c r="Q651" i="4" s="1"/>
  <c r="AT668" i="6" s="1"/>
  <c r="P655" i="4"/>
  <c r="Q655" i="4" s="1"/>
  <c r="AT672" i="6" s="1"/>
  <c r="P658" i="4"/>
  <c r="Q658" i="4" s="1"/>
  <c r="AT675" i="6" s="1"/>
  <c r="P662" i="4"/>
  <c r="Q662" i="4" s="1"/>
  <c r="AT679" i="6" s="1"/>
  <c r="P666" i="4"/>
  <c r="Q666" i="4" s="1"/>
  <c r="AT683" i="6" s="1"/>
  <c r="P670" i="4"/>
  <c r="Q670" i="4" s="1"/>
  <c r="AT687" i="6" s="1"/>
  <c r="P674" i="4"/>
  <c r="Q674" i="4" s="1"/>
  <c r="AT691" i="6" s="1"/>
  <c r="P678" i="4"/>
  <c r="Q678" i="4" s="1"/>
  <c r="AT695" i="6" s="1"/>
  <c r="P682" i="4"/>
  <c r="Q682" i="4" s="1"/>
  <c r="AT699" i="6" s="1"/>
  <c r="P686" i="4"/>
  <c r="Q686" i="4" s="1"/>
  <c r="AT703" i="6" s="1"/>
  <c r="P690" i="4"/>
  <c r="Q690" i="4" s="1"/>
  <c r="AT707" i="6" s="1"/>
  <c r="P694" i="4"/>
  <c r="Q694" i="4" s="1"/>
  <c r="AT711" i="6" s="1"/>
  <c r="P698" i="4"/>
  <c r="Q698" i="4" s="1"/>
  <c r="AT715" i="6" s="1"/>
  <c r="P702" i="4"/>
  <c r="Q702" i="4" s="1"/>
  <c r="AT719" i="6" s="1"/>
  <c r="P705" i="4"/>
  <c r="Q705" i="4" s="1"/>
  <c r="AT722" i="6" s="1"/>
  <c r="P709" i="4"/>
  <c r="Q709" i="4" s="1"/>
  <c r="AT726" i="6" s="1"/>
  <c r="P712" i="4"/>
  <c r="Q712" i="4" s="1"/>
  <c r="AT729" i="6" s="1"/>
  <c r="P715" i="4"/>
  <c r="Q715" i="4" s="1"/>
  <c r="AT732" i="6" s="1"/>
  <c r="P719" i="4"/>
  <c r="Q719" i="4" s="1"/>
  <c r="AT736" i="6" s="1"/>
  <c r="P723" i="4"/>
  <c r="Q723" i="4" s="1"/>
  <c r="AT740" i="6" s="1"/>
  <c r="P727" i="4"/>
  <c r="Q727" i="4" s="1"/>
  <c r="AT744" i="6" s="1"/>
  <c r="P729" i="4"/>
  <c r="Q729" i="4" s="1"/>
  <c r="AT746" i="6" s="1"/>
  <c r="P733" i="4"/>
  <c r="Q733" i="4" s="1"/>
  <c r="AT750" i="6" s="1"/>
  <c r="P736" i="4"/>
  <c r="Q736" i="4" s="1"/>
  <c r="AT753" i="6" s="1"/>
  <c r="P739" i="4"/>
  <c r="Q739" i="4" s="1"/>
  <c r="AT756" i="6" s="1"/>
  <c r="P742" i="4"/>
  <c r="Q742" i="4" s="1"/>
  <c r="AT759" i="6" s="1"/>
  <c r="P745" i="4"/>
  <c r="Q745" i="4" s="1"/>
  <c r="AT762" i="6" s="1"/>
  <c r="P749" i="4"/>
  <c r="Q749" i="4" s="1"/>
  <c r="AT766" i="6" s="1"/>
  <c r="P752" i="4"/>
  <c r="Q752" i="4" s="1"/>
  <c r="AT769" i="6" s="1"/>
  <c r="P756" i="4"/>
  <c r="Q756" i="4" s="1"/>
  <c r="AT773" i="6" s="1"/>
  <c r="P759" i="4"/>
  <c r="Q759" i="4" s="1"/>
  <c r="AT776" i="6" s="1"/>
  <c r="P762" i="4"/>
  <c r="Q762" i="4" s="1"/>
  <c r="P766" i="4"/>
  <c r="Q766" i="4" s="1"/>
  <c r="P770" i="4"/>
  <c r="Q770" i="4" s="1"/>
  <c r="P774" i="4"/>
  <c r="Q774" i="4" s="1"/>
  <c r="P778" i="4"/>
  <c r="Q778" i="4" s="1"/>
  <c r="P997" i="4"/>
  <c r="Q997" i="4" s="1"/>
  <c r="P1001" i="4"/>
  <c r="Q1001" i="4" s="1"/>
  <c r="P1005" i="4"/>
  <c r="Q1005" i="4" s="1"/>
  <c r="P547" i="4"/>
  <c r="Q547" i="4" s="1"/>
  <c r="AT564" i="6" s="1"/>
  <c r="P551" i="4"/>
  <c r="Q551" i="4" s="1"/>
  <c r="AT568" i="6" s="1"/>
  <c r="P555" i="4"/>
  <c r="Q555" i="4" s="1"/>
  <c r="AT572" i="6" s="1"/>
  <c r="P558" i="4"/>
  <c r="Q558" i="4" s="1"/>
  <c r="AT575" i="6" s="1"/>
  <c r="P562" i="4"/>
  <c r="Q562" i="4" s="1"/>
  <c r="AT579" i="6" s="1"/>
  <c r="P566" i="4"/>
  <c r="Q566" i="4" s="1"/>
  <c r="AT583" i="6" s="1"/>
  <c r="P570" i="4"/>
  <c r="Q570" i="4" s="1"/>
  <c r="AT587" i="6" s="1"/>
  <c r="P573" i="4"/>
  <c r="Q573" i="4" s="1"/>
  <c r="AT590" i="6" s="1"/>
  <c r="P577" i="4"/>
  <c r="Q577" i="4" s="1"/>
  <c r="AT594" i="6" s="1"/>
  <c r="P581" i="4"/>
  <c r="Q581" i="4" s="1"/>
  <c r="AT598" i="6" s="1"/>
  <c r="P585" i="4"/>
  <c r="Q585" i="4" s="1"/>
  <c r="AT602" i="6" s="1"/>
  <c r="P589" i="4"/>
  <c r="Q589" i="4" s="1"/>
  <c r="AT606" i="6" s="1"/>
  <c r="P593" i="4"/>
  <c r="Q593" i="4" s="1"/>
  <c r="AT610" i="6" s="1"/>
  <c r="P597" i="4"/>
  <c r="Q597" i="4" s="1"/>
  <c r="AT614" i="6" s="1"/>
  <c r="P601" i="4"/>
  <c r="Q601" i="4" s="1"/>
  <c r="AT618" i="6" s="1"/>
  <c r="P605" i="4"/>
  <c r="Q605" i="4" s="1"/>
  <c r="AT622" i="6" s="1"/>
  <c r="P609" i="4"/>
  <c r="Q609" i="4" s="1"/>
  <c r="AT626" i="6" s="1"/>
  <c r="P613" i="4"/>
  <c r="Q613" i="4" s="1"/>
  <c r="AT630" i="6" s="1"/>
  <c r="P617" i="4"/>
  <c r="Q617" i="4" s="1"/>
  <c r="AT634" i="6" s="1"/>
  <c r="P621" i="4"/>
  <c r="Q621" i="4" s="1"/>
  <c r="AT638" i="6" s="1"/>
  <c r="P625" i="4"/>
  <c r="Q625" i="4" s="1"/>
  <c r="AT642" i="6" s="1"/>
  <c r="P630" i="4"/>
  <c r="Q630" i="4" s="1"/>
  <c r="AT647" i="6" s="1"/>
  <c r="P633" i="4"/>
  <c r="Q633" i="4" s="1"/>
  <c r="AT650" i="6" s="1"/>
  <c r="P638" i="4"/>
  <c r="Q638" i="4" s="1"/>
  <c r="AT655" i="6" s="1"/>
  <c r="P642" i="4"/>
  <c r="Q642" i="4" s="1"/>
  <c r="AT659" i="6" s="1"/>
  <c r="P645" i="4"/>
  <c r="Q645" i="4" s="1"/>
  <c r="AT662" i="6" s="1"/>
  <c r="P648" i="4"/>
  <c r="Q648" i="4" s="1"/>
  <c r="AT665" i="6" s="1"/>
  <c r="P652" i="4"/>
  <c r="Q652" i="4" s="1"/>
  <c r="AT669" i="6" s="1"/>
  <c r="P656" i="4"/>
  <c r="Q656" i="4" s="1"/>
  <c r="AT673" i="6" s="1"/>
  <c r="P659" i="4"/>
  <c r="Q659" i="4" s="1"/>
  <c r="AT676" i="6" s="1"/>
  <c r="P663" i="4"/>
  <c r="Q663" i="4" s="1"/>
  <c r="AT680" i="6" s="1"/>
  <c r="P667" i="4"/>
  <c r="Q667" i="4" s="1"/>
  <c r="AT684" i="6" s="1"/>
  <c r="P671" i="4"/>
  <c r="Q671" i="4" s="1"/>
  <c r="AT688" i="6" s="1"/>
  <c r="P675" i="4"/>
  <c r="Q675" i="4" s="1"/>
  <c r="AT692" i="6" s="1"/>
  <c r="P679" i="4"/>
  <c r="Q679" i="4" s="1"/>
  <c r="AT696" i="6" s="1"/>
  <c r="P683" i="4"/>
  <c r="Q683" i="4" s="1"/>
  <c r="AT700" i="6" s="1"/>
  <c r="P687" i="4"/>
  <c r="Q687" i="4" s="1"/>
  <c r="AT704" i="6" s="1"/>
  <c r="P691" i="4"/>
  <c r="Q691" i="4" s="1"/>
  <c r="AT708" i="6" s="1"/>
  <c r="P695" i="4"/>
  <c r="Q695" i="4" s="1"/>
  <c r="AT712" i="6" s="1"/>
  <c r="P699" i="4"/>
  <c r="Q699" i="4" s="1"/>
  <c r="AT716" i="6" s="1"/>
  <c r="P703" i="4"/>
  <c r="Q703" i="4" s="1"/>
  <c r="AT720" i="6" s="1"/>
  <c r="P706" i="4"/>
  <c r="Q706" i="4" s="1"/>
  <c r="AT723" i="6" s="1"/>
  <c r="P710" i="4"/>
  <c r="Q710" i="4" s="1"/>
  <c r="AT727" i="6" s="1"/>
  <c r="P713" i="4"/>
  <c r="Q713" i="4" s="1"/>
  <c r="AT730" i="6" s="1"/>
  <c r="P716" i="4"/>
  <c r="Q716" i="4" s="1"/>
  <c r="AT733" i="6" s="1"/>
  <c r="P720" i="4"/>
  <c r="Q720" i="4" s="1"/>
  <c r="AT737" i="6" s="1"/>
  <c r="P724" i="4"/>
  <c r="Q724" i="4" s="1"/>
  <c r="AT741" i="6" s="1"/>
  <c r="P730" i="4"/>
  <c r="Q730" i="4" s="1"/>
  <c r="AT747" i="6" s="1"/>
  <c r="P740" i="4"/>
  <c r="Q740" i="4" s="1"/>
  <c r="AT757" i="6" s="1"/>
  <c r="P743" i="4"/>
  <c r="Q743" i="4" s="1"/>
  <c r="AT760" i="6" s="1"/>
  <c r="P746" i="4"/>
  <c r="Q746" i="4" s="1"/>
  <c r="AT763" i="6" s="1"/>
  <c r="P753" i="4"/>
  <c r="Q753" i="4" s="1"/>
  <c r="AT770" i="6" s="1"/>
  <c r="P763" i="4"/>
  <c r="Q763" i="4" s="1"/>
  <c r="P767" i="4"/>
  <c r="Q767" i="4" s="1"/>
  <c r="P771" i="4"/>
  <c r="Q771" i="4" s="1"/>
  <c r="P775" i="4"/>
  <c r="Q775" i="4" s="1"/>
  <c r="P779" i="4"/>
  <c r="Q779" i="4" s="1"/>
  <c r="P782" i="4"/>
  <c r="Q782" i="4" s="1"/>
  <c r="P786" i="4"/>
  <c r="Q786" i="4" s="1"/>
  <c r="P789" i="4"/>
  <c r="Q789" i="4" s="1"/>
  <c r="P792" i="4"/>
  <c r="Q792" i="4" s="1"/>
  <c r="P796" i="4"/>
  <c r="Q796" i="4" s="1"/>
  <c r="P800" i="4"/>
  <c r="Q800" i="4" s="1"/>
  <c r="P804" i="4"/>
  <c r="Q804" i="4" s="1"/>
  <c r="P808" i="4"/>
  <c r="Q808" i="4" s="1"/>
  <c r="P812" i="4"/>
  <c r="Q812" i="4" s="1"/>
  <c r="P815" i="4"/>
  <c r="Q815" i="4" s="1"/>
  <c r="P819" i="4"/>
  <c r="Q819" i="4" s="1"/>
  <c r="P822" i="4"/>
  <c r="Q822" i="4" s="1"/>
  <c r="P825" i="4"/>
  <c r="Q825" i="4" s="1"/>
  <c r="P829" i="4"/>
  <c r="Q829" i="4" s="1"/>
  <c r="P833" i="4"/>
  <c r="Q833" i="4" s="1"/>
  <c r="P837" i="4"/>
  <c r="Q837" i="4" s="1"/>
  <c r="P841" i="4"/>
  <c r="Q841" i="4" s="1"/>
  <c r="P845" i="4"/>
  <c r="Q845" i="4" s="1"/>
  <c r="P998" i="4"/>
  <c r="Q998" i="4" s="1"/>
  <c r="P1002" i="4"/>
  <c r="Q1002" i="4" s="1"/>
  <c r="P548" i="4"/>
  <c r="Q548" i="4" s="1"/>
  <c r="AT565" i="6" s="1"/>
  <c r="P552" i="4"/>
  <c r="Q552" i="4" s="1"/>
  <c r="AT569" i="6" s="1"/>
  <c r="P559" i="4"/>
  <c r="Q559" i="4" s="1"/>
  <c r="AT576" i="6" s="1"/>
  <c r="P563" i="4"/>
  <c r="Q563" i="4" s="1"/>
  <c r="AT580" i="6" s="1"/>
  <c r="P567" i="4"/>
  <c r="Q567" i="4" s="1"/>
  <c r="AT584" i="6" s="1"/>
  <c r="P571" i="4"/>
  <c r="Q571" i="4" s="1"/>
  <c r="AT588" i="6" s="1"/>
  <c r="P574" i="4"/>
  <c r="Q574" i="4" s="1"/>
  <c r="AT591" i="6" s="1"/>
  <c r="P578" i="4"/>
  <c r="Q578" i="4" s="1"/>
  <c r="AT595" i="6" s="1"/>
  <c r="P582" i="4"/>
  <c r="Q582" i="4" s="1"/>
  <c r="AT599" i="6" s="1"/>
  <c r="P586" i="4"/>
  <c r="Q586" i="4" s="1"/>
  <c r="AT603" i="6" s="1"/>
  <c r="P590" i="4"/>
  <c r="Q590" i="4" s="1"/>
  <c r="AT607" i="6" s="1"/>
  <c r="P594" i="4"/>
  <c r="Q594" i="4" s="1"/>
  <c r="AT611" i="6" s="1"/>
  <c r="P598" i="4"/>
  <c r="Q598" i="4" s="1"/>
  <c r="AT615" i="6" s="1"/>
  <c r="P602" i="4"/>
  <c r="Q602" i="4" s="1"/>
  <c r="AT619" i="6" s="1"/>
  <c r="P606" i="4"/>
  <c r="Q606" i="4" s="1"/>
  <c r="AT623" i="6" s="1"/>
  <c r="P610" i="4"/>
  <c r="Q610" i="4" s="1"/>
  <c r="AT627" i="6" s="1"/>
  <c r="P614" i="4"/>
  <c r="Q614" i="4" s="1"/>
  <c r="AT631" i="6" s="1"/>
  <c r="P618" i="4"/>
  <c r="Q618" i="4" s="1"/>
  <c r="AT635" i="6" s="1"/>
  <c r="P622" i="4"/>
  <c r="Q622" i="4" s="1"/>
  <c r="AT639" i="6" s="1"/>
  <c r="P626" i="4"/>
  <c r="Q626" i="4" s="1"/>
  <c r="AT643" i="6" s="1"/>
  <c r="P628" i="4"/>
  <c r="Q628" i="4" s="1"/>
  <c r="AT645" i="6" s="1"/>
  <c r="P631" i="4"/>
  <c r="Q631" i="4" s="1"/>
  <c r="AT648" i="6" s="1"/>
  <c r="P634" i="4"/>
  <c r="Q634" i="4" s="1"/>
  <c r="AT651" i="6" s="1"/>
  <c r="P636" i="4"/>
  <c r="Q636" i="4" s="1"/>
  <c r="AT653" i="6" s="1"/>
  <c r="P639" i="4"/>
  <c r="Q639" i="4" s="1"/>
  <c r="AT656" i="6" s="1"/>
  <c r="P643" i="4"/>
  <c r="Q643" i="4" s="1"/>
  <c r="AT660" i="6" s="1"/>
  <c r="P646" i="4"/>
  <c r="Q646" i="4" s="1"/>
  <c r="AT663" i="6" s="1"/>
  <c r="P649" i="4"/>
  <c r="Q649" i="4" s="1"/>
  <c r="AT666" i="6" s="1"/>
  <c r="P653" i="4"/>
  <c r="Q653" i="4" s="1"/>
  <c r="AT670" i="6" s="1"/>
  <c r="P660" i="4"/>
  <c r="Q660" i="4" s="1"/>
  <c r="AT677" i="6" s="1"/>
  <c r="P664" i="4"/>
  <c r="Q664" i="4" s="1"/>
  <c r="AT681" i="6" s="1"/>
  <c r="P668" i="4"/>
  <c r="Q668" i="4" s="1"/>
  <c r="AT685" i="6" s="1"/>
  <c r="P672" i="4"/>
  <c r="Q672" i="4" s="1"/>
  <c r="AT689" i="6" s="1"/>
  <c r="P676" i="4"/>
  <c r="Q676" i="4" s="1"/>
  <c r="AT693" i="6" s="1"/>
  <c r="P680" i="4"/>
  <c r="Q680" i="4" s="1"/>
  <c r="AT697" i="6" s="1"/>
  <c r="P684" i="4"/>
  <c r="Q684" i="4" s="1"/>
  <c r="AT701" i="6" s="1"/>
  <c r="P688" i="4"/>
  <c r="Q688" i="4" s="1"/>
  <c r="AT705" i="6" s="1"/>
  <c r="P692" i="4"/>
  <c r="Q692" i="4" s="1"/>
  <c r="AT709" i="6" s="1"/>
  <c r="P696" i="4"/>
  <c r="Q696" i="4" s="1"/>
  <c r="AT713" i="6" s="1"/>
  <c r="P700" i="4"/>
  <c r="Q700" i="4" s="1"/>
  <c r="AT717" i="6" s="1"/>
  <c r="P704" i="4"/>
  <c r="Q704" i="4" s="1"/>
  <c r="AT721" i="6" s="1"/>
  <c r="P707" i="4"/>
  <c r="Q707" i="4" s="1"/>
  <c r="AT724" i="6" s="1"/>
  <c r="P711" i="4"/>
  <c r="Q711" i="4" s="1"/>
  <c r="AT728" i="6" s="1"/>
  <c r="P714" i="4"/>
  <c r="Q714" i="4" s="1"/>
  <c r="AT731" i="6" s="1"/>
  <c r="P717" i="4"/>
  <c r="Q717" i="4" s="1"/>
  <c r="AT734" i="6" s="1"/>
  <c r="P721" i="4"/>
  <c r="Q721" i="4" s="1"/>
  <c r="AT738" i="6" s="1"/>
  <c r="P725" i="4"/>
  <c r="Q725" i="4" s="1"/>
  <c r="AT742" i="6" s="1"/>
  <c r="P728" i="4"/>
  <c r="Q728" i="4" s="1"/>
  <c r="AT745" i="6" s="1"/>
  <c r="P731" i="4"/>
  <c r="Q731" i="4" s="1"/>
  <c r="AT748" i="6" s="1"/>
  <c r="P734" i="4"/>
  <c r="Q734" i="4" s="1"/>
  <c r="AT751" i="6" s="1"/>
  <c r="P737" i="4"/>
  <c r="Q737" i="4" s="1"/>
  <c r="AT754" i="6" s="1"/>
  <c r="P741" i="4"/>
  <c r="Q741" i="4" s="1"/>
  <c r="AT758" i="6" s="1"/>
  <c r="P744" i="4"/>
  <c r="Q744" i="4" s="1"/>
  <c r="AT761" i="6" s="1"/>
  <c r="P747" i="4"/>
  <c r="Q747" i="4" s="1"/>
  <c r="AT764" i="6" s="1"/>
  <c r="P750" i="4"/>
  <c r="Q750" i="4" s="1"/>
  <c r="AT767" i="6" s="1"/>
  <c r="P754" i="4"/>
  <c r="Q754" i="4" s="1"/>
  <c r="AT771" i="6" s="1"/>
  <c r="P757" i="4"/>
  <c r="Q757" i="4" s="1"/>
  <c r="AT774" i="6" s="1"/>
  <c r="P760" i="4"/>
  <c r="Q760" i="4" s="1"/>
  <c r="AT777" i="6" s="1"/>
  <c r="P764" i="4"/>
  <c r="Q764" i="4" s="1"/>
  <c r="P768" i="4"/>
  <c r="Q768" i="4" s="1"/>
  <c r="P772" i="4"/>
  <c r="Q772" i="4" s="1"/>
  <c r="P776" i="4"/>
  <c r="Q776" i="4" s="1"/>
  <c r="P780" i="4"/>
  <c r="Q780" i="4" s="1"/>
  <c r="P783" i="4"/>
  <c r="Q783" i="4" s="1"/>
  <c r="P787" i="4"/>
  <c r="Q787" i="4" s="1"/>
  <c r="P790" i="4"/>
  <c r="Q790" i="4" s="1"/>
  <c r="P793" i="4"/>
  <c r="Q793" i="4" s="1"/>
  <c r="P797" i="4"/>
  <c r="Q797" i="4" s="1"/>
  <c r="P801" i="4"/>
  <c r="Q801" i="4" s="1"/>
  <c r="P805" i="4"/>
  <c r="Q805" i="4" s="1"/>
  <c r="P809" i="4"/>
  <c r="Q809" i="4" s="1"/>
  <c r="P813" i="4"/>
  <c r="Q813" i="4" s="1"/>
  <c r="P816" i="4"/>
  <c r="Q816" i="4" s="1"/>
  <c r="P820" i="4"/>
  <c r="Q820" i="4" s="1"/>
  <c r="P823" i="4"/>
  <c r="Q823" i="4" s="1"/>
  <c r="P826" i="4"/>
  <c r="Q826" i="4" s="1"/>
  <c r="P830" i="4"/>
  <c r="Q830" i="4" s="1"/>
  <c r="P834" i="4"/>
  <c r="Q834" i="4" s="1"/>
  <c r="P838" i="4"/>
  <c r="Q838" i="4" s="1"/>
  <c r="P842" i="4"/>
  <c r="Q842" i="4" s="1"/>
  <c r="P999" i="4"/>
  <c r="Q999" i="4" s="1"/>
  <c r="P1003" i="4"/>
  <c r="Q1003" i="4" s="1"/>
  <c r="P546" i="4"/>
  <c r="Q546" i="4" s="1"/>
  <c r="AT563" i="6" s="1"/>
  <c r="P549" i="4"/>
  <c r="Q549" i="4" s="1"/>
  <c r="AT566" i="6" s="1"/>
  <c r="P553" i="4"/>
  <c r="Q553" i="4" s="1"/>
  <c r="AT570" i="6" s="1"/>
  <c r="P556" i="4"/>
  <c r="Q556" i="4" s="1"/>
  <c r="AT573" i="6" s="1"/>
  <c r="P560" i="4"/>
  <c r="Q560" i="4" s="1"/>
  <c r="AT577" i="6" s="1"/>
  <c r="P564" i="4"/>
  <c r="Q564" i="4" s="1"/>
  <c r="AT581" i="6" s="1"/>
  <c r="P568" i="4"/>
  <c r="Q568" i="4" s="1"/>
  <c r="AT585" i="6" s="1"/>
  <c r="P575" i="4"/>
  <c r="Q575" i="4" s="1"/>
  <c r="AT592" i="6" s="1"/>
  <c r="P579" i="4"/>
  <c r="Q579" i="4" s="1"/>
  <c r="AT596" i="6" s="1"/>
  <c r="P583" i="4"/>
  <c r="Q583" i="4" s="1"/>
  <c r="AT600" i="6" s="1"/>
  <c r="P587" i="4"/>
  <c r="Q587" i="4" s="1"/>
  <c r="AT604" i="6" s="1"/>
  <c r="P591" i="4"/>
  <c r="Q591" i="4" s="1"/>
  <c r="AT608" i="6" s="1"/>
  <c r="P595" i="4"/>
  <c r="Q595" i="4" s="1"/>
  <c r="AT612" i="6" s="1"/>
  <c r="P599" i="4"/>
  <c r="Q599" i="4" s="1"/>
  <c r="AT616" i="6" s="1"/>
  <c r="P603" i="4"/>
  <c r="Q603" i="4" s="1"/>
  <c r="AT620" i="6" s="1"/>
  <c r="P607" i="4"/>
  <c r="Q607" i="4" s="1"/>
  <c r="AT624" i="6" s="1"/>
  <c r="P611" i="4"/>
  <c r="Q611" i="4" s="1"/>
  <c r="AT628" i="6" s="1"/>
  <c r="P615" i="4"/>
  <c r="Q615" i="4" s="1"/>
  <c r="AT632" i="6" s="1"/>
  <c r="P619" i="4"/>
  <c r="Q619" i="4" s="1"/>
  <c r="AT636" i="6" s="1"/>
  <c r="P623" i="4"/>
  <c r="Q623" i="4" s="1"/>
  <c r="AT640" i="6" s="1"/>
  <c r="P640" i="4"/>
  <c r="Q640" i="4" s="1"/>
  <c r="AT657" i="6" s="1"/>
  <c r="P644" i="4"/>
  <c r="Q644" i="4" s="1"/>
  <c r="AT661" i="6" s="1"/>
  <c r="P647" i="4"/>
  <c r="Q647" i="4" s="1"/>
  <c r="AT664" i="6" s="1"/>
  <c r="P650" i="4"/>
  <c r="Q650" i="4" s="1"/>
  <c r="AT667" i="6" s="1"/>
  <c r="P654" i="4"/>
  <c r="Q654" i="4" s="1"/>
  <c r="AT671" i="6" s="1"/>
  <c r="P657" i="4"/>
  <c r="Q657" i="4" s="1"/>
  <c r="AT674" i="6" s="1"/>
  <c r="P661" i="4"/>
  <c r="Q661" i="4" s="1"/>
  <c r="AT678" i="6" s="1"/>
  <c r="P665" i="4"/>
  <c r="Q665" i="4" s="1"/>
  <c r="AT682" i="6" s="1"/>
  <c r="P669" i="4"/>
  <c r="Q669" i="4" s="1"/>
  <c r="AT686" i="6" s="1"/>
  <c r="P673" i="4"/>
  <c r="Q673" i="4" s="1"/>
  <c r="AT690" i="6" s="1"/>
  <c r="P677" i="4"/>
  <c r="Q677" i="4" s="1"/>
  <c r="AT694" i="6" s="1"/>
  <c r="P681" i="4"/>
  <c r="Q681" i="4" s="1"/>
  <c r="AT698" i="6" s="1"/>
  <c r="P685" i="4"/>
  <c r="Q685" i="4" s="1"/>
  <c r="AT702" i="6" s="1"/>
  <c r="P689" i="4"/>
  <c r="Q689" i="4" s="1"/>
  <c r="AT706" i="6" s="1"/>
  <c r="P693" i="4"/>
  <c r="Q693" i="4" s="1"/>
  <c r="AT710" i="6" s="1"/>
  <c r="P697" i="4"/>
  <c r="Q697" i="4" s="1"/>
  <c r="AT714" i="6" s="1"/>
  <c r="P701" i="4"/>
  <c r="Q701" i="4" s="1"/>
  <c r="AT718" i="6" s="1"/>
  <c r="P708" i="4"/>
  <c r="Q708" i="4" s="1"/>
  <c r="AT725" i="6" s="1"/>
  <c r="P718" i="4"/>
  <c r="Q718" i="4" s="1"/>
  <c r="AT735" i="6" s="1"/>
  <c r="P722" i="4"/>
  <c r="Q722" i="4" s="1"/>
  <c r="AT739" i="6" s="1"/>
  <c r="P726" i="4"/>
  <c r="Q726" i="4" s="1"/>
  <c r="AT743" i="6" s="1"/>
  <c r="P732" i="4"/>
  <c r="Q732" i="4" s="1"/>
  <c r="AT749" i="6" s="1"/>
  <c r="P735" i="4"/>
  <c r="Q735" i="4" s="1"/>
  <c r="AT752" i="6" s="1"/>
  <c r="P738" i="4"/>
  <c r="Q738" i="4" s="1"/>
  <c r="AT755" i="6" s="1"/>
  <c r="P748" i="4"/>
  <c r="Q748" i="4" s="1"/>
  <c r="AT765" i="6" s="1"/>
  <c r="P751" i="4"/>
  <c r="Q751" i="4" s="1"/>
  <c r="AT768" i="6" s="1"/>
  <c r="P755" i="4"/>
  <c r="Q755" i="4" s="1"/>
  <c r="AT772" i="6" s="1"/>
  <c r="P758" i="4"/>
  <c r="Q758" i="4" s="1"/>
  <c r="AT775" i="6" s="1"/>
  <c r="P761" i="4"/>
  <c r="Q761" i="4" s="1"/>
  <c r="P765" i="4"/>
  <c r="Q765" i="4" s="1"/>
  <c r="P769" i="4"/>
  <c r="Q769" i="4" s="1"/>
  <c r="P773" i="4"/>
  <c r="Q773" i="4" s="1"/>
  <c r="P777" i="4"/>
  <c r="Q777" i="4" s="1"/>
  <c r="P781" i="4"/>
  <c r="Q781" i="4" s="1"/>
  <c r="P784" i="4"/>
  <c r="Q784" i="4" s="1"/>
  <c r="P788" i="4"/>
  <c r="Q788" i="4" s="1"/>
  <c r="P993" i="4"/>
  <c r="Q993" i="4" s="1"/>
  <c r="P986" i="4"/>
  <c r="Q986" i="4" s="1"/>
  <c r="P982" i="4"/>
  <c r="Q982" i="4" s="1"/>
  <c r="P978" i="4"/>
  <c r="Q978" i="4" s="1"/>
  <c r="P974" i="4"/>
  <c r="Q974" i="4" s="1"/>
  <c r="P970" i="4"/>
  <c r="Q970" i="4" s="1"/>
  <c r="P967" i="4"/>
  <c r="Q967" i="4" s="1"/>
  <c r="P963" i="4"/>
  <c r="Q963" i="4" s="1"/>
  <c r="P956" i="4"/>
  <c r="Q956" i="4" s="1"/>
  <c r="P952" i="4"/>
  <c r="Q952" i="4" s="1"/>
  <c r="P948" i="4"/>
  <c r="Q948" i="4" s="1"/>
  <c r="P944" i="4"/>
  <c r="Q944" i="4" s="1"/>
  <c r="P941" i="4"/>
  <c r="Q941" i="4" s="1"/>
  <c r="P937" i="4"/>
  <c r="Q937" i="4" s="1"/>
  <c r="P934" i="4"/>
  <c r="Q934" i="4" s="1"/>
  <c r="P930" i="4"/>
  <c r="Q930" i="4" s="1"/>
  <c r="P927" i="4"/>
  <c r="Q927" i="4" s="1"/>
  <c r="P923" i="4"/>
  <c r="Q923" i="4" s="1"/>
  <c r="P919" i="4"/>
  <c r="Q919" i="4" s="1"/>
  <c r="P915" i="4"/>
  <c r="Q915" i="4" s="1"/>
  <c r="P908" i="4"/>
  <c r="Q908" i="4" s="1"/>
  <c r="P904" i="4"/>
  <c r="Q904" i="4" s="1"/>
  <c r="P901" i="4"/>
  <c r="Q901" i="4" s="1"/>
  <c r="P897" i="4"/>
  <c r="Q897" i="4" s="1"/>
  <c r="P894" i="4"/>
  <c r="Q894" i="4" s="1"/>
  <c r="P890" i="4"/>
  <c r="Q890" i="4" s="1"/>
  <c r="P886" i="4"/>
  <c r="Q886" i="4" s="1"/>
  <c r="P882" i="4"/>
  <c r="Q882" i="4" s="1"/>
  <c r="P879" i="4"/>
  <c r="Q879" i="4" s="1"/>
  <c r="P875" i="4"/>
  <c r="Q875" i="4" s="1"/>
  <c r="P868" i="4"/>
  <c r="Q868" i="4" s="1"/>
  <c r="P864" i="4"/>
  <c r="Q864" i="4" s="1"/>
  <c r="P860" i="4"/>
  <c r="Q860" i="4" s="1"/>
  <c r="P856" i="4"/>
  <c r="Q856" i="4" s="1"/>
  <c r="P853" i="4"/>
  <c r="Q853" i="4" s="1"/>
  <c r="P850" i="4"/>
  <c r="Q850" i="4" s="1"/>
  <c r="P846" i="4"/>
  <c r="Q846" i="4" s="1"/>
  <c r="P839" i="4"/>
  <c r="Q839" i="4" s="1"/>
  <c r="P831" i="4"/>
  <c r="Q831" i="4" s="1"/>
  <c r="P817" i="4"/>
  <c r="Q817" i="4" s="1"/>
  <c r="P810" i="4"/>
  <c r="Q810" i="4" s="1"/>
  <c r="P802" i="4"/>
  <c r="Q802" i="4" s="1"/>
  <c r="P794" i="4"/>
  <c r="Q794" i="4" s="1"/>
  <c r="P785" i="4"/>
  <c r="Q785" i="4" s="1"/>
  <c r="AB23" i="6" l="1"/>
  <c r="AM23" i="6"/>
  <c r="AK23" i="6" s="1"/>
  <c r="AN24" i="6"/>
  <c r="AI27" i="6"/>
  <c r="AX23" i="6"/>
  <c r="P23" i="6" s="1"/>
  <c r="A29" i="6"/>
  <c r="AZ28" i="6"/>
  <c r="AL28" i="6" s="1"/>
  <c r="AY28" i="6"/>
  <c r="AU28" i="6"/>
  <c r="AH28" i="6"/>
  <c r="AO28" i="6" s="1"/>
  <c r="BC26" i="6"/>
  <c r="BB26" i="6" s="1"/>
  <c r="BG27" i="6"/>
  <c r="BF27" i="6" s="1"/>
  <c r="BE27" i="6"/>
  <c r="BA27" i="6"/>
  <c r="G5" i="4"/>
  <c r="H5" i="4" s="1"/>
  <c r="I5" i="4" s="1"/>
  <c r="J5" i="4" s="1"/>
  <c r="K5" i="4" s="1"/>
  <c r="L5" i="4" s="1"/>
  <c r="M5" i="4" s="1"/>
  <c r="F5" i="4"/>
  <c r="E5" i="4"/>
  <c r="C8" i="4"/>
  <c r="C9" i="4" s="1"/>
  <c r="C10" i="4" s="1"/>
  <c r="C11" i="4" s="1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C25" i="4" s="1"/>
  <c r="C26" i="4" s="1"/>
  <c r="C27" i="4" s="1"/>
  <c r="C28" i="4" s="1"/>
  <c r="C29" i="4" s="1"/>
  <c r="C30" i="4" s="1"/>
  <c r="C31" i="4" s="1"/>
  <c r="C32" i="4" s="1"/>
  <c r="C33" i="4" s="1"/>
  <c r="C34" i="4" s="1"/>
  <c r="C35" i="4" s="1"/>
  <c r="C36" i="4" s="1"/>
  <c r="C37" i="4" s="1"/>
  <c r="C38" i="4" s="1"/>
  <c r="C39" i="4" s="1"/>
  <c r="C40" i="4" s="1"/>
  <c r="C41" i="4" s="1"/>
  <c r="C42" i="4" s="1"/>
  <c r="C43" i="4" s="1"/>
  <c r="C44" i="4" s="1"/>
  <c r="C45" i="4" s="1"/>
  <c r="C46" i="4" s="1"/>
  <c r="C47" i="4" s="1"/>
  <c r="C48" i="4" s="1"/>
  <c r="C49" i="4" s="1"/>
  <c r="C50" i="4" s="1"/>
  <c r="C51" i="4" s="1"/>
  <c r="C52" i="4" s="1"/>
  <c r="C53" i="4" s="1"/>
  <c r="C54" i="4" s="1"/>
  <c r="C55" i="4" s="1"/>
  <c r="C56" i="4" s="1"/>
  <c r="C57" i="4" s="1"/>
  <c r="C58" i="4" s="1"/>
  <c r="C59" i="4" s="1"/>
  <c r="C60" i="4" s="1"/>
  <c r="C61" i="4" s="1"/>
  <c r="C62" i="4" s="1"/>
  <c r="C63" i="4" s="1"/>
  <c r="C64" i="4" s="1"/>
  <c r="C65" i="4" s="1"/>
  <c r="C66" i="4" s="1"/>
  <c r="C67" i="4" s="1"/>
  <c r="C68" i="4" s="1"/>
  <c r="C69" i="4" s="1"/>
  <c r="C70" i="4" s="1"/>
  <c r="C71" i="4" s="1"/>
  <c r="C72" i="4" s="1"/>
  <c r="C73" i="4" s="1"/>
  <c r="C74" i="4" s="1"/>
  <c r="C75" i="4" s="1"/>
  <c r="C76" i="4" s="1"/>
  <c r="C77" i="4" s="1"/>
  <c r="C78" i="4" s="1"/>
  <c r="C79" i="4" s="1"/>
  <c r="C80" i="4" s="1"/>
  <c r="C81" i="4" s="1"/>
  <c r="C82" i="4" s="1"/>
  <c r="C83" i="4" s="1"/>
  <c r="C84" i="4" s="1"/>
  <c r="C85" i="4" s="1"/>
  <c r="C86" i="4" s="1"/>
  <c r="C87" i="4" s="1"/>
  <c r="C88" i="4" s="1"/>
  <c r="C89" i="4" s="1"/>
  <c r="C90" i="4" s="1"/>
  <c r="C91" i="4" s="1"/>
  <c r="C92" i="4" s="1"/>
  <c r="C93" i="4" s="1"/>
  <c r="C94" i="4" s="1"/>
  <c r="C95" i="4" s="1"/>
  <c r="C96" i="4" s="1"/>
  <c r="C97" i="4" s="1"/>
  <c r="C98" i="4" s="1"/>
  <c r="C99" i="4" s="1"/>
  <c r="C100" i="4" s="1"/>
  <c r="C101" i="4" s="1"/>
  <c r="C102" i="4" s="1"/>
  <c r="C103" i="4" s="1"/>
  <c r="C104" i="4" s="1"/>
  <c r="C105" i="4" s="1"/>
  <c r="C106" i="4" s="1"/>
  <c r="C107" i="4" s="1"/>
  <c r="C108" i="4" s="1"/>
  <c r="C109" i="4" s="1"/>
  <c r="C110" i="4" s="1"/>
  <c r="C111" i="4" s="1"/>
  <c r="C112" i="4" s="1"/>
  <c r="C113" i="4" s="1"/>
  <c r="C114" i="4" s="1"/>
  <c r="C115" i="4" s="1"/>
  <c r="C116" i="4" s="1"/>
  <c r="C117" i="4" s="1"/>
  <c r="C118" i="4" s="1"/>
  <c r="C119" i="4" s="1"/>
  <c r="C120" i="4" s="1"/>
  <c r="C121" i="4" s="1"/>
  <c r="C122" i="4" s="1"/>
  <c r="C123" i="4" s="1"/>
  <c r="C124" i="4" s="1"/>
  <c r="C125" i="4" s="1"/>
  <c r="C126" i="4" s="1"/>
  <c r="C127" i="4" s="1"/>
  <c r="C128" i="4" s="1"/>
  <c r="C129" i="4" s="1"/>
  <c r="C130" i="4" s="1"/>
  <c r="C131" i="4" s="1"/>
  <c r="C132" i="4" s="1"/>
  <c r="C133" i="4" s="1"/>
  <c r="C134" i="4" s="1"/>
  <c r="C135" i="4" s="1"/>
  <c r="C136" i="4" s="1"/>
  <c r="C137" i="4" s="1"/>
  <c r="C138" i="4" s="1"/>
  <c r="C139" i="4" s="1"/>
  <c r="C140" i="4" s="1"/>
  <c r="C141" i="4" s="1"/>
  <c r="C142" i="4" s="1"/>
  <c r="C143" i="4" s="1"/>
  <c r="C144" i="4" s="1"/>
  <c r="C145" i="4" s="1"/>
  <c r="C146" i="4" s="1"/>
  <c r="C147" i="4" s="1"/>
  <c r="C148" i="4" s="1"/>
  <c r="C149" i="4" s="1"/>
  <c r="C150" i="4" s="1"/>
  <c r="C151" i="4" s="1"/>
  <c r="C152" i="4" s="1"/>
  <c r="C153" i="4" s="1"/>
  <c r="C154" i="4" s="1"/>
  <c r="C155" i="4" s="1"/>
  <c r="C156" i="4" s="1"/>
  <c r="C157" i="4" s="1"/>
  <c r="C158" i="4" s="1"/>
  <c r="C159" i="4" s="1"/>
  <c r="C160" i="4" s="1"/>
  <c r="C161" i="4" s="1"/>
  <c r="C162" i="4" s="1"/>
  <c r="C163" i="4" s="1"/>
  <c r="C164" i="4" s="1"/>
  <c r="C165" i="4" s="1"/>
  <c r="C166" i="4" s="1"/>
  <c r="C167" i="4" s="1"/>
  <c r="C168" i="4" s="1"/>
  <c r="C169" i="4" s="1"/>
  <c r="C170" i="4" s="1"/>
  <c r="C171" i="4" s="1"/>
  <c r="C172" i="4" s="1"/>
  <c r="C173" i="4" s="1"/>
  <c r="C174" i="4" s="1"/>
  <c r="C175" i="4" s="1"/>
  <c r="C176" i="4" s="1"/>
  <c r="C177" i="4" s="1"/>
  <c r="C178" i="4" s="1"/>
  <c r="C179" i="4" s="1"/>
  <c r="C180" i="4" s="1"/>
  <c r="C181" i="4" s="1"/>
  <c r="C182" i="4" s="1"/>
  <c r="C183" i="4" s="1"/>
  <c r="C184" i="4" s="1"/>
  <c r="C185" i="4" s="1"/>
  <c r="C186" i="4" s="1"/>
  <c r="C187" i="4" s="1"/>
  <c r="C188" i="4" s="1"/>
  <c r="C189" i="4" s="1"/>
  <c r="C190" i="4" s="1"/>
  <c r="C191" i="4" s="1"/>
  <c r="C192" i="4" s="1"/>
  <c r="C193" i="4" s="1"/>
  <c r="C194" i="4" s="1"/>
  <c r="C195" i="4" s="1"/>
  <c r="C196" i="4" s="1"/>
  <c r="C197" i="4" s="1"/>
  <c r="C198" i="4" s="1"/>
  <c r="C199" i="4" s="1"/>
  <c r="C200" i="4" s="1"/>
  <c r="C201" i="4" s="1"/>
  <c r="C202" i="4" s="1"/>
  <c r="C203" i="4" s="1"/>
  <c r="C204" i="4" s="1"/>
  <c r="C205" i="4" s="1"/>
  <c r="C206" i="4" s="1"/>
  <c r="C207" i="4" s="1"/>
  <c r="C208" i="4" s="1"/>
  <c r="C209" i="4" s="1"/>
  <c r="C210" i="4" s="1"/>
  <c r="C211" i="4" s="1"/>
  <c r="C212" i="4" s="1"/>
  <c r="C213" i="4" s="1"/>
  <c r="C214" i="4" s="1"/>
  <c r="C215" i="4" s="1"/>
  <c r="C216" i="4" s="1"/>
  <c r="C217" i="4" s="1"/>
  <c r="C218" i="4" s="1"/>
  <c r="C219" i="4" s="1"/>
  <c r="C220" i="4" s="1"/>
  <c r="C221" i="4" s="1"/>
  <c r="C222" i="4" s="1"/>
  <c r="C223" i="4" s="1"/>
  <c r="C224" i="4" s="1"/>
  <c r="C225" i="4" s="1"/>
  <c r="C226" i="4" s="1"/>
  <c r="C227" i="4" s="1"/>
  <c r="C228" i="4" s="1"/>
  <c r="C229" i="4" s="1"/>
  <c r="C230" i="4" s="1"/>
  <c r="C231" i="4" s="1"/>
  <c r="C232" i="4" s="1"/>
  <c r="C233" i="4" s="1"/>
  <c r="C234" i="4" s="1"/>
  <c r="C235" i="4" s="1"/>
  <c r="C236" i="4" s="1"/>
  <c r="C237" i="4" s="1"/>
  <c r="C238" i="4" s="1"/>
  <c r="C239" i="4" s="1"/>
  <c r="C240" i="4" s="1"/>
  <c r="C241" i="4" s="1"/>
  <c r="C242" i="4" s="1"/>
  <c r="C243" i="4" s="1"/>
  <c r="C244" i="4" s="1"/>
  <c r="C245" i="4" s="1"/>
  <c r="C246" i="4" s="1"/>
  <c r="C247" i="4" s="1"/>
  <c r="C248" i="4" s="1"/>
  <c r="C249" i="4" s="1"/>
  <c r="C250" i="4" s="1"/>
  <c r="C251" i="4" s="1"/>
  <c r="C252" i="4" s="1"/>
  <c r="C253" i="4" s="1"/>
  <c r="C254" i="4" s="1"/>
  <c r="C255" i="4" s="1"/>
  <c r="C256" i="4" s="1"/>
  <c r="C257" i="4" s="1"/>
  <c r="C258" i="4" s="1"/>
  <c r="C259" i="4" s="1"/>
  <c r="C260" i="4" s="1"/>
  <c r="C261" i="4" s="1"/>
  <c r="C262" i="4" s="1"/>
  <c r="C263" i="4" s="1"/>
  <c r="C264" i="4" s="1"/>
  <c r="C265" i="4" s="1"/>
  <c r="C266" i="4" s="1"/>
  <c r="C267" i="4" s="1"/>
  <c r="C268" i="4" s="1"/>
  <c r="C269" i="4" s="1"/>
  <c r="C270" i="4" s="1"/>
  <c r="C271" i="4" s="1"/>
  <c r="C272" i="4" s="1"/>
  <c r="C273" i="4" s="1"/>
  <c r="C274" i="4" s="1"/>
  <c r="C275" i="4" s="1"/>
  <c r="C276" i="4" s="1"/>
  <c r="C277" i="4" s="1"/>
  <c r="C278" i="4" s="1"/>
  <c r="C279" i="4" s="1"/>
  <c r="C280" i="4" s="1"/>
  <c r="C281" i="4" s="1"/>
  <c r="C282" i="4" s="1"/>
  <c r="C283" i="4" s="1"/>
  <c r="C284" i="4" s="1"/>
  <c r="C285" i="4" s="1"/>
  <c r="C286" i="4" s="1"/>
  <c r="C287" i="4" s="1"/>
  <c r="C288" i="4" s="1"/>
  <c r="C289" i="4" s="1"/>
  <c r="C290" i="4" s="1"/>
  <c r="C291" i="4" s="1"/>
  <c r="C292" i="4" s="1"/>
  <c r="C293" i="4" s="1"/>
  <c r="C294" i="4" s="1"/>
  <c r="C295" i="4" s="1"/>
  <c r="C296" i="4" s="1"/>
  <c r="C297" i="4" s="1"/>
  <c r="C298" i="4" s="1"/>
  <c r="C299" i="4" s="1"/>
  <c r="C300" i="4" s="1"/>
  <c r="C301" i="4" s="1"/>
  <c r="C302" i="4" s="1"/>
  <c r="C303" i="4" s="1"/>
  <c r="C304" i="4" s="1"/>
  <c r="C305" i="4" s="1"/>
  <c r="C306" i="4" s="1"/>
  <c r="C307" i="4" s="1"/>
  <c r="C308" i="4" s="1"/>
  <c r="C309" i="4" s="1"/>
  <c r="C310" i="4" s="1"/>
  <c r="C311" i="4" s="1"/>
  <c r="C312" i="4" s="1"/>
  <c r="C313" i="4" s="1"/>
  <c r="C314" i="4" s="1"/>
  <c r="C315" i="4" s="1"/>
  <c r="C316" i="4" s="1"/>
  <c r="C317" i="4" s="1"/>
  <c r="C318" i="4" s="1"/>
  <c r="C319" i="4" s="1"/>
  <c r="C320" i="4" s="1"/>
  <c r="C321" i="4" s="1"/>
  <c r="C322" i="4" s="1"/>
  <c r="C323" i="4" s="1"/>
  <c r="C324" i="4" s="1"/>
  <c r="C325" i="4" s="1"/>
  <c r="C326" i="4" s="1"/>
  <c r="C327" i="4" s="1"/>
  <c r="C328" i="4" s="1"/>
  <c r="C329" i="4" s="1"/>
  <c r="C330" i="4" s="1"/>
  <c r="C331" i="4" s="1"/>
  <c r="C332" i="4" s="1"/>
  <c r="C333" i="4" s="1"/>
  <c r="C334" i="4" s="1"/>
  <c r="C335" i="4" s="1"/>
  <c r="C336" i="4" s="1"/>
  <c r="C337" i="4" s="1"/>
  <c r="C338" i="4" s="1"/>
  <c r="C339" i="4" s="1"/>
  <c r="C340" i="4" s="1"/>
  <c r="C341" i="4" s="1"/>
  <c r="C342" i="4" s="1"/>
  <c r="C343" i="4" s="1"/>
  <c r="C344" i="4" s="1"/>
  <c r="C345" i="4" s="1"/>
  <c r="C346" i="4" s="1"/>
  <c r="C347" i="4" s="1"/>
  <c r="C348" i="4" s="1"/>
  <c r="C349" i="4" s="1"/>
  <c r="C350" i="4" s="1"/>
  <c r="C351" i="4" s="1"/>
  <c r="C352" i="4" s="1"/>
  <c r="C353" i="4" s="1"/>
  <c r="C354" i="4" s="1"/>
  <c r="C355" i="4" s="1"/>
  <c r="C356" i="4" s="1"/>
  <c r="C357" i="4" s="1"/>
  <c r="C358" i="4" s="1"/>
  <c r="C359" i="4" s="1"/>
  <c r="C360" i="4" s="1"/>
  <c r="C361" i="4" s="1"/>
  <c r="C362" i="4" s="1"/>
  <c r="C363" i="4" s="1"/>
  <c r="C364" i="4" s="1"/>
  <c r="C365" i="4" s="1"/>
  <c r="C366" i="4" s="1"/>
  <c r="C367" i="4" s="1"/>
  <c r="C368" i="4" s="1"/>
  <c r="C369" i="4" s="1"/>
  <c r="C370" i="4" s="1"/>
  <c r="C371" i="4" s="1"/>
  <c r="C372" i="4" s="1"/>
  <c r="C373" i="4" s="1"/>
  <c r="C374" i="4" s="1"/>
  <c r="C375" i="4" s="1"/>
  <c r="C376" i="4" s="1"/>
  <c r="C377" i="4" s="1"/>
  <c r="C378" i="4" s="1"/>
  <c r="C379" i="4" s="1"/>
  <c r="C380" i="4" s="1"/>
  <c r="C381" i="4" s="1"/>
  <c r="C382" i="4" s="1"/>
  <c r="C383" i="4" s="1"/>
  <c r="C384" i="4" s="1"/>
  <c r="C385" i="4" s="1"/>
  <c r="C386" i="4" s="1"/>
  <c r="C387" i="4" s="1"/>
  <c r="C388" i="4" s="1"/>
  <c r="C389" i="4" s="1"/>
  <c r="C390" i="4" s="1"/>
  <c r="C391" i="4" s="1"/>
  <c r="C392" i="4" s="1"/>
  <c r="C393" i="4" s="1"/>
  <c r="C394" i="4" s="1"/>
  <c r="C395" i="4" s="1"/>
  <c r="C396" i="4" s="1"/>
  <c r="C397" i="4" s="1"/>
  <c r="C398" i="4" s="1"/>
  <c r="C399" i="4" s="1"/>
  <c r="C400" i="4" s="1"/>
  <c r="C401" i="4" s="1"/>
  <c r="C402" i="4" s="1"/>
  <c r="C403" i="4" s="1"/>
  <c r="C404" i="4" s="1"/>
  <c r="C405" i="4" s="1"/>
  <c r="C406" i="4" s="1"/>
  <c r="C407" i="4" s="1"/>
  <c r="C408" i="4" s="1"/>
  <c r="C409" i="4" s="1"/>
  <c r="C410" i="4" s="1"/>
  <c r="C411" i="4" s="1"/>
  <c r="C412" i="4" s="1"/>
  <c r="C413" i="4" s="1"/>
  <c r="C414" i="4" s="1"/>
  <c r="C415" i="4" s="1"/>
  <c r="C416" i="4" s="1"/>
  <c r="C417" i="4" s="1"/>
  <c r="C418" i="4" s="1"/>
  <c r="C419" i="4" s="1"/>
  <c r="C420" i="4" s="1"/>
  <c r="C421" i="4" s="1"/>
  <c r="C422" i="4" s="1"/>
  <c r="C423" i="4" s="1"/>
  <c r="C424" i="4" s="1"/>
  <c r="C425" i="4" s="1"/>
  <c r="C426" i="4" s="1"/>
  <c r="C427" i="4" s="1"/>
  <c r="C428" i="4" s="1"/>
  <c r="C429" i="4" s="1"/>
  <c r="C430" i="4" s="1"/>
  <c r="C431" i="4" s="1"/>
  <c r="C432" i="4" s="1"/>
  <c r="C433" i="4" s="1"/>
  <c r="C434" i="4" s="1"/>
  <c r="C435" i="4" s="1"/>
  <c r="C436" i="4" s="1"/>
  <c r="C437" i="4" s="1"/>
  <c r="C438" i="4" s="1"/>
  <c r="C439" i="4" s="1"/>
  <c r="C440" i="4" s="1"/>
  <c r="C441" i="4" s="1"/>
  <c r="C442" i="4" s="1"/>
  <c r="C443" i="4" s="1"/>
  <c r="C444" i="4" s="1"/>
  <c r="C445" i="4" s="1"/>
  <c r="C446" i="4" s="1"/>
  <c r="C447" i="4" s="1"/>
  <c r="C448" i="4" s="1"/>
  <c r="C449" i="4" s="1"/>
  <c r="C450" i="4" s="1"/>
  <c r="C451" i="4" s="1"/>
  <c r="C452" i="4" s="1"/>
  <c r="C453" i="4" s="1"/>
  <c r="C454" i="4" s="1"/>
  <c r="C455" i="4" s="1"/>
  <c r="C456" i="4" s="1"/>
  <c r="C457" i="4" s="1"/>
  <c r="C458" i="4" s="1"/>
  <c r="C459" i="4" s="1"/>
  <c r="C460" i="4" s="1"/>
  <c r="C461" i="4" s="1"/>
  <c r="C462" i="4" s="1"/>
  <c r="C463" i="4" s="1"/>
  <c r="C464" i="4" s="1"/>
  <c r="C465" i="4" s="1"/>
  <c r="C466" i="4" s="1"/>
  <c r="C467" i="4" s="1"/>
  <c r="C468" i="4" s="1"/>
  <c r="C469" i="4" s="1"/>
  <c r="C470" i="4" s="1"/>
  <c r="C471" i="4" s="1"/>
  <c r="C472" i="4" s="1"/>
  <c r="C473" i="4" s="1"/>
  <c r="C474" i="4" s="1"/>
  <c r="C475" i="4" s="1"/>
  <c r="C476" i="4" s="1"/>
  <c r="C477" i="4" s="1"/>
  <c r="C478" i="4" s="1"/>
  <c r="C479" i="4" s="1"/>
  <c r="C480" i="4" s="1"/>
  <c r="C481" i="4" s="1"/>
  <c r="C482" i="4" s="1"/>
  <c r="C483" i="4" s="1"/>
  <c r="C484" i="4" s="1"/>
  <c r="C485" i="4" s="1"/>
  <c r="C486" i="4" s="1"/>
  <c r="C487" i="4" s="1"/>
  <c r="C488" i="4" s="1"/>
  <c r="C489" i="4" s="1"/>
  <c r="C490" i="4" s="1"/>
  <c r="C491" i="4" s="1"/>
  <c r="C492" i="4" s="1"/>
  <c r="C493" i="4" s="1"/>
  <c r="C494" i="4" s="1"/>
  <c r="C495" i="4" s="1"/>
  <c r="C496" i="4" s="1"/>
  <c r="C497" i="4" s="1"/>
  <c r="C498" i="4" s="1"/>
  <c r="C499" i="4" s="1"/>
  <c r="C500" i="4" s="1"/>
  <c r="C501" i="4" s="1"/>
  <c r="C502" i="4" s="1"/>
  <c r="C503" i="4" s="1"/>
  <c r="C504" i="4" s="1"/>
  <c r="C505" i="4" s="1"/>
  <c r="C506" i="4" s="1"/>
  <c r="C507" i="4" s="1"/>
  <c r="C508" i="4" s="1"/>
  <c r="C509" i="4" s="1"/>
  <c r="C510" i="4" s="1"/>
  <c r="C511" i="4" s="1"/>
  <c r="C512" i="4" s="1"/>
  <c r="C513" i="4" s="1"/>
  <c r="C514" i="4" s="1"/>
  <c r="C515" i="4" s="1"/>
  <c r="C516" i="4" s="1"/>
  <c r="C517" i="4" s="1"/>
  <c r="C518" i="4" s="1"/>
  <c r="C519" i="4" s="1"/>
  <c r="C520" i="4" s="1"/>
  <c r="C521" i="4" s="1"/>
  <c r="C522" i="4" s="1"/>
  <c r="C523" i="4" s="1"/>
  <c r="C524" i="4" s="1"/>
  <c r="C525" i="4" s="1"/>
  <c r="C526" i="4" s="1"/>
  <c r="C527" i="4" s="1"/>
  <c r="C528" i="4" s="1"/>
  <c r="C529" i="4" s="1"/>
  <c r="C530" i="4" s="1"/>
  <c r="C531" i="4" s="1"/>
  <c r="C532" i="4" s="1"/>
  <c r="C533" i="4" s="1"/>
  <c r="C534" i="4" s="1"/>
  <c r="C535" i="4" s="1"/>
  <c r="C536" i="4" s="1"/>
  <c r="C537" i="4" s="1"/>
  <c r="C538" i="4" s="1"/>
  <c r="C539" i="4" s="1"/>
  <c r="C540" i="4" s="1"/>
  <c r="C541" i="4" s="1"/>
  <c r="C542" i="4" s="1"/>
  <c r="C543" i="4" s="1"/>
  <c r="C544" i="4" s="1"/>
  <c r="C545" i="4" s="1"/>
  <c r="C7" i="4"/>
  <c r="I23" i="6" l="1"/>
  <c r="Q23" i="6"/>
  <c r="AJ23" i="6"/>
  <c r="AI28" i="6"/>
  <c r="R23" i="6"/>
  <c r="E23" i="6"/>
  <c r="AV24" i="6"/>
  <c r="AW24" i="6" s="1"/>
  <c r="AX24" i="6" s="1"/>
  <c r="AV25" i="6" s="1"/>
  <c r="BC27" i="6"/>
  <c r="BB27" i="6" s="1"/>
  <c r="BE28" i="6"/>
  <c r="BA28" i="6"/>
  <c r="BG28" i="6"/>
  <c r="BF28" i="6" s="1"/>
  <c r="AH29" i="6"/>
  <c r="AO29" i="6" s="1"/>
  <c r="A30" i="6"/>
  <c r="AZ29" i="6"/>
  <c r="AL29" i="6" s="1"/>
  <c r="AY29" i="6"/>
  <c r="AU29" i="6"/>
  <c r="W23" i="6" l="1"/>
  <c r="AA23" i="6" s="1"/>
  <c r="S23" i="6"/>
  <c r="AI29" i="6"/>
  <c r="C24" i="6"/>
  <c r="G24" i="6"/>
  <c r="C25" i="6"/>
  <c r="AW25" i="6"/>
  <c r="G25" i="6"/>
  <c r="Y25" i="6" s="1"/>
  <c r="BC28" i="6"/>
  <c r="BB28" i="6" s="1"/>
  <c r="BE29" i="6"/>
  <c r="BA29" i="6"/>
  <c r="BG29" i="6"/>
  <c r="BF29" i="6" s="1"/>
  <c r="AY30" i="6"/>
  <c r="AU30" i="6"/>
  <c r="AH30" i="6"/>
  <c r="AO30" i="6" s="1"/>
  <c r="A31" i="6"/>
  <c r="AZ30" i="6"/>
  <c r="AL30" i="6" s="1"/>
  <c r="B48" i="2"/>
  <c r="B52" i="2"/>
  <c r="B56" i="2"/>
  <c r="B60" i="2"/>
  <c r="L8" i="2"/>
  <c r="L12" i="2"/>
  <c r="L16" i="2"/>
  <c r="L20" i="2"/>
  <c r="L24" i="2"/>
  <c r="L28" i="2"/>
  <c r="L32" i="2"/>
  <c r="L36" i="2"/>
  <c r="B36" i="2" s="1"/>
  <c r="L40" i="2"/>
  <c r="L44" i="2"/>
  <c r="L48" i="2"/>
  <c r="M48" i="2" s="1"/>
  <c r="L52" i="2"/>
  <c r="M52" i="2" s="1"/>
  <c r="L56" i="2"/>
  <c r="L60" i="2"/>
  <c r="M60" i="2" s="1"/>
  <c r="L64" i="2"/>
  <c r="L68" i="2"/>
  <c r="L72" i="2"/>
  <c r="L76" i="2"/>
  <c r="M36" i="2"/>
  <c r="N36" i="2" s="1"/>
  <c r="M56" i="2"/>
  <c r="K5" i="2"/>
  <c r="L5" i="2" s="1"/>
  <c r="K6" i="2"/>
  <c r="L6" i="2" s="1"/>
  <c r="K7" i="2"/>
  <c r="L7" i="2" s="1"/>
  <c r="K8" i="2"/>
  <c r="K9" i="2"/>
  <c r="L9" i="2" s="1"/>
  <c r="K10" i="2"/>
  <c r="L10" i="2" s="1"/>
  <c r="K11" i="2"/>
  <c r="L11" i="2" s="1"/>
  <c r="K12" i="2"/>
  <c r="K13" i="2"/>
  <c r="L13" i="2" s="1"/>
  <c r="K14" i="2"/>
  <c r="L14" i="2" s="1"/>
  <c r="K15" i="2"/>
  <c r="L15" i="2" s="1"/>
  <c r="K16" i="2"/>
  <c r="K17" i="2"/>
  <c r="L17" i="2" s="1"/>
  <c r="K18" i="2"/>
  <c r="L18" i="2" s="1"/>
  <c r="K19" i="2"/>
  <c r="L19" i="2" s="1"/>
  <c r="K20" i="2"/>
  <c r="K21" i="2"/>
  <c r="L21" i="2" s="1"/>
  <c r="K22" i="2"/>
  <c r="L22" i="2" s="1"/>
  <c r="K23" i="2"/>
  <c r="L23" i="2" s="1"/>
  <c r="K24" i="2"/>
  <c r="K25" i="2"/>
  <c r="L25" i="2" s="1"/>
  <c r="K26" i="2"/>
  <c r="L26" i="2" s="1"/>
  <c r="K27" i="2"/>
  <c r="L27" i="2" s="1"/>
  <c r="K28" i="2"/>
  <c r="K29" i="2"/>
  <c r="L29" i="2" s="1"/>
  <c r="K30" i="2"/>
  <c r="L30" i="2" s="1"/>
  <c r="K31" i="2"/>
  <c r="L31" i="2" s="1"/>
  <c r="K32" i="2"/>
  <c r="K33" i="2"/>
  <c r="L33" i="2" s="1"/>
  <c r="K34" i="2"/>
  <c r="L34" i="2" s="1"/>
  <c r="K35" i="2"/>
  <c r="L35" i="2" s="1"/>
  <c r="K36" i="2"/>
  <c r="K37" i="2"/>
  <c r="L37" i="2" s="1"/>
  <c r="K38" i="2"/>
  <c r="L38" i="2" s="1"/>
  <c r="K39" i="2"/>
  <c r="L39" i="2" s="1"/>
  <c r="K40" i="2"/>
  <c r="K41" i="2"/>
  <c r="L41" i="2" s="1"/>
  <c r="K42" i="2"/>
  <c r="L42" i="2" s="1"/>
  <c r="K43" i="2"/>
  <c r="L43" i="2" s="1"/>
  <c r="K44" i="2"/>
  <c r="K45" i="2"/>
  <c r="L45" i="2" s="1"/>
  <c r="K46" i="2"/>
  <c r="L46" i="2" s="1"/>
  <c r="K47" i="2"/>
  <c r="L47" i="2" s="1"/>
  <c r="K48" i="2"/>
  <c r="K49" i="2"/>
  <c r="L49" i="2" s="1"/>
  <c r="K50" i="2"/>
  <c r="L50" i="2" s="1"/>
  <c r="K51" i="2"/>
  <c r="L51" i="2" s="1"/>
  <c r="K52" i="2"/>
  <c r="K53" i="2"/>
  <c r="L53" i="2" s="1"/>
  <c r="K54" i="2"/>
  <c r="L54" i="2" s="1"/>
  <c r="K55" i="2"/>
  <c r="L55" i="2" s="1"/>
  <c r="K56" i="2"/>
  <c r="K57" i="2"/>
  <c r="L57" i="2" s="1"/>
  <c r="K58" i="2"/>
  <c r="L58" i="2" s="1"/>
  <c r="K59" i="2"/>
  <c r="L59" i="2" s="1"/>
  <c r="K60" i="2"/>
  <c r="K61" i="2"/>
  <c r="L61" i="2" s="1"/>
  <c r="K62" i="2"/>
  <c r="L62" i="2" s="1"/>
  <c r="K63" i="2"/>
  <c r="L63" i="2" s="1"/>
  <c r="K64" i="2"/>
  <c r="K65" i="2"/>
  <c r="L65" i="2" s="1"/>
  <c r="K66" i="2"/>
  <c r="L66" i="2" s="1"/>
  <c r="K67" i="2"/>
  <c r="L67" i="2" s="1"/>
  <c r="K68" i="2"/>
  <c r="K69" i="2"/>
  <c r="L69" i="2" s="1"/>
  <c r="K70" i="2"/>
  <c r="L70" i="2" s="1"/>
  <c r="K71" i="2"/>
  <c r="L71" i="2" s="1"/>
  <c r="K72" i="2"/>
  <c r="K73" i="2"/>
  <c r="L73" i="2" s="1"/>
  <c r="K74" i="2"/>
  <c r="L74" i="2" s="1"/>
  <c r="K75" i="2"/>
  <c r="L75" i="2" s="1"/>
  <c r="K76" i="2"/>
  <c r="K4" i="2"/>
  <c r="L4" i="2" s="1"/>
  <c r="B4" i="2" s="1"/>
  <c r="G56" i="3"/>
  <c r="H56" i="3" s="1"/>
  <c r="I56" i="3" s="1"/>
  <c r="G57" i="3"/>
  <c r="D157" i="3"/>
  <c r="A157" i="3"/>
  <c r="D156" i="3"/>
  <c r="A156" i="3"/>
  <c r="D155" i="3"/>
  <c r="A155" i="3"/>
  <c r="D154" i="3"/>
  <c r="A154" i="3"/>
  <c r="D153" i="3"/>
  <c r="A153" i="3"/>
  <c r="D152" i="3"/>
  <c r="A152" i="3"/>
  <c r="D151" i="3"/>
  <c r="A151" i="3"/>
  <c r="D150" i="3"/>
  <c r="A150" i="3"/>
  <c r="D149" i="3"/>
  <c r="A149" i="3"/>
  <c r="D148" i="3"/>
  <c r="A148" i="3"/>
  <c r="D147" i="3"/>
  <c r="A147" i="3"/>
  <c r="D146" i="3"/>
  <c r="A146" i="3"/>
  <c r="D145" i="3"/>
  <c r="A145" i="3"/>
  <c r="D144" i="3"/>
  <c r="A144" i="3"/>
  <c r="D143" i="3"/>
  <c r="A143" i="3"/>
  <c r="D142" i="3"/>
  <c r="A142" i="3"/>
  <c r="D141" i="3"/>
  <c r="A141" i="3"/>
  <c r="D140" i="3"/>
  <c r="A140" i="3"/>
  <c r="D139" i="3"/>
  <c r="A139" i="3"/>
  <c r="D138" i="3"/>
  <c r="A138" i="3"/>
  <c r="D137" i="3"/>
  <c r="A137" i="3"/>
  <c r="D136" i="3"/>
  <c r="A136" i="3"/>
  <c r="D135" i="3"/>
  <c r="A135" i="3"/>
  <c r="D134" i="3"/>
  <c r="A134" i="3"/>
  <c r="D133" i="3"/>
  <c r="A133" i="3"/>
  <c r="D132" i="3"/>
  <c r="A132" i="3"/>
  <c r="D131" i="3"/>
  <c r="A131" i="3"/>
  <c r="D130" i="3"/>
  <c r="A130" i="3"/>
  <c r="D129" i="3"/>
  <c r="A129" i="3"/>
  <c r="D128" i="3"/>
  <c r="A128" i="3"/>
  <c r="D127" i="3"/>
  <c r="A127" i="3"/>
  <c r="D126" i="3"/>
  <c r="A126" i="3"/>
  <c r="D125" i="3"/>
  <c r="A125" i="3"/>
  <c r="D124" i="3"/>
  <c r="A124" i="3"/>
  <c r="D123" i="3"/>
  <c r="A123" i="3"/>
  <c r="D122" i="3"/>
  <c r="A122" i="3"/>
  <c r="D121" i="3"/>
  <c r="A121" i="3"/>
  <c r="D120" i="3"/>
  <c r="A120" i="3"/>
  <c r="D119" i="3"/>
  <c r="A119" i="3"/>
  <c r="D118" i="3"/>
  <c r="A118" i="3"/>
  <c r="D117" i="3"/>
  <c r="A117" i="3"/>
  <c r="D116" i="3"/>
  <c r="A116" i="3"/>
  <c r="D115" i="3"/>
  <c r="A115" i="3"/>
  <c r="D114" i="3"/>
  <c r="A114" i="3"/>
  <c r="D113" i="3"/>
  <c r="A113" i="3"/>
  <c r="D112" i="3"/>
  <c r="A112" i="3"/>
  <c r="D111" i="3"/>
  <c r="A111" i="3"/>
  <c r="D110" i="3"/>
  <c r="A110" i="3"/>
  <c r="D109" i="3"/>
  <c r="A109" i="3"/>
  <c r="D108" i="3"/>
  <c r="A108" i="3"/>
  <c r="D107" i="3"/>
  <c r="A107" i="3"/>
  <c r="D106" i="3"/>
  <c r="A106" i="3"/>
  <c r="D105" i="3"/>
  <c r="A105" i="3"/>
  <c r="D104" i="3"/>
  <c r="A104" i="3"/>
  <c r="D103" i="3"/>
  <c r="A103" i="3"/>
  <c r="D102" i="3"/>
  <c r="A102" i="3"/>
  <c r="D101" i="3"/>
  <c r="A101" i="3"/>
  <c r="D100" i="3"/>
  <c r="A100" i="3"/>
  <c r="D99" i="3"/>
  <c r="A99" i="3"/>
  <c r="D98" i="3"/>
  <c r="A98" i="3"/>
  <c r="D97" i="3"/>
  <c r="A97" i="3"/>
  <c r="D96" i="3"/>
  <c r="A96" i="3"/>
  <c r="D95" i="3"/>
  <c r="A95" i="3"/>
  <c r="D94" i="3"/>
  <c r="A94" i="3"/>
  <c r="D93" i="3"/>
  <c r="A93" i="3"/>
  <c r="D92" i="3"/>
  <c r="A92" i="3"/>
  <c r="D91" i="3"/>
  <c r="A91" i="3"/>
  <c r="D90" i="3"/>
  <c r="A90" i="3"/>
  <c r="D89" i="3"/>
  <c r="A89" i="3"/>
  <c r="D88" i="3"/>
  <c r="A88" i="3"/>
  <c r="D87" i="3"/>
  <c r="A87" i="3"/>
  <c r="D86" i="3"/>
  <c r="A86" i="3"/>
  <c r="D85" i="3"/>
  <c r="A85" i="3"/>
  <c r="D84" i="3"/>
  <c r="A84" i="3"/>
  <c r="D83" i="3"/>
  <c r="A83" i="3"/>
  <c r="D82" i="3"/>
  <c r="A82" i="3"/>
  <c r="D81" i="3"/>
  <c r="A81" i="3"/>
  <c r="D80" i="3"/>
  <c r="A80" i="3"/>
  <c r="D79" i="3"/>
  <c r="A79" i="3"/>
  <c r="D78" i="3"/>
  <c r="A78" i="3"/>
  <c r="D77" i="3"/>
  <c r="A77" i="3"/>
  <c r="D76" i="3"/>
  <c r="A76" i="3"/>
  <c r="D75" i="3"/>
  <c r="A75" i="3"/>
  <c r="D74" i="3"/>
  <c r="A74" i="3"/>
  <c r="D73" i="3"/>
  <c r="A73" i="3"/>
  <c r="D72" i="3"/>
  <c r="A72" i="3"/>
  <c r="D71" i="3"/>
  <c r="A71" i="3"/>
  <c r="D70" i="3"/>
  <c r="A70" i="3"/>
  <c r="D69" i="3"/>
  <c r="A69" i="3"/>
  <c r="D68" i="3"/>
  <c r="A68" i="3"/>
  <c r="D67" i="3"/>
  <c r="A67" i="3"/>
  <c r="D66" i="3"/>
  <c r="A66" i="3"/>
  <c r="D65" i="3"/>
  <c r="A65" i="3"/>
  <c r="D64" i="3"/>
  <c r="A64" i="3"/>
  <c r="D63" i="3"/>
  <c r="A63" i="3"/>
  <c r="D62" i="3"/>
  <c r="A62" i="3"/>
  <c r="D61" i="3"/>
  <c r="A61" i="3"/>
  <c r="D60" i="3"/>
  <c r="A60" i="3"/>
  <c r="D59" i="3"/>
  <c r="A59" i="3"/>
  <c r="D58" i="3"/>
  <c r="A58" i="3"/>
  <c r="D57" i="3"/>
  <c r="A57" i="3"/>
  <c r="D56" i="3"/>
  <c r="A56" i="3"/>
  <c r="D55" i="3"/>
  <c r="A55" i="3"/>
  <c r="D54" i="3"/>
  <c r="A54" i="3"/>
  <c r="D53" i="3"/>
  <c r="A53" i="3"/>
  <c r="D52" i="3"/>
  <c r="A52" i="3"/>
  <c r="D51" i="3"/>
  <c r="A51" i="3"/>
  <c r="D50" i="3"/>
  <c r="A50" i="3"/>
  <c r="D49" i="3"/>
  <c r="A49" i="3"/>
  <c r="D48" i="3"/>
  <c r="A48" i="3"/>
  <c r="D47" i="3"/>
  <c r="A47" i="3"/>
  <c r="D46" i="3"/>
  <c r="A46" i="3"/>
  <c r="D45" i="3"/>
  <c r="A45" i="3"/>
  <c r="D44" i="3"/>
  <c r="A44" i="3"/>
  <c r="D43" i="3"/>
  <c r="A43" i="3"/>
  <c r="D42" i="3"/>
  <c r="A42" i="3"/>
  <c r="D41" i="3"/>
  <c r="A41" i="3"/>
  <c r="D40" i="3"/>
  <c r="A40" i="3"/>
  <c r="D39" i="3"/>
  <c r="A39" i="3"/>
  <c r="D38" i="3"/>
  <c r="A38" i="3"/>
  <c r="D37" i="3"/>
  <c r="A37" i="3"/>
  <c r="D36" i="3"/>
  <c r="A36" i="3"/>
  <c r="D35" i="3"/>
  <c r="A35" i="3"/>
  <c r="D34" i="3"/>
  <c r="A34" i="3"/>
  <c r="D33" i="3"/>
  <c r="A33" i="3"/>
  <c r="D32" i="3"/>
  <c r="A32" i="3"/>
  <c r="D31" i="3"/>
  <c r="A31" i="3"/>
  <c r="D30" i="3"/>
  <c r="A30" i="3"/>
  <c r="D29" i="3"/>
  <c r="A29" i="3"/>
  <c r="D28" i="3"/>
  <c r="A28" i="3"/>
  <c r="D27" i="3"/>
  <c r="A27" i="3"/>
  <c r="D26" i="3"/>
  <c r="A26" i="3"/>
  <c r="D25" i="3"/>
  <c r="A25" i="3"/>
  <c r="D24" i="3"/>
  <c r="A24" i="3"/>
  <c r="D23" i="3"/>
  <c r="A23" i="3"/>
  <c r="D22" i="3"/>
  <c r="A22" i="3"/>
  <c r="D21" i="3"/>
  <c r="A21" i="3"/>
  <c r="D20" i="3"/>
  <c r="A20" i="3"/>
  <c r="D19" i="3"/>
  <c r="A19" i="3"/>
  <c r="D18" i="3"/>
  <c r="A18" i="3"/>
  <c r="D17" i="3"/>
  <c r="A17" i="3"/>
  <c r="D16" i="3"/>
  <c r="A16" i="3"/>
  <c r="D15" i="3"/>
  <c r="A15" i="3"/>
  <c r="D14" i="3"/>
  <c r="A14" i="3"/>
  <c r="D13" i="3"/>
  <c r="A13" i="3"/>
  <c r="D12" i="3"/>
  <c r="A12" i="3"/>
  <c r="D11" i="3"/>
  <c r="A11" i="3"/>
  <c r="D10" i="3"/>
  <c r="A10" i="3"/>
  <c r="D9" i="3"/>
  <c r="A9" i="3"/>
  <c r="I8" i="3"/>
  <c r="L8" i="3" s="1"/>
  <c r="H8" i="3"/>
  <c r="G8" i="3"/>
  <c r="G9" i="3" s="1"/>
  <c r="D8" i="3"/>
  <c r="A8" i="3"/>
  <c r="I7" i="3"/>
  <c r="L7" i="3" s="1"/>
  <c r="H7" i="3"/>
  <c r="D7" i="3"/>
  <c r="A7" i="3"/>
  <c r="H24" i="6" l="1"/>
  <c r="Z24" i="6" s="1"/>
  <c r="Y24" i="6"/>
  <c r="AI30" i="6"/>
  <c r="V24" i="6"/>
  <c r="AX25" i="6"/>
  <c r="AV26" i="6" s="1"/>
  <c r="H25" i="6"/>
  <c r="Z25" i="6" s="1"/>
  <c r="V25" i="6"/>
  <c r="M25" i="6" s="1"/>
  <c r="BC29" i="6"/>
  <c r="BB29" i="6" s="1"/>
  <c r="BG30" i="6"/>
  <c r="BF30" i="6" s="1"/>
  <c r="BE30" i="6"/>
  <c r="BA30" i="6"/>
  <c r="AZ31" i="6"/>
  <c r="AL31" i="6" s="1"/>
  <c r="AY31" i="6"/>
  <c r="AU31" i="6"/>
  <c r="AH31" i="6"/>
  <c r="AO31" i="6" s="1"/>
  <c r="A32" i="6"/>
  <c r="M69" i="2"/>
  <c r="B69" i="2"/>
  <c r="M57" i="2"/>
  <c r="B57" i="2"/>
  <c r="M45" i="2"/>
  <c r="B45" i="2"/>
  <c r="M33" i="2"/>
  <c r="B33" i="2"/>
  <c r="M13" i="2"/>
  <c r="B13" i="2"/>
  <c r="M75" i="2"/>
  <c r="B75" i="2"/>
  <c r="M71" i="2"/>
  <c r="B71" i="2"/>
  <c r="M67" i="2"/>
  <c r="B67" i="2"/>
  <c r="M63" i="2"/>
  <c r="B63" i="2"/>
  <c r="M59" i="2"/>
  <c r="B59" i="2"/>
  <c r="M55" i="2"/>
  <c r="B55" i="2"/>
  <c r="M51" i="2"/>
  <c r="B51" i="2"/>
  <c r="M47" i="2"/>
  <c r="B47" i="2"/>
  <c r="M43" i="2"/>
  <c r="B43" i="2"/>
  <c r="M39" i="2"/>
  <c r="B39" i="2"/>
  <c r="M35" i="2"/>
  <c r="B35" i="2"/>
  <c r="M31" i="2"/>
  <c r="B31" i="2"/>
  <c r="M27" i="2"/>
  <c r="B27" i="2"/>
  <c r="M23" i="2"/>
  <c r="B23" i="2"/>
  <c r="M19" i="2"/>
  <c r="B19" i="2"/>
  <c r="M15" i="2"/>
  <c r="B15" i="2"/>
  <c r="M11" i="2"/>
  <c r="B11" i="2"/>
  <c r="B7" i="2"/>
  <c r="M7" i="2"/>
  <c r="M65" i="2"/>
  <c r="B65" i="2"/>
  <c r="M53" i="2"/>
  <c r="B53" i="2"/>
  <c r="M41" i="2"/>
  <c r="B41" i="2"/>
  <c r="M29" i="2"/>
  <c r="B29" i="2"/>
  <c r="M17" i="2"/>
  <c r="B17" i="2"/>
  <c r="M74" i="2"/>
  <c r="B74" i="2"/>
  <c r="M70" i="2"/>
  <c r="B70" i="2"/>
  <c r="B66" i="2"/>
  <c r="M66" i="2"/>
  <c r="M62" i="2"/>
  <c r="B62" i="2"/>
  <c r="M58" i="2"/>
  <c r="B58" i="2"/>
  <c r="M54" i="2"/>
  <c r="B54" i="2"/>
  <c r="M50" i="2"/>
  <c r="B50" i="2"/>
  <c r="M46" i="2"/>
  <c r="B46" i="2"/>
  <c r="M42" i="2"/>
  <c r="B42" i="2"/>
  <c r="M38" i="2"/>
  <c r="B38" i="2"/>
  <c r="B34" i="2"/>
  <c r="M34" i="2"/>
  <c r="M30" i="2"/>
  <c r="B30" i="2"/>
  <c r="M26" i="2"/>
  <c r="B26" i="2"/>
  <c r="M22" i="2"/>
  <c r="B22" i="2"/>
  <c r="B18" i="2"/>
  <c r="M18" i="2"/>
  <c r="M14" i="2"/>
  <c r="B14" i="2"/>
  <c r="M10" i="2"/>
  <c r="B10" i="2"/>
  <c r="B6" i="2"/>
  <c r="M6" i="2"/>
  <c r="M73" i="2"/>
  <c r="B73" i="2"/>
  <c r="M61" i="2"/>
  <c r="B61" i="2"/>
  <c r="M49" i="2"/>
  <c r="B49" i="2"/>
  <c r="M37" i="2"/>
  <c r="B37" i="2"/>
  <c r="B25" i="2"/>
  <c r="M25" i="2"/>
  <c r="M21" i="2"/>
  <c r="B21" i="2"/>
  <c r="M9" i="2"/>
  <c r="B9" i="2"/>
  <c r="M5" i="2"/>
  <c r="B5" i="2"/>
  <c r="O36" i="2"/>
  <c r="D36" i="2"/>
  <c r="N56" i="2"/>
  <c r="C56" i="2"/>
  <c r="M76" i="2"/>
  <c r="B76" i="2"/>
  <c r="M72" i="2"/>
  <c r="B72" i="2"/>
  <c r="M68" i="2"/>
  <c r="B68" i="2"/>
  <c r="M64" i="2"/>
  <c r="B64" i="2"/>
  <c r="N60" i="2"/>
  <c r="C60" i="2"/>
  <c r="N52" i="2"/>
  <c r="C52" i="2"/>
  <c r="N48" i="2"/>
  <c r="C48" i="2"/>
  <c r="M44" i="2"/>
  <c r="B44" i="2"/>
  <c r="M40" i="2"/>
  <c r="B40" i="2"/>
  <c r="M32" i="2"/>
  <c r="B32" i="2"/>
  <c r="M28" i="2"/>
  <c r="B28" i="2"/>
  <c r="M24" i="2"/>
  <c r="B24" i="2"/>
  <c r="M20" i="2"/>
  <c r="B20" i="2"/>
  <c r="M16" i="2"/>
  <c r="B16" i="2"/>
  <c r="M12" i="2"/>
  <c r="B12" i="2"/>
  <c r="M8" i="2"/>
  <c r="B8" i="2"/>
  <c r="C36" i="2"/>
  <c r="M4" i="2"/>
  <c r="C4" i="2" s="1"/>
  <c r="J56" i="3"/>
  <c r="K56" i="3" s="1"/>
  <c r="L56" i="3"/>
  <c r="G58" i="3"/>
  <c r="H57" i="3"/>
  <c r="I57" i="3" s="1"/>
  <c r="H9" i="3"/>
  <c r="I9" i="3" s="1"/>
  <c r="G10" i="3"/>
  <c r="J8" i="3"/>
  <c r="K8" i="3" s="1"/>
  <c r="J7" i="3"/>
  <c r="K7" i="3" s="1"/>
  <c r="M24" i="6" l="1"/>
  <c r="AI31" i="6"/>
  <c r="G26" i="6"/>
  <c r="C26" i="6"/>
  <c r="AW26" i="6"/>
  <c r="BG31" i="6"/>
  <c r="BF31" i="6" s="1"/>
  <c r="BE31" i="6"/>
  <c r="BA31" i="6"/>
  <c r="A33" i="6"/>
  <c r="AZ32" i="6"/>
  <c r="AL32" i="6" s="1"/>
  <c r="AY32" i="6"/>
  <c r="AU32" i="6"/>
  <c r="AH32" i="6"/>
  <c r="AO32" i="6" s="1"/>
  <c r="BC30" i="6"/>
  <c r="BB30" i="6" s="1"/>
  <c r="N25" i="2"/>
  <c r="C25" i="2"/>
  <c r="N18" i="2"/>
  <c r="C18" i="2"/>
  <c r="N34" i="2"/>
  <c r="C34" i="2"/>
  <c r="N66" i="2"/>
  <c r="C66" i="2"/>
  <c r="N7" i="2"/>
  <c r="C7" i="2"/>
  <c r="N12" i="2"/>
  <c r="C12" i="2"/>
  <c r="N20" i="2"/>
  <c r="C20" i="2"/>
  <c r="N28" i="2"/>
  <c r="C28" i="2"/>
  <c r="N40" i="2"/>
  <c r="C40" i="2"/>
  <c r="O48" i="2"/>
  <c r="D48" i="2"/>
  <c r="O60" i="2"/>
  <c r="D60" i="2"/>
  <c r="N68" i="2"/>
  <c r="C68" i="2"/>
  <c r="N76" i="2"/>
  <c r="C76" i="2"/>
  <c r="P36" i="2"/>
  <c r="E36" i="2"/>
  <c r="N9" i="2"/>
  <c r="C9" i="2"/>
  <c r="N49" i="2"/>
  <c r="C49" i="2"/>
  <c r="N73" i="2"/>
  <c r="C73" i="2"/>
  <c r="N10" i="2"/>
  <c r="C10" i="2"/>
  <c r="N26" i="2"/>
  <c r="C26" i="2"/>
  <c r="N42" i="2"/>
  <c r="C42" i="2"/>
  <c r="N50" i="2"/>
  <c r="C50" i="2"/>
  <c r="N58" i="2"/>
  <c r="C58" i="2"/>
  <c r="N74" i="2"/>
  <c r="C74" i="2"/>
  <c r="N29" i="2"/>
  <c r="C29" i="2"/>
  <c r="N53" i="2"/>
  <c r="C53" i="2"/>
  <c r="N15" i="2"/>
  <c r="C15" i="2"/>
  <c r="N23" i="2"/>
  <c r="C23" i="2"/>
  <c r="N31" i="2"/>
  <c r="C31" i="2"/>
  <c r="N39" i="2"/>
  <c r="C39" i="2"/>
  <c r="N47" i="2"/>
  <c r="C47" i="2"/>
  <c r="N55" i="2"/>
  <c r="C55" i="2"/>
  <c r="N63" i="2"/>
  <c r="C63" i="2"/>
  <c r="N71" i="2"/>
  <c r="C71" i="2"/>
  <c r="N13" i="2"/>
  <c r="C13" i="2"/>
  <c r="N45" i="2"/>
  <c r="C45" i="2"/>
  <c r="N69" i="2"/>
  <c r="C69" i="2"/>
  <c r="N6" i="2"/>
  <c r="C6" i="2"/>
  <c r="N8" i="2"/>
  <c r="C8" i="2"/>
  <c r="N16" i="2"/>
  <c r="C16" i="2"/>
  <c r="N24" i="2"/>
  <c r="C24" i="2"/>
  <c r="N32" i="2"/>
  <c r="C32" i="2"/>
  <c r="N44" i="2"/>
  <c r="C44" i="2"/>
  <c r="O52" i="2"/>
  <c r="D52" i="2"/>
  <c r="N64" i="2"/>
  <c r="C64" i="2"/>
  <c r="N72" i="2"/>
  <c r="C72" i="2"/>
  <c r="O56" i="2"/>
  <c r="D56" i="2"/>
  <c r="N5" i="2"/>
  <c r="C5" i="2"/>
  <c r="N21" i="2"/>
  <c r="C21" i="2"/>
  <c r="N37" i="2"/>
  <c r="C37" i="2"/>
  <c r="N61" i="2"/>
  <c r="C61" i="2"/>
  <c r="N14" i="2"/>
  <c r="C14" i="2"/>
  <c r="N22" i="2"/>
  <c r="C22" i="2"/>
  <c r="N30" i="2"/>
  <c r="C30" i="2"/>
  <c r="N38" i="2"/>
  <c r="C38" i="2"/>
  <c r="N46" i="2"/>
  <c r="C46" i="2"/>
  <c r="N54" i="2"/>
  <c r="C54" i="2"/>
  <c r="N62" i="2"/>
  <c r="C62" i="2"/>
  <c r="N70" i="2"/>
  <c r="C70" i="2"/>
  <c r="N17" i="2"/>
  <c r="C17" i="2"/>
  <c r="N41" i="2"/>
  <c r="C41" i="2"/>
  <c r="N65" i="2"/>
  <c r="C65" i="2"/>
  <c r="N11" i="2"/>
  <c r="C11" i="2"/>
  <c r="N19" i="2"/>
  <c r="C19" i="2"/>
  <c r="N27" i="2"/>
  <c r="C27" i="2"/>
  <c r="N35" i="2"/>
  <c r="C35" i="2"/>
  <c r="N43" i="2"/>
  <c r="C43" i="2"/>
  <c r="N51" i="2"/>
  <c r="C51" i="2"/>
  <c r="N59" i="2"/>
  <c r="C59" i="2"/>
  <c r="N67" i="2"/>
  <c r="C67" i="2"/>
  <c r="N75" i="2"/>
  <c r="C75" i="2"/>
  <c r="N33" i="2"/>
  <c r="C33" i="2"/>
  <c r="N57" i="2"/>
  <c r="C57" i="2"/>
  <c r="N4" i="2"/>
  <c r="D4" i="2" s="1"/>
  <c r="J57" i="3"/>
  <c r="K57" i="3" s="1"/>
  <c r="L57" i="3"/>
  <c r="G59" i="3"/>
  <c r="H58" i="3"/>
  <c r="I58" i="3" s="1"/>
  <c r="H10" i="3"/>
  <c r="I10" i="3" s="1"/>
  <c r="G11" i="3"/>
  <c r="L9" i="3"/>
  <c r="J9" i="3"/>
  <c r="K9" i="3" s="1"/>
  <c r="Y26" i="6" l="1"/>
  <c r="AI32" i="6"/>
  <c r="H26" i="6"/>
  <c r="Z26" i="6" s="1"/>
  <c r="V26" i="6"/>
  <c r="AX26" i="6"/>
  <c r="AV27" i="6" s="1"/>
  <c r="AH33" i="6"/>
  <c r="AO33" i="6" s="1"/>
  <c r="A34" i="6"/>
  <c r="AZ33" i="6"/>
  <c r="AL33" i="6" s="1"/>
  <c r="AY33" i="6"/>
  <c r="AU33" i="6"/>
  <c r="BC31" i="6"/>
  <c r="BB31" i="6" s="1"/>
  <c r="BE32" i="6"/>
  <c r="BA32" i="6"/>
  <c r="BG32" i="6"/>
  <c r="BF32" i="6" s="1"/>
  <c r="O33" i="2"/>
  <c r="D33" i="2"/>
  <c r="O67" i="2"/>
  <c r="D67" i="2"/>
  <c r="O51" i="2"/>
  <c r="D51" i="2"/>
  <c r="O35" i="2"/>
  <c r="D35" i="2"/>
  <c r="O19" i="2"/>
  <c r="D19" i="2"/>
  <c r="O65" i="2"/>
  <c r="D65" i="2"/>
  <c r="O17" i="2"/>
  <c r="D17" i="2"/>
  <c r="O62" i="2"/>
  <c r="D62" i="2"/>
  <c r="O46" i="2"/>
  <c r="D46" i="2"/>
  <c r="O30" i="2"/>
  <c r="D30" i="2"/>
  <c r="O14" i="2"/>
  <c r="D14" i="2"/>
  <c r="O37" i="2"/>
  <c r="D37" i="2"/>
  <c r="O5" i="2"/>
  <c r="D5" i="2"/>
  <c r="O72" i="2"/>
  <c r="D72" i="2"/>
  <c r="P52" i="2"/>
  <c r="E52" i="2"/>
  <c r="O32" i="2"/>
  <c r="D32" i="2"/>
  <c r="O16" i="2"/>
  <c r="D16" i="2"/>
  <c r="O6" i="2"/>
  <c r="D6" i="2"/>
  <c r="O45" i="2"/>
  <c r="D45" i="2"/>
  <c r="O71" i="2"/>
  <c r="D71" i="2"/>
  <c r="O55" i="2"/>
  <c r="D55" i="2"/>
  <c r="O39" i="2"/>
  <c r="D39" i="2"/>
  <c r="O23" i="2"/>
  <c r="D23" i="2"/>
  <c r="O53" i="2"/>
  <c r="D53" i="2"/>
  <c r="O74" i="2"/>
  <c r="D74" i="2"/>
  <c r="O50" i="2"/>
  <c r="D50" i="2"/>
  <c r="O26" i="2"/>
  <c r="D26" i="2"/>
  <c r="O73" i="2"/>
  <c r="D73" i="2"/>
  <c r="O9" i="2"/>
  <c r="D9" i="2"/>
  <c r="O76" i="2"/>
  <c r="D76" i="2"/>
  <c r="P60" i="2"/>
  <c r="E60" i="2"/>
  <c r="O40" i="2"/>
  <c r="D40" i="2"/>
  <c r="O20" i="2"/>
  <c r="D20" i="2"/>
  <c r="O7" i="2"/>
  <c r="D7" i="2"/>
  <c r="O34" i="2"/>
  <c r="D34" i="2"/>
  <c r="O25" i="2"/>
  <c r="D25" i="2"/>
  <c r="O57" i="2"/>
  <c r="D57" i="2"/>
  <c r="O75" i="2"/>
  <c r="D75" i="2"/>
  <c r="O59" i="2"/>
  <c r="D59" i="2"/>
  <c r="O43" i="2"/>
  <c r="D43" i="2"/>
  <c r="O27" i="2"/>
  <c r="D27" i="2"/>
  <c r="O11" i="2"/>
  <c r="D11" i="2"/>
  <c r="O41" i="2"/>
  <c r="D41" i="2"/>
  <c r="O70" i="2"/>
  <c r="D70" i="2"/>
  <c r="O54" i="2"/>
  <c r="D54" i="2"/>
  <c r="O38" i="2"/>
  <c r="D38" i="2"/>
  <c r="O22" i="2"/>
  <c r="D22" i="2"/>
  <c r="O61" i="2"/>
  <c r="D61" i="2"/>
  <c r="O21" i="2"/>
  <c r="D21" i="2"/>
  <c r="P56" i="2"/>
  <c r="E56" i="2"/>
  <c r="O64" i="2"/>
  <c r="D64" i="2"/>
  <c r="O44" i="2"/>
  <c r="D44" i="2"/>
  <c r="O24" i="2"/>
  <c r="D24" i="2"/>
  <c r="O8" i="2"/>
  <c r="D8" i="2"/>
  <c r="O69" i="2"/>
  <c r="D69" i="2"/>
  <c r="O13" i="2"/>
  <c r="D13" i="2"/>
  <c r="O63" i="2"/>
  <c r="D63" i="2"/>
  <c r="O47" i="2"/>
  <c r="D47" i="2"/>
  <c r="O31" i="2"/>
  <c r="D31" i="2"/>
  <c r="O15" i="2"/>
  <c r="D15" i="2"/>
  <c r="O29" i="2"/>
  <c r="D29" i="2"/>
  <c r="O58" i="2"/>
  <c r="D58" i="2"/>
  <c r="O42" i="2"/>
  <c r="D42" i="2"/>
  <c r="O10" i="2"/>
  <c r="D10" i="2"/>
  <c r="O49" i="2"/>
  <c r="D49" i="2"/>
  <c r="Q36" i="2"/>
  <c r="G36" i="2" s="1"/>
  <c r="F36" i="2"/>
  <c r="O68" i="2"/>
  <c r="D68" i="2"/>
  <c r="P48" i="2"/>
  <c r="E48" i="2"/>
  <c r="O28" i="2"/>
  <c r="D28" i="2"/>
  <c r="O12" i="2"/>
  <c r="D12" i="2"/>
  <c r="O66" i="2"/>
  <c r="D66" i="2"/>
  <c r="O18" i="2"/>
  <c r="D18" i="2"/>
  <c r="O4" i="2"/>
  <c r="E4" i="2" s="1"/>
  <c r="L58" i="3"/>
  <c r="J58" i="3"/>
  <c r="K58" i="3" s="1"/>
  <c r="G60" i="3"/>
  <c r="H59" i="3"/>
  <c r="I59" i="3" s="1"/>
  <c r="H11" i="3"/>
  <c r="I11" i="3" s="1"/>
  <c r="G12" i="3"/>
  <c r="L10" i="3"/>
  <c r="J10" i="3"/>
  <c r="K10" i="3" s="1"/>
  <c r="M26" i="6" l="1"/>
  <c r="AI33" i="6"/>
  <c r="C27" i="6"/>
  <c r="G27" i="6"/>
  <c r="AW27" i="6"/>
  <c r="AX27" i="6" s="1"/>
  <c r="AV28" i="6" s="1"/>
  <c r="AY34" i="6"/>
  <c r="AU34" i="6"/>
  <c r="AH34" i="6"/>
  <c r="AO34" i="6" s="1"/>
  <c r="A35" i="6"/>
  <c r="AZ34" i="6"/>
  <c r="AL34" i="6" s="1"/>
  <c r="BC32" i="6"/>
  <c r="BB32" i="6" s="1"/>
  <c r="BE33" i="6"/>
  <c r="BA33" i="6"/>
  <c r="BG33" i="6"/>
  <c r="BF33" i="6" s="1"/>
  <c r="P66" i="2"/>
  <c r="E66" i="2"/>
  <c r="P28" i="2"/>
  <c r="E28" i="2"/>
  <c r="P68" i="2"/>
  <c r="E68" i="2"/>
  <c r="P49" i="2"/>
  <c r="E49" i="2"/>
  <c r="P42" i="2"/>
  <c r="E42" i="2"/>
  <c r="P29" i="2"/>
  <c r="E29" i="2"/>
  <c r="P31" i="2"/>
  <c r="E31" i="2"/>
  <c r="P63" i="2"/>
  <c r="E63" i="2"/>
  <c r="P69" i="2"/>
  <c r="E69" i="2"/>
  <c r="P24" i="2"/>
  <c r="E24" i="2"/>
  <c r="P64" i="2"/>
  <c r="E64" i="2"/>
  <c r="P21" i="2"/>
  <c r="E21" i="2"/>
  <c r="P22" i="2"/>
  <c r="E22" i="2"/>
  <c r="P54" i="2"/>
  <c r="E54" i="2"/>
  <c r="P41" i="2"/>
  <c r="E41" i="2"/>
  <c r="P27" i="2"/>
  <c r="E27" i="2"/>
  <c r="P59" i="2"/>
  <c r="E59" i="2"/>
  <c r="P57" i="2"/>
  <c r="E57" i="2"/>
  <c r="P34" i="2"/>
  <c r="E34" i="2"/>
  <c r="P20" i="2"/>
  <c r="E20" i="2"/>
  <c r="Q60" i="2"/>
  <c r="G60" i="2" s="1"/>
  <c r="F60" i="2"/>
  <c r="P9" i="2"/>
  <c r="E9" i="2"/>
  <c r="P26" i="2"/>
  <c r="E26" i="2"/>
  <c r="P74" i="2"/>
  <c r="E74" i="2"/>
  <c r="P23" i="2"/>
  <c r="E23" i="2"/>
  <c r="P55" i="2"/>
  <c r="E55" i="2"/>
  <c r="P45" i="2"/>
  <c r="E45" i="2"/>
  <c r="P16" i="2"/>
  <c r="E16" i="2"/>
  <c r="Q52" i="2"/>
  <c r="G52" i="2" s="1"/>
  <c r="F52" i="2"/>
  <c r="P5" i="2"/>
  <c r="E5" i="2"/>
  <c r="P14" i="2"/>
  <c r="E14" i="2"/>
  <c r="P46" i="2"/>
  <c r="E46" i="2"/>
  <c r="P17" i="2"/>
  <c r="E17" i="2"/>
  <c r="P19" i="2"/>
  <c r="E19" i="2"/>
  <c r="P51" i="2"/>
  <c r="E51" i="2"/>
  <c r="P33" i="2"/>
  <c r="E33" i="2"/>
  <c r="P18" i="2"/>
  <c r="E18" i="2"/>
  <c r="P12" i="2"/>
  <c r="E12" i="2"/>
  <c r="Q48" i="2"/>
  <c r="G48" i="2" s="1"/>
  <c r="F48" i="2"/>
  <c r="P10" i="2"/>
  <c r="E10" i="2"/>
  <c r="P58" i="2"/>
  <c r="E58" i="2"/>
  <c r="P15" i="2"/>
  <c r="E15" i="2"/>
  <c r="P47" i="2"/>
  <c r="E47" i="2"/>
  <c r="P13" i="2"/>
  <c r="E13" i="2"/>
  <c r="P8" i="2"/>
  <c r="E8" i="2"/>
  <c r="P44" i="2"/>
  <c r="E44" i="2"/>
  <c r="Q56" i="2"/>
  <c r="G56" i="2" s="1"/>
  <c r="F56" i="2"/>
  <c r="P61" i="2"/>
  <c r="E61" i="2"/>
  <c r="P38" i="2"/>
  <c r="E38" i="2"/>
  <c r="P70" i="2"/>
  <c r="E70" i="2"/>
  <c r="P11" i="2"/>
  <c r="E11" i="2"/>
  <c r="P43" i="2"/>
  <c r="E43" i="2"/>
  <c r="P75" i="2"/>
  <c r="E75" i="2"/>
  <c r="P25" i="2"/>
  <c r="E25" i="2"/>
  <c r="P7" i="2"/>
  <c r="E7" i="2"/>
  <c r="P40" i="2"/>
  <c r="E40" i="2"/>
  <c r="P76" i="2"/>
  <c r="E76" i="2"/>
  <c r="P73" i="2"/>
  <c r="E73" i="2"/>
  <c r="P50" i="2"/>
  <c r="E50" i="2"/>
  <c r="P53" i="2"/>
  <c r="E53" i="2"/>
  <c r="P39" i="2"/>
  <c r="E39" i="2"/>
  <c r="P71" i="2"/>
  <c r="E71" i="2"/>
  <c r="P6" i="2"/>
  <c r="E6" i="2"/>
  <c r="P32" i="2"/>
  <c r="E32" i="2"/>
  <c r="P72" i="2"/>
  <c r="E72" i="2"/>
  <c r="P37" i="2"/>
  <c r="E37" i="2"/>
  <c r="P30" i="2"/>
  <c r="E30" i="2"/>
  <c r="P62" i="2"/>
  <c r="E62" i="2"/>
  <c r="P65" i="2"/>
  <c r="E65" i="2"/>
  <c r="P35" i="2"/>
  <c r="E35" i="2"/>
  <c r="P67" i="2"/>
  <c r="E67" i="2"/>
  <c r="P4" i="2"/>
  <c r="F4" i="2" s="1"/>
  <c r="H60" i="3"/>
  <c r="I60" i="3" s="1"/>
  <c r="G61" i="3"/>
  <c r="J59" i="3"/>
  <c r="K59" i="3" s="1"/>
  <c r="L59" i="3"/>
  <c r="H12" i="3"/>
  <c r="I12" i="3" s="1"/>
  <c r="G13" i="3"/>
  <c r="L11" i="3"/>
  <c r="J11" i="3"/>
  <c r="K11" i="3" s="1"/>
  <c r="Y27" i="6" l="1"/>
  <c r="AI34" i="6"/>
  <c r="H27" i="6"/>
  <c r="Z27" i="6" s="1"/>
  <c r="V27" i="6"/>
  <c r="C28" i="6"/>
  <c r="AW28" i="6"/>
  <c r="AX28" i="6" s="1"/>
  <c r="AV29" i="6" s="1"/>
  <c r="G28" i="6"/>
  <c r="Y28" i="6" s="1"/>
  <c r="BC33" i="6"/>
  <c r="BB33" i="6" s="1"/>
  <c r="BG34" i="6"/>
  <c r="BF34" i="6" s="1"/>
  <c r="BE34" i="6"/>
  <c r="BA34" i="6"/>
  <c r="AZ35" i="6"/>
  <c r="AL35" i="6" s="1"/>
  <c r="AY35" i="6"/>
  <c r="AU35" i="6"/>
  <c r="AH35" i="6"/>
  <c r="AO35" i="6" s="1"/>
  <c r="A36" i="6"/>
  <c r="Q67" i="2"/>
  <c r="G67" i="2" s="1"/>
  <c r="F67" i="2"/>
  <c r="Q65" i="2"/>
  <c r="G65" i="2" s="1"/>
  <c r="F65" i="2"/>
  <c r="Q30" i="2"/>
  <c r="G30" i="2" s="1"/>
  <c r="F30" i="2"/>
  <c r="Q72" i="2"/>
  <c r="G72" i="2" s="1"/>
  <c r="F72" i="2"/>
  <c r="Q6" i="2"/>
  <c r="G6" i="2" s="1"/>
  <c r="F6" i="2"/>
  <c r="Q39" i="2"/>
  <c r="G39" i="2" s="1"/>
  <c r="F39" i="2"/>
  <c r="Q50" i="2"/>
  <c r="G50" i="2" s="1"/>
  <c r="F50" i="2"/>
  <c r="Q76" i="2"/>
  <c r="G76" i="2" s="1"/>
  <c r="F76" i="2"/>
  <c r="Q7" i="2"/>
  <c r="G7" i="2" s="1"/>
  <c r="F7" i="2"/>
  <c r="Q75" i="2"/>
  <c r="G75" i="2" s="1"/>
  <c r="F75" i="2"/>
  <c r="Q11" i="2"/>
  <c r="G11" i="2" s="1"/>
  <c r="F11" i="2"/>
  <c r="Q38" i="2"/>
  <c r="G38" i="2" s="1"/>
  <c r="F38" i="2"/>
  <c r="Q8" i="2"/>
  <c r="G8" i="2" s="1"/>
  <c r="F8" i="2"/>
  <c r="Q47" i="2"/>
  <c r="G47" i="2" s="1"/>
  <c r="F47" i="2"/>
  <c r="Q58" i="2"/>
  <c r="G58" i="2" s="1"/>
  <c r="F58" i="2"/>
  <c r="Q18" i="2"/>
  <c r="G18" i="2" s="1"/>
  <c r="F18" i="2"/>
  <c r="Q51" i="2"/>
  <c r="G51" i="2" s="1"/>
  <c r="F51" i="2"/>
  <c r="Q17" i="2"/>
  <c r="G17" i="2" s="1"/>
  <c r="F17" i="2"/>
  <c r="Q14" i="2"/>
  <c r="G14" i="2" s="1"/>
  <c r="F14" i="2"/>
  <c r="Q45" i="2"/>
  <c r="G45" i="2" s="1"/>
  <c r="F45" i="2"/>
  <c r="Q23" i="2"/>
  <c r="G23" i="2" s="1"/>
  <c r="F23" i="2"/>
  <c r="Q26" i="2"/>
  <c r="G26" i="2" s="1"/>
  <c r="F26" i="2"/>
  <c r="Q34" i="2"/>
  <c r="G34" i="2" s="1"/>
  <c r="F34" i="2"/>
  <c r="Q59" i="2"/>
  <c r="G59" i="2" s="1"/>
  <c r="F59" i="2"/>
  <c r="Q41" i="2"/>
  <c r="G41" i="2" s="1"/>
  <c r="F41" i="2"/>
  <c r="Q22" i="2"/>
  <c r="G22" i="2" s="1"/>
  <c r="F22" i="2"/>
  <c r="Q64" i="2"/>
  <c r="G64" i="2" s="1"/>
  <c r="F64" i="2"/>
  <c r="Q69" i="2"/>
  <c r="G69" i="2" s="1"/>
  <c r="F69" i="2"/>
  <c r="Q31" i="2"/>
  <c r="G31" i="2" s="1"/>
  <c r="F31" i="2"/>
  <c r="Q42" i="2"/>
  <c r="G42" i="2" s="1"/>
  <c r="F42" i="2"/>
  <c r="Q68" i="2"/>
  <c r="G68" i="2" s="1"/>
  <c r="F68" i="2"/>
  <c r="Q66" i="2"/>
  <c r="G66" i="2" s="1"/>
  <c r="F66" i="2"/>
  <c r="Q35" i="2"/>
  <c r="G35" i="2" s="1"/>
  <c r="F35" i="2"/>
  <c r="Q62" i="2"/>
  <c r="G62" i="2" s="1"/>
  <c r="F62" i="2"/>
  <c r="Q37" i="2"/>
  <c r="G37" i="2" s="1"/>
  <c r="F37" i="2"/>
  <c r="Q32" i="2"/>
  <c r="G32" i="2" s="1"/>
  <c r="F32" i="2"/>
  <c r="Q71" i="2"/>
  <c r="G71" i="2" s="1"/>
  <c r="F71" i="2"/>
  <c r="Q53" i="2"/>
  <c r="G53" i="2" s="1"/>
  <c r="F53" i="2"/>
  <c r="Q73" i="2"/>
  <c r="G73" i="2" s="1"/>
  <c r="F73" i="2"/>
  <c r="Q40" i="2"/>
  <c r="G40" i="2" s="1"/>
  <c r="F40" i="2"/>
  <c r="Q25" i="2"/>
  <c r="G25" i="2" s="1"/>
  <c r="F25" i="2"/>
  <c r="Q43" i="2"/>
  <c r="G43" i="2" s="1"/>
  <c r="F43" i="2"/>
  <c r="Q70" i="2"/>
  <c r="G70" i="2" s="1"/>
  <c r="F70" i="2"/>
  <c r="Q61" i="2"/>
  <c r="G61" i="2" s="1"/>
  <c r="F61" i="2"/>
  <c r="Q44" i="2"/>
  <c r="G44" i="2" s="1"/>
  <c r="F44" i="2"/>
  <c r="Q13" i="2"/>
  <c r="G13" i="2" s="1"/>
  <c r="F13" i="2"/>
  <c r="Q15" i="2"/>
  <c r="G15" i="2" s="1"/>
  <c r="F15" i="2"/>
  <c r="Q10" i="2"/>
  <c r="G10" i="2" s="1"/>
  <c r="F10" i="2"/>
  <c r="Q12" i="2"/>
  <c r="G12" i="2" s="1"/>
  <c r="F12" i="2"/>
  <c r="Q33" i="2"/>
  <c r="G33" i="2" s="1"/>
  <c r="F33" i="2"/>
  <c r="Q19" i="2"/>
  <c r="G19" i="2" s="1"/>
  <c r="F19" i="2"/>
  <c r="Q46" i="2"/>
  <c r="G46" i="2" s="1"/>
  <c r="F46" i="2"/>
  <c r="Q5" i="2"/>
  <c r="G5" i="2" s="1"/>
  <c r="F5" i="2"/>
  <c r="Q16" i="2"/>
  <c r="G16" i="2" s="1"/>
  <c r="F16" i="2"/>
  <c r="Q55" i="2"/>
  <c r="G55" i="2" s="1"/>
  <c r="F55" i="2"/>
  <c r="Q74" i="2"/>
  <c r="G74" i="2" s="1"/>
  <c r="F74" i="2"/>
  <c r="Q9" i="2"/>
  <c r="G9" i="2" s="1"/>
  <c r="F9" i="2"/>
  <c r="Q20" i="2"/>
  <c r="G20" i="2" s="1"/>
  <c r="F20" i="2"/>
  <c r="Q57" i="2"/>
  <c r="G57" i="2" s="1"/>
  <c r="F57" i="2"/>
  <c r="Q27" i="2"/>
  <c r="G27" i="2" s="1"/>
  <c r="F27" i="2"/>
  <c r="Q54" i="2"/>
  <c r="G54" i="2" s="1"/>
  <c r="F54" i="2"/>
  <c r="Q21" i="2"/>
  <c r="G21" i="2" s="1"/>
  <c r="F21" i="2"/>
  <c r="Q24" i="2"/>
  <c r="G24" i="2" s="1"/>
  <c r="F24" i="2"/>
  <c r="Q63" i="2"/>
  <c r="G63" i="2" s="1"/>
  <c r="F63" i="2"/>
  <c r="Q29" i="2"/>
  <c r="G29" i="2" s="1"/>
  <c r="F29" i="2"/>
  <c r="Q49" i="2"/>
  <c r="G49" i="2" s="1"/>
  <c r="F49" i="2"/>
  <c r="Q28" i="2"/>
  <c r="G28" i="2" s="1"/>
  <c r="F28" i="2"/>
  <c r="Q4" i="2"/>
  <c r="G4" i="2" s="1"/>
  <c r="J60" i="3"/>
  <c r="K60" i="3" s="1"/>
  <c r="L60" i="3"/>
  <c r="G62" i="3"/>
  <c r="H61" i="3"/>
  <c r="I61" i="3" s="1"/>
  <c r="H13" i="3"/>
  <c r="I13" i="3" s="1"/>
  <c r="G14" i="3"/>
  <c r="L12" i="3"/>
  <c r="J12" i="3"/>
  <c r="K12" i="3" s="1"/>
  <c r="M27" i="6" l="1"/>
  <c r="AI35" i="6"/>
  <c r="G29" i="6"/>
  <c r="Y29" i="6" s="1"/>
  <c r="C29" i="6"/>
  <c r="AW29" i="6"/>
  <c r="H28" i="6"/>
  <c r="Z28" i="6" s="1"/>
  <c r="V28" i="6"/>
  <c r="M28" i="6" s="1"/>
  <c r="BC34" i="6"/>
  <c r="BB34" i="6" s="1"/>
  <c r="A37" i="6"/>
  <c r="AZ36" i="6"/>
  <c r="AL36" i="6" s="1"/>
  <c r="AY36" i="6"/>
  <c r="AU36" i="6"/>
  <c r="AH36" i="6"/>
  <c r="BG35" i="6"/>
  <c r="BF35" i="6" s="1"/>
  <c r="BE35" i="6"/>
  <c r="BA35" i="6"/>
  <c r="J61" i="3"/>
  <c r="K61" i="3" s="1"/>
  <c r="L61" i="3"/>
  <c r="G63" i="3"/>
  <c r="H62" i="3"/>
  <c r="I62" i="3" s="1"/>
  <c r="H14" i="3"/>
  <c r="I14" i="3" s="1"/>
  <c r="G15" i="3"/>
  <c r="L13" i="3"/>
  <c r="J13" i="3"/>
  <c r="K13" i="3" s="1"/>
  <c r="AI36" i="6" l="1"/>
  <c r="AO36" i="6"/>
  <c r="H29" i="6"/>
  <c r="Z29" i="6" s="1"/>
  <c r="V29" i="6"/>
  <c r="M29" i="6" s="1"/>
  <c r="AX29" i="6"/>
  <c r="AV30" i="6" s="1"/>
  <c r="BE36" i="6"/>
  <c r="BA36" i="6"/>
  <c r="BG36" i="6"/>
  <c r="BF36" i="6" s="1"/>
  <c r="BC35" i="6"/>
  <c r="BB35" i="6" s="1"/>
  <c r="AH37" i="6"/>
  <c r="A38" i="6"/>
  <c r="AZ37" i="6"/>
  <c r="AL37" i="6" s="1"/>
  <c r="AY37" i="6"/>
  <c r="AU37" i="6"/>
  <c r="G64" i="3"/>
  <c r="H63" i="3"/>
  <c r="I63" i="3" s="1"/>
  <c r="L62" i="3"/>
  <c r="J62" i="3"/>
  <c r="K62" i="3" s="1"/>
  <c r="H15" i="3"/>
  <c r="I15" i="3" s="1"/>
  <c r="G16" i="3"/>
  <c r="L14" i="3"/>
  <c r="J14" i="3"/>
  <c r="K14" i="3" s="1"/>
  <c r="AI37" i="6" l="1"/>
  <c r="AO37" i="6"/>
  <c r="C30" i="6"/>
  <c r="AW30" i="6"/>
  <c r="AX30" i="6" s="1"/>
  <c r="AV31" i="6" s="1"/>
  <c r="G30" i="6"/>
  <c r="Y30" i="6" s="1"/>
  <c r="AY38" i="6"/>
  <c r="AU38" i="6"/>
  <c r="AH38" i="6"/>
  <c r="A39" i="6"/>
  <c r="AZ38" i="6"/>
  <c r="AL38" i="6" s="1"/>
  <c r="BC36" i="6"/>
  <c r="BB36" i="6" s="1"/>
  <c r="BE37" i="6"/>
  <c r="BA37" i="6"/>
  <c r="BG37" i="6"/>
  <c r="BF37" i="6" s="1"/>
  <c r="H64" i="3"/>
  <c r="I64" i="3" s="1"/>
  <c r="G65" i="3"/>
  <c r="J63" i="3"/>
  <c r="K63" i="3" s="1"/>
  <c r="L63" i="3"/>
  <c r="H16" i="3"/>
  <c r="I16" i="3" s="1"/>
  <c r="G17" i="3"/>
  <c r="L15" i="3"/>
  <c r="J15" i="3"/>
  <c r="K15" i="3" s="1"/>
  <c r="AI38" i="6" l="1"/>
  <c r="AO38" i="6"/>
  <c r="H30" i="6"/>
  <c r="Z30" i="6" s="1"/>
  <c r="V30" i="6"/>
  <c r="M30" i="6" s="1"/>
  <c r="C31" i="6"/>
  <c r="G31" i="6"/>
  <c r="Y31" i="6" s="1"/>
  <c r="AW31" i="6"/>
  <c r="AX31" i="6" s="1"/>
  <c r="AV32" i="6" s="1"/>
  <c r="BC37" i="6"/>
  <c r="BB37" i="6" s="1"/>
  <c r="AZ39" i="6"/>
  <c r="AL39" i="6" s="1"/>
  <c r="AY39" i="6"/>
  <c r="AU39" i="6"/>
  <c r="AH39" i="6"/>
  <c r="AO39" i="6" s="1"/>
  <c r="A40" i="6"/>
  <c r="BG38" i="6"/>
  <c r="BF38" i="6" s="1"/>
  <c r="BE38" i="6"/>
  <c r="BA38" i="6"/>
  <c r="G66" i="3"/>
  <c r="H65" i="3"/>
  <c r="I65" i="3" s="1"/>
  <c r="J64" i="3"/>
  <c r="K64" i="3" s="1"/>
  <c r="L64" i="3"/>
  <c r="H17" i="3"/>
  <c r="I17" i="3" s="1"/>
  <c r="G18" i="3"/>
  <c r="L16" i="3"/>
  <c r="J16" i="3"/>
  <c r="K16" i="3" s="1"/>
  <c r="AI39" i="6" l="1"/>
  <c r="AW32" i="6"/>
  <c r="AX32" i="6" s="1"/>
  <c r="G32" i="6"/>
  <c r="Y32" i="6" s="1"/>
  <c r="C32" i="6"/>
  <c r="H31" i="6"/>
  <c r="Z31" i="6" s="1"/>
  <c r="V31" i="6"/>
  <c r="M31" i="6" s="1"/>
  <c r="BC38" i="6"/>
  <c r="BB38" i="6" s="1"/>
  <c r="BG39" i="6"/>
  <c r="BF39" i="6" s="1"/>
  <c r="BE39" i="6"/>
  <c r="BA39" i="6"/>
  <c r="A41" i="6"/>
  <c r="AZ40" i="6"/>
  <c r="AL40" i="6" s="1"/>
  <c r="AY40" i="6"/>
  <c r="AU40" i="6"/>
  <c r="AH40" i="6"/>
  <c r="AO40" i="6" s="1"/>
  <c r="J65" i="3"/>
  <c r="K65" i="3" s="1"/>
  <c r="L65" i="3"/>
  <c r="G67" i="3"/>
  <c r="H66" i="3"/>
  <c r="I66" i="3" s="1"/>
  <c r="L17" i="3"/>
  <c r="J17" i="3"/>
  <c r="K17" i="3" s="1"/>
  <c r="H18" i="3"/>
  <c r="I18" i="3" s="1"/>
  <c r="G19" i="3"/>
  <c r="AI40" i="6" l="1"/>
  <c r="H32" i="6"/>
  <c r="Z32" i="6" s="1"/>
  <c r="V32" i="6"/>
  <c r="M32" i="6" s="1"/>
  <c r="AV33" i="6"/>
  <c r="BC39" i="6"/>
  <c r="BB39" i="6" s="1"/>
  <c r="BE40" i="6"/>
  <c r="BA40" i="6"/>
  <c r="BG40" i="6"/>
  <c r="BF40" i="6" s="1"/>
  <c r="AH41" i="6"/>
  <c r="AO41" i="6" s="1"/>
  <c r="A42" i="6"/>
  <c r="AZ41" i="6"/>
  <c r="AL41" i="6" s="1"/>
  <c r="AY41" i="6"/>
  <c r="AU41" i="6"/>
  <c r="G68" i="3"/>
  <c r="H67" i="3"/>
  <c r="I67" i="3" s="1"/>
  <c r="L66" i="3"/>
  <c r="J66" i="3"/>
  <c r="K66" i="3" s="1"/>
  <c r="L18" i="3"/>
  <c r="J18" i="3"/>
  <c r="K18" i="3" s="1"/>
  <c r="H19" i="3"/>
  <c r="I19" i="3" s="1"/>
  <c r="G20" i="3"/>
  <c r="AI41" i="6" l="1"/>
  <c r="C33" i="6"/>
  <c r="G33" i="6"/>
  <c r="Y33" i="6" s="1"/>
  <c r="AW33" i="6"/>
  <c r="AX33" i="6" s="1"/>
  <c r="BE41" i="6"/>
  <c r="BA41" i="6"/>
  <c r="BG41" i="6"/>
  <c r="BF41" i="6" s="1"/>
  <c r="AY42" i="6"/>
  <c r="AU42" i="6"/>
  <c r="AH42" i="6"/>
  <c r="A43" i="6"/>
  <c r="AZ42" i="6"/>
  <c r="AL42" i="6" s="1"/>
  <c r="BC40" i="6"/>
  <c r="BB40" i="6" s="1"/>
  <c r="J67" i="3"/>
  <c r="K67" i="3" s="1"/>
  <c r="L67" i="3"/>
  <c r="H68" i="3"/>
  <c r="I68" i="3" s="1"/>
  <c r="G69" i="3"/>
  <c r="H20" i="3"/>
  <c r="I20" i="3" s="1"/>
  <c r="G21" i="3"/>
  <c r="L19" i="3"/>
  <c r="J19" i="3"/>
  <c r="K19" i="3" s="1"/>
  <c r="AI42" i="6" l="1"/>
  <c r="AO42" i="6"/>
  <c r="AV34" i="6"/>
  <c r="H33" i="6"/>
  <c r="Z33" i="6" s="1"/>
  <c r="V33" i="6"/>
  <c r="M33" i="6" s="1"/>
  <c r="BC41" i="6"/>
  <c r="BB41" i="6" s="1"/>
  <c r="AZ43" i="6"/>
  <c r="AL43" i="6" s="1"/>
  <c r="AY43" i="6"/>
  <c r="AU43" i="6"/>
  <c r="AH43" i="6"/>
  <c r="AO43" i="6" s="1"/>
  <c r="A44" i="6"/>
  <c r="BG42" i="6"/>
  <c r="BF42" i="6" s="1"/>
  <c r="BE42" i="6"/>
  <c r="BA42" i="6"/>
  <c r="G70" i="3"/>
  <c r="H69" i="3"/>
  <c r="I69" i="3" s="1"/>
  <c r="J68" i="3"/>
  <c r="K68" i="3" s="1"/>
  <c r="L68" i="3"/>
  <c r="H21" i="3"/>
  <c r="I21" i="3" s="1"/>
  <c r="G22" i="3"/>
  <c r="L20" i="3"/>
  <c r="J20" i="3"/>
  <c r="K20" i="3" s="1"/>
  <c r="AI43" i="6" l="1"/>
  <c r="C34" i="6"/>
  <c r="H34" i="6" s="1"/>
  <c r="Z34" i="6" s="1"/>
  <c r="AW34" i="6"/>
  <c r="AX34" i="6" s="1"/>
  <c r="AV35" i="6" s="1"/>
  <c r="G34" i="6"/>
  <c r="Y34" i="6" s="1"/>
  <c r="BC42" i="6"/>
  <c r="BB42" i="6" s="1"/>
  <c r="A45" i="6"/>
  <c r="AZ44" i="6"/>
  <c r="AL44" i="6" s="1"/>
  <c r="AY44" i="6"/>
  <c r="AU44" i="6"/>
  <c r="AH44" i="6"/>
  <c r="BG43" i="6"/>
  <c r="BF43" i="6" s="1"/>
  <c r="BE43" i="6"/>
  <c r="BA43" i="6"/>
  <c r="J69" i="3"/>
  <c r="K69" i="3" s="1"/>
  <c r="L69" i="3"/>
  <c r="G71" i="3"/>
  <c r="H70" i="3"/>
  <c r="I70" i="3" s="1"/>
  <c r="H22" i="3"/>
  <c r="I22" i="3" s="1"/>
  <c r="G23" i="3"/>
  <c r="L21" i="3"/>
  <c r="J21" i="3"/>
  <c r="K21" i="3" s="1"/>
  <c r="AI44" i="6" l="1"/>
  <c r="AO44" i="6"/>
  <c r="V34" i="6"/>
  <c r="M34" i="6" s="1"/>
  <c r="G35" i="6"/>
  <c r="Y35" i="6" s="1"/>
  <c r="C35" i="6"/>
  <c r="AW35" i="6"/>
  <c r="AX35" i="6" s="1"/>
  <c r="AV36" i="6" s="1"/>
  <c r="BC43" i="6"/>
  <c r="BB43" i="6" s="1"/>
  <c r="BE44" i="6"/>
  <c r="BA44" i="6"/>
  <c r="BG44" i="6"/>
  <c r="BF44" i="6" s="1"/>
  <c r="AH45" i="6"/>
  <c r="AO45" i="6" s="1"/>
  <c r="A46" i="6"/>
  <c r="AZ45" i="6"/>
  <c r="AL45" i="6" s="1"/>
  <c r="AY45" i="6"/>
  <c r="AU45" i="6"/>
  <c r="L70" i="3"/>
  <c r="J70" i="3"/>
  <c r="K70" i="3" s="1"/>
  <c r="G72" i="3"/>
  <c r="H71" i="3"/>
  <c r="I71" i="3" s="1"/>
  <c r="H23" i="3"/>
  <c r="I23" i="3" s="1"/>
  <c r="G24" i="3"/>
  <c r="L22" i="3"/>
  <c r="J22" i="3"/>
  <c r="K22" i="3" s="1"/>
  <c r="AI45" i="6" l="1"/>
  <c r="C36" i="6"/>
  <c r="H36" i="6" s="1"/>
  <c r="Z36" i="6" s="1"/>
  <c r="H35" i="6"/>
  <c r="Z35" i="6" s="1"/>
  <c r="V35" i="6"/>
  <c r="M35" i="6" s="1"/>
  <c r="G36" i="6"/>
  <c r="Y36" i="6" s="1"/>
  <c r="AW36" i="6"/>
  <c r="AX36" i="6" s="1"/>
  <c r="AV37" i="6" s="1"/>
  <c r="BE45" i="6"/>
  <c r="BA45" i="6"/>
  <c r="BG45" i="6"/>
  <c r="BF45" i="6" s="1"/>
  <c r="BC44" i="6"/>
  <c r="BB44" i="6" s="1"/>
  <c r="AY46" i="6"/>
  <c r="AU46" i="6"/>
  <c r="AH46" i="6"/>
  <c r="A47" i="6"/>
  <c r="AZ46" i="6"/>
  <c r="AL46" i="6" s="1"/>
  <c r="J71" i="3"/>
  <c r="K71" i="3" s="1"/>
  <c r="L71" i="3"/>
  <c r="H72" i="3"/>
  <c r="I72" i="3" s="1"/>
  <c r="G73" i="3"/>
  <c r="H24" i="3"/>
  <c r="I24" i="3" s="1"/>
  <c r="G25" i="3"/>
  <c r="L23" i="3"/>
  <c r="J23" i="3"/>
  <c r="K23" i="3" s="1"/>
  <c r="AI46" i="6" l="1"/>
  <c r="AO46" i="6"/>
  <c r="V36" i="6"/>
  <c r="M36" i="6" s="1"/>
  <c r="AW37" i="6"/>
  <c r="AX37" i="6" s="1"/>
  <c r="G37" i="6"/>
  <c r="Y37" i="6" s="1"/>
  <c r="C37" i="6"/>
  <c r="BG46" i="6"/>
  <c r="BF46" i="6" s="1"/>
  <c r="BE46" i="6"/>
  <c r="BA46" i="6"/>
  <c r="AZ47" i="6"/>
  <c r="AL47" i="6" s="1"/>
  <c r="AY47" i="6"/>
  <c r="AU47" i="6"/>
  <c r="AH47" i="6"/>
  <c r="AO47" i="6" s="1"/>
  <c r="A48" i="6"/>
  <c r="BC45" i="6"/>
  <c r="BB45" i="6" s="1"/>
  <c r="G74" i="3"/>
  <c r="H73" i="3"/>
  <c r="I73" i="3" s="1"/>
  <c r="J72" i="3"/>
  <c r="K72" i="3" s="1"/>
  <c r="L72" i="3"/>
  <c r="H25" i="3"/>
  <c r="I25" i="3" s="1"/>
  <c r="G26" i="3"/>
  <c r="L24" i="3"/>
  <c r="J24" i="3"/>
  <c r="K24" i="3" s="1"/>
  <c r="AI47" i="6" l="1"/>
  <c r="AV38" i="6"/>
  <c r="G38" i="6" s="1"/>
  <c r="Y38" i="6" s="1"/>
  <c r="V37" i="6"/>
  <c r="M37" i="6" s="1"/>
  <c r="H37" i="6"/>
  <c r="Z37" i="6" s="1"/>
  <c r="BC46" i="6"/>
  <c r="BB46" i="6" s="1"/>
  <c r="A49" i="6"/>
  <c r="AZ48" i="6"/>
  <c r="AL48" i="6" s="1"/>
  <c r="AY48" i="6"/>
  <c r="AU48" i="6"/>
  <c r="AH48" i="6"/>
  <c r="BG47" i="6"/>
  <c r="BF47" i="6" s="1"/>
  <c r="BE47" i="6"/>
  <c r="BA47" i="6"/>
  <c r="J73" i="3"/>
  <c r="K73" i="3" s="1"/>
  <c r="L73" i="3"/>
  <c r="G75" i="3"/>
  <c r="H74" i="3"/>
  <c r="I74" i="3" s="1"/>
  <c r="H26" i="3"/>
  <c r="I26" i="3" s="1"/>
  <c r="G27" i="3"/>
  <c r="L25" i="3"/>
  <c r="J25" i="3"/>
  <c r="K25" i="3" s="1"/>
  <c r="AI48" i="6" l="1"/>
  <c r="AO48" i="6"/>
  <c r="AW38" i="6"/>
  <c r="AX38" i="6" s="1"/>
  <c r="AV39" i="6" s="1"/>
  <c r="AW39" i="6" s="1"/>
  <c r="AX39" i="6" s="1"/>
  <c r="C38" i="6"/>
  <c r="H38" i="6" s="1"/>
  <c r="Z38" i="6" s="1"/>
  <c r="BC47" i="6"/>
  <c r="BB47" i="6" s="1"/>
  <c r="BE48" i="6"/>
  <c r="BA48" i="6"/>
  <c r="BG48" i="6"/>
  <c r="BF48" i="6" s="1"/>
  <c r="AH49" i="6"/>
  <c r="AO49" i="6" s="1"/>
  <c r="A50" i="6"/>
  <c r="AZ49" i="6"/>
  <c r="AL49" i="6" s="1"/>
  <c r="AY49" i="6"/>
  <c r="AU49" i="6"/>
  <c r="L74" i="3"/>
  <c r="J74" i="3"/>
  <c r="K74" i="3" s="1"/>
  <c r="G76" i="3"/>
  <c r="H75" i="3"/>
  <c r="I75" i="3" s="1"/>
  <c r="L26" i="3"/>
  <c r="J26" i="3"/>
  <c r="K26" i="3" s="1"/>
  <c r="H27" i="3"/>
  <c r="I27" i="3" s="1"/>
  <c r="G28" i="3"/>
  <c r="G39" i="6" l="1"/>
  <c r="Y39" i="6" s="1"/>
  <c r="AI49" i="6"/>
  <c r="V38" i="6"/>
  <c r="M38" i="6" s="1"/>
  <c r="C39" i="6"/>
  <c r="H39" i="6" s="1"/>
  <c r="Z39" i="6" s="1"/>
  <c r="AV40" i="6"/>
  <c r="AW40" i="6" s="1"/>
  <c r="AX40" i="6" s="1"/>
  <c r="AV41" i="6" s="1"/>
  <c r="BE49" i="6"/>
  <c r="BA49" i="6"/>
  <c r="BG49" i="6"/>
  <c r="BF49" i="6" s="1"/>
  <c r="AY50" i="6"/>
  <c r="AU50" i="6"/>
  <c r="AH50" i="6"/>
  <c r="AO50" i="6" s="1"/>
  <c r="A51" i="6"/>
  <c r="AZ50" i="6"/>
  <c r="AL50" i="6" s="1"/>
  <c r="BC48" i="6"/>
  <c r="BB48" i="6" s="1"/>
  <c r="J75" i="3"/>
  <c r="K75" i="3" s="1"/>
  <c r="L75" i="3"/>
  <c r="H76" i="3"/>
  <c r="I76" i="3" s="1"/>
  <c r="G77" i="3"/>
  <c r="L27" i="3"/>
  <c r="J27" i="3"/>
  <c r="K27" i="3" s="1"/>
  <c r="H28" i="3"/>
  <c r="I28" i="3" s="1"/>
  <c r="G29" i="3"/>
  <c r="V39" i="6" l="1"/>
  <c r="M39" i="6" s="1"/>
  <c r="AI50" i="6"/>
  <c r="C40" i="6"/>
  <c r="V40" i="6" s="1"/>
  <c r="M40" i="6" s="1"/>
  <c r="G40" i="6"/>
  <c r="Y40" i="6" s="1"/>
  <c r="AW41" i="6"/>
  <c r="G41" i="6"/>
  <c r="Y41" i="6" s="1"/>
  <c r="C41" i="6"/>
  <c r="BG50" i="6"/>
  <c r="BF50" i="6" s="1"/>
  <c r="BE50" i="6"/>
  <c r="BA50" i="6"/>
  <c r="AZ51" i="6"/>
  <c r="AL51" i="6" s="1"/>
  <c r="AY51" i="6"/>
  <c r="AU51" i="6"/>
  <c r="AH51" i="6"/>
  <c r="AO51" i="6" s="1"/>
  <c r="A52" i="6"/>
  <c r="BC49" i="6"/>
  <c r="BB49" i="6" s="1"/>
  <c r="J76" i="3"/>
  <c r="K76" i="3" s="1"/>
  <c r="L76" i="3"/>
  <c r="G78" i="3"/>
  <c r="H77" i="3"/>
  <c r="I77" i="3" s="1"/>
  <c r="H29" i="3"/>
  <c r="I29" i="3" s="1"/>
  <c r="G30" i="3"/>
  <c r="L28" i="3"/>
  <c r="J28" i="3"/>
  <c r="K28" i="3" s="1"/>
  <c r="H40" i="6" l="1"/>
  <c r="Z40" i="6" s="1"/>
  <c r="AI51" i="6"/>
  <c r="AX41" i="6"/>
  <c r="V41" i="6"/>
  <c r="M41" i="6" s="1"/>
  <c r="H41" i="6"/>
  <c r="Z41" i="6" s="1"/>
  <c r="BG51" i="6"/>
  <c r="BF51" i="6" s="1"/>
  <c r="BE51" i="6"/>
  <c r="BA51" i="6"/>
  <c r="A53" i="6"/>
  <c r="AZ52" i="6"/>
  <c r="AL52" i="6" s="1"/>
  <c r="AY52" i="6"/>
  <c r="AU52" i="6"/>
  <c r="AH52" i="6"/>
  <c r="BC50" i="6"/>
  <c r="BB50" i="6" s="1"/>
  <c r="J77" i="3"/>
  <c r="K77" i="3" s="1"/>
  <c r="L77" i="3"/>
  <c r="G79" i="3"/>
  <c r="H78" i="3"/>
  <c r="I78" i="3" s="1"/>
  <c r="H30" i="3"/>
  <c r="I30" i="3" s="1"/>
  <c r="G31" i="3"/>
  <c r="L29" i="3"/>
  <c r="J29" i="3"/>
  <c r="K29" i="3" s="1"/>
  <c r="AI52" i="6" l="1"/>
  <c r="AO52" i="6"/>
  <c r="AV42" i="6"/>
  <c r="C42" i="6" s="1"/>
  <c r="BE52" i="6"/>
  <c r="BA52" i="6"/>
  <c r="BG52" i="6"/>
  <c r="BF52" i="6" s="1"/>
  <c r="BC51" i="6"/>
  <c r="BB51" i="6" s="1"/>
  <c r="AH53" i="6"/>
  <c r="AO53" i="6" s="1"/>
  <c r="A54" i="6"/>
  <c r="AZ53" i="6"/>
  <c r="AL53" i="6" s="1"/>
  <c r="AY53" i="6"/>
  <c r="AU53" i="6"/>
  <c r="G80" i="3"/>
  <c r="H79" i="3"/>
  <c r="I79" i="3" s="1"/>
  <c r="L78" i="3"/>
  <c r="J78" i="3"/>
  <c r="K78" i="3" s="1"/>
  <c r="L30" i="3"/>
  <c r="J30" i="3"/>
  <c r="K30" i="3" s="1"/>
  <c r="H31" i="3"/>
  <c r="I31" i="3" s="1"/>
  <c r="G32" i="3"/>
  <c r="AI53" i="6" l="1"/>
  <c r="G42" i="6"/>
  <c r="Y42" i="6" s="1"/>
  <c r="AW42" i="6"/>
  <c r="AX42" i="6" s="1"/>
  <c r="AV43" i="6" s="1"/>
  <c r="G43" i="6" s="1"/>
  <c r="Y43" i="6" s="1"/>
  <c r="H42" i="6"/>
  <c r="Z42" i="6" s="1"/>
  <c r="V42" i="6"/>
  <c r="M42" i="6" s="1"/>
  <c r="BE53" i="6"/>
  <c r="BA53" i="6"/>
  <c r="BG53" i="6"/>
  <c r="BF53" i="6" s="1"/>
  <c r="AY54" i="6"/>
  <c r="AU54" i="6"/>
  <c r="AH54" i="6"/>
  <c r="A55" i="6"/>
  <c r="AZ54" i="6"/>
  <c r="AL54" i="6" s="1"/>
  <c r="BC52" i="6"/>
  <c r="BB52" i="6" s="1"/>
  <c r="J79" i="3"/>
  <c r="K79" i="3" s="1"/>
  <c r="L79" i="3"/>
  <c r="H80" i="3"/>
  <c r="I80" i="3" s="1"/>
  <c r="G81" i="3"/>
  <c r="H32" i="3"/>
  <c r="I32" i="3" s="1"/>
  <c r="G33" i="3"/>
  <c r="L31" i="3"/>
  <c r="J31" i="3"/>
  <c r="K31" i="3" s="1"/>
  <c r="AI54" i="6" l="1"/>
  <c r="AO54" i="6"/>
  <c r="AW43" i="6"/>
  <c r="AX43" i="6" s="1"/>
  <c r="C43" i="6"/>
  <c r="H43" i="6" s="1"/>
  <c r="Z43" i="6" s="1"/>
  <c r="AZ55" i="6"/>
  <c r="AL55" i="6" s="1"/>
  <c r="AY55" i="6"/>
  <c r="AU55" i="6"/>
  <c r="AH55" i="6"/>
  <c r="A56" i="6"/>
  <c r="BG54" i="6"/>
  <c r="BF54" i="6" s="1"/>
  <c r="BE54" i="6"/>
  <c r="BA54" i="6"/>
  <c r="BC53" i="6"/>
  <c r="BB53" i="6" s="1"/>
  <c r="J80" i="3"/>
  <c r="K80" i="3" s="1"/>
  <c r="L80" i="3"/>
  <c r="G82" i="3"/>
  <c r="H81" i="3"/>
  <c r="I81" i="3" s="1"/>
  <c r="H33" i="3"/>
  <c r="I33" i="3" s="1"/>
  <c r="G34" i="3"/>
  <c r="L32" i="3"/>
  <c r="J32" i="3"/>
  <c r="K32" i="3" s="1"/>
  <c r="AI55" i="6" l="1"/>
  <c r="AO55" i="6"/>
  <c r="AV44" i="6"/>
  <c r="G44" i="6" s="1"/>
  <c r="Y44" i="6" s="1"/>
  <c r="V43" i="6"/>
  <c r="M43" i="6" s="1"/>
  <c r="BC54" i="6"/>
  <c r="BB54" i="6" s="1"/>
  <c r="A57" i="6"/>
  <c r="AZ56" i="6"/>
  <c r="AL56" i="6" s="1"/>
  <c r="AY56" i="6"/>
  <c r="AU56" i="6"/>
  <c r="AH56" i="6"/>
  <c r="AO56" i="6" s="1"/>
  <c r="BG55" i="6"/>
  <c r="BF55" i="6" s="1"/>
  <c r="BE55" i="6"/>
  <c r="BA55" i="6"/>
  <c r="G83" i="3"/>
  <c r="H82" i="3"/>
  <c r="I82" i="3" s="1"/>
  <c r="J81" i="3"/>
  <c r="K81" i="3" s="1"/>
  <c r="L81" i="3"/>
  <c r="H34" i="3"/>
  <c r="I34" i="3" s="1"/>
  <c r="G35" i="3"/>
  <c r="L33" i="3"/>
  <c r="J33" i="3"/>
  <c r="K33" i="3" s="1"/>
  <c r="AW44" i="6" l="1"/>
  <c r="AX44" i="6" s="1"/>
  <c r="AV45" i="6" s="1"/>
  <c r="G45" i="6" s="1"/>
  <c r="Y45" i="6" s="1"/>
  <c r="AI56" i="6"/>
  <c r="C44" i="6"/>
  <c r="V44" i="6" s="1"/>
  <c r="M44" i="6" s="1"/>
  <c r="AH57" i="6"/>
  <c r="AO57" i="6" s="1"/>
  <c r="A58" i="6"/>
  <c r="AZ57" i="6"/>
  <c r="AL57" i="6" s="1"/>
  <c r="AY57" i="6"/>
  <c r="AU57" i="6"/>
  <c r="BC55" i="6"/>
  <c r="BB55" i="6" s="1"/>
  <c r="BE56" i="6"/>
  <c r="BA56" i="6"/>
  <c r="BG56" i="6"/>
  <c r="BF56" i="6" s="1"/>
  <c r="L82" i="3"/>
  <c r="J82" i="3"/>
  <c r="K82" i="3" s="1"/>
  <c r="G84" i="3"/>
  <c r="H83" i="3"/>
  <c r="I83" i="3" s="1"/>
  <c r="H35" i="3"/>
  <c r="I35" i="3" s="1"/>
  <c r="G36" i="3"/>
  <c r="L34" i="3"/>
  <c r="J34" i="3"/>
  <c r="K34" i="3" s="1"/>
  <c r="AW45" i="6" l="1"/>
  <c r="AX45" i="6" s="1"/>
  <c r="C45" i="6"/>
  <c r="H45" i="6" s="1"/>
  <c r="Z45" i="6" s="1"/>
  <c r="AI57" i="6"/>
  <c r="H44" i="6"/>
  <c r="Z44" i="6" s="1"/>
  <c r="AV46" i="6"/>
  <c r="AY58" i="6"/>
  <c r="AU58" i="6"/>
  <c r="AH58" i="6"/>
  <c r="AO58" i="6" s="1"/>
  <c r="A59" i="6"/>
  <c r="AZ58" i="6"/>
  <c r="AL58" i="6" s="1"/>
  <c r="BE57" i="6"/>
  <c r="BA57" i="6"/>
  <c r="BG57" i="6"/>
  <c r="BF57" i="6" s="1"/>
  <c r="BC56" i="6"/>
  <c r="BB56" i="6" s="1"/>
  <c r="J83" i="3"/>
  <c r="K83" i="3" s="1"/>
  <c r="L83" i="3"/>
  <c r="H84" i="3"/>
  <c r="I84" i="3" s="1"/>
  <c r="G85" i="3"/>
  <c r="H36" i="3"/>
  <c r="I36" i="3" s="1"/>
  <c r="G37" i="3"/>
  <c r="L35" i="3"/>
  <c r="J35" i="3"/>
  <c r="K35" i="3" s="1"/>
  <c r="V45" i="6" l="1"/>
  <c r="M45" i="6" s="1"/>
  <c r="AI58" i="6"/>
  <c r="AW46" i="6"/>
  <c r="AX46" i="6" s="1"/>
  <c r="C46" i="6"/>
  <c r="H46" i="6" s="1"/>
  <c r="Z46" i="6" s="1"/>
  <c r="G46" i="6"/>
  <c r="Y46" i="6" s="1"/>
  <c r="BC57" i="6"/>
  <c r="BB57" i="6" s="1"/>
  <c r="BG58" i="6"/>
  <c r="BF58" i="6" s="1"/>
  <c r="BE58" i="6"/>
  <c r="BA58" i="6"/>
  <c r="AZ59" i="6"/>
  <c r="AL59" i="6" s="1"/>
  <c r="AY59" i="6"/>
  <c r="AU59" i="6"/>
  <c r="AH59" i="6"/>
  <c r="AO59" i="6" s="1"/>
  <c r="A60" i="6"/>
  <c r="G86" i="3"/>
  <c r="H85" i="3"/>
  <c r="I85" i="3" s="1"/>
  <c r="J84" i="3"/>
  <c r="K84" i="3" s="1"/>
  <c r="L84" i="3"/>
  <c r="L36" i="3"/>
  <c r="J36" i="3"/>
  <c r="K36" i="3" s="1"/>
  <c r="H37" i="3"/>
  <c r="I37" i="3" s="1"/>
  <c r="G38" i="3"/>
  <c r="AI59" i="6" l="1"/>
  <c r="AV47" i="6"/>
  <c r="V46" i="6"/>
  <c r="M46" i="6" s="1"/>
  <c r="A61" i="6"/>
  <c r="AZ60" i="6"/>
  <c r="AL60" i="6" s="1"/>
  <c r="AY60" i="6"/>
  <c r="AU60" i="6"/>
  <c r="AH60" i="6"/>
  <c r="BC58" i="6"/>
  <c r="BB58" i="6" s="1"/>
  <c r="G47" i="6"/>
  <c r="Y47" i="6" s="1"/>
  <c r="BG59" i="6"/>
  <c r="BF59" i="6" s="1"/>
  <c r="BE59" i="6"/>
  <c r="BA59" i="6"/>
  <c r="J85" i="3"/>
  <c r="K85" i="3" s="1"/>
  <c r="L85" i="3"/>
  <c r="G87" i="3"/>
  <c r="H86" i="3"/>
  <c r="I86" i="3" s="1"/>
  <c r="L37" i="3"/>
  <c r="J37" i="3"/>
  <c r="K37" i="3" s="1"/>
  <c r="H38" i="3"/>
  <c r="I38" i="3" s="1"/>
  <c r="G39" i="3"/>
  <c r="AI60" i="6" l="1"/>
  <c r="AO60" i="6"/>
  <c r="C47" i="6"/>
  <c r="H47" i="6" s="1"/>
  <c r="Z47" i="6" s="1"/>
  <c r="AW47" i="6"/>
  <c r="AX47" i="6" s="1"/>
  <c r="AV48" i="6" s="1"/>
  <c r="BE60" i="6"/>
  <c r="BA60" i="6"/>
  <c r="BG60" i="6"/>
  <c r="BF60" i="6" s="1"/>
  <c r="BC59" i="6"/>
  <c r="BB59" i="6" s="1"/>
  <c r="AH61" i="6"/>
  <c r="A62" i="6"/>
  <c r="AZ61" i="6"/>
  <c r="AL61" i="6" s="1"/>
  <c r="AY61" i="6"/>
  <c r="AU61" i="6"/>
  <c r="G88" i="3"/>
  <c r="H87" i="3"/>
  <c r="I87" i="3" s="1"/>
  <c r="L86" i="3"/>
  <c r="J86" i="3"/>
  <c r="K86" i="3" s="1"/>
  <c r="L38" i="3"/>
  <c r="J38" i="3"/>
  <c r="K38" i="3" s="1"/>
  <c r="H39" i="3"/>
  <c r="I39" i="3" s="1"/>
  <c r="G40" i="3"/>
  <c r="AI61" i="6" l="1"/>
  <c r="AO61" i="6"/>
  <c r="V47" i="6"/>
  <c r="M47" i="6" s="1"/>
  <c r="C48" i="6"/>
  <c r="H48" i="6" s="1"/>
  <c r="Z48" i="6" s="1"/>
  <c r="AW48" i="6"/>
  <c r="AX48" i="6" s="1"/>
  <c r="AV49" i="6" s="1"/>
  <c r="G48" i="6"/>
  <c r="Y48" i="6" s="1"/>
  <c r="BE61" i="6"/>
  <c r="BA61" i="6"/>
  <c r="BG61" i="6"/>
  <c r="BF61" i="6" s="1"/>
  <c r="BC60" i="6"/>
  <c r="BB60" i="6" s="1"/>
  <c r="AY62" i="6"/>
  <c r="AU62" i="6"/>
  <c r="AH62" i="6"/>
  <c r="A63" i="6"/>
  <c r="AZ62" i="6"/>
  <c r="AL62" i="6" s="1"/>
  <c r="H88" i="3"/>
  <c r="I88" i="3" s="1"/>
  <c r="G89" i="3"/>
  <c r="J87" i="3"/>
  <c r="K87" i="3" s="1"/>
  <c r="L87" i="3"/>
  <c r="L39" i="3"/>
  <c r="J39" i="3"/>
  <c r="K39" i="3" s="1"/>
  <c r="H40" i="3"/>
  <c r="I40" i="3" s="1"/>
  <c r="G41" i="3"/>
  <c r="AI62" i="6" l="1"/>
  <c r="AO62" i="6"/>
  <c r="V48" i="6"/>
  <c r="M48" i="6" s="1"/>
  <c r="C49" i="6"/>
  <c r="H49" i="6" s="1"/>
  <c r="Z49" i="6" s="1"/>
  <c r="G49" i="6"/>
  <c r="Y49" i="6" s="1"/>
  <c r="AW49" i="6"/>
  <c r="AX49" i="6" s="1"/>
  <c r="BG62" i="6"/>
  <c r="BF62" i="6" s="1"/>
  <c r="BE62" i="6"/>
  <c r="BA62" i="6"/>
  <c r="AZ63" i="6"/>
  <c r="AL63" i="6" s="1"/>
  <c r="AY63" i="6"/>
  <c r="AU63" i="6"/>
  <c r="AH63" i="6"/>
  <c r="A64" i="6"/>
  <c r="BC61" i="6"/>
  <c r="BB61" i="6" s="1"/>
  <c r="J88" i="3"/>
  <c r="K88" i="3" s="1"/>
  <c r="L88" i="3"/>
  <c r="G90" i="3"/>
  <c r="H89" i="3"/>
  <c r="I89" i="3" s="1"/>
  <c r="L40" i="3"/>
  <c r="J40" i="3"/>
  <c r="K40" i="3" s="1"/>
  <c r="H41" i="3"/>
  <c r="I41" i="3" s="1"/>
  <c r="G42" i="3"/>
  <c r="AI63" i="6" l="1"/>
  <c r="AO63" i="6"/>
  <c r="V49" i="6"/>
  <c r="M49" i="6" s="1"/>
  <c r="AV50" i="6"/>
  <c r="C50" i="6" s="1"/>
  <c r="BC62" i="6"/>
  <c r="BB62" i="6" s="1"/>
  <c r="A65" i="6"/>
  <c r="AZ64" i="6"/>
  <c r="AL64" i="6" s="1"/>
  <c r="AY64" i="6"/>
  <c r="AU64" i="6"/>
  <c r="AH64" i="6"/>
  <c r="AO64" i="6" s="1"/>
  <c r="BG63" i="6"/>
  <c r="BF63" i="6" s="1"/>
  <c r="BE63" i="6"/>
  <c r="BA63" i="6"/>
  <c r="J89" i="3"/>
  <c r="K89" i="3" s="1"/>
  <c r="L89" i="3"/>
  <c r="G91" i="3"/>
  <c r="H90" i="3"/>
  <c r="I90" i="3" s="1"/>
  <c r="L41" i="3"/>
  <c r="J41" i="3"/>
  <c r="K41" i="3" s="1"/>
  <c r="H42" i="3"/>
  <c r="I42" i="3" s="1"/>
  <c r="G43" i="3"/>
  <c r="AI64" i="6" l="1"/>
  <c r="AW50" i="6"/>
  <c r="G50" i="6"/>
  <c r="Y50" i="6" s="1"/>
  <c r="H50" i="6"/>
  <c r="Z50" i="6" s="1"/>
  <c r="V50" i="6"/>
  <c r="M50" i="6" s="1"/>
  <c r="AX50" i="6"/>
  <c r="AV51" i="6" s="1"/>
  <c r="BC63" i="6"/>
  <c r="BB63" i="6" s="1"/>
  <c r="BE64" i="6"/>
  <c r="BA64" i="6"/>
  <c r="BG64" i="6"/>
  <c r="BF64" i="6" s="1"/>
  <c r="AH65" i="6"/>
  <c r="AO65" i="6" s="1"/>
  <c r="A66" i="6"/>
  <c r="AZ65" i="6"/>
  <c r="AL65" i="6" s="1"/>
  <c r="AY65" i="6"/>
  <c r="AU65" i="6"/>
  <c r="G92" i="3"/>
  <c r="H91" i="3"/>
  <c r="I91" i="3" s="1"/>
  <c r="L90" i="3"/>
  <c r="J90" i="3"/>
  <c r="K90" i="3" s="1"/>
  <c r="L42" i="3"/>
  <c r="J42" i="3"/>
  <c r="K42" i="3" s="1"/>
  <c r="H43" i="3"/>
  <c r="I43" i="3" s="1"/>
  <c r="G44" i="3"/>
  <c r="AI65" i="6" l="1"/>
  <c r="G51" i="6"/>
  <c r="Y51" i="6" s="1"/>
  <c r="C51" i="6"/>
  <c r="AW51" i="6"/>
  <c r="AX51" i="6" s="1"/>
  <c r="BE65" i="6"/>
  <c r="BA65" i="6"/>
  <c r="BG65" i="6"/>
  <c r="BF65" i="6" s="1"/>
  <c r="AY66" i="6"/>
  <c r="AU66" i="6"/>
  <c r="AH66" i="6"/>
  <c r="AO66" i="6" s="1"/>
  <c r="A67" i="6"/>
  <c r="AZ66" i="6"/>
  <c r="AL66" i="6" s="1"/>
  <c r="BC64" i="6"/>
  <c r="BB64" i="6" s="1"/>
  <c r="J91" i="3"/>
  <c r="K91" i="3" s="1"/>
  <c r="L91" i="3"/>
  <c r="H92" i="3"/>
  <c r="I92" i="3" s="1"/>
  <c r="G93" i="3"/>
  <c r="J43" i="3"/>
  <c r="K43" i="3" s="1"/>
  <c r="L43" i="3"/>
  <c r="H44" i="3"/>
  <c r="I44" i="3" s="1"/>
  <c r="G45" i="3"/>
  <c r="AI66" i="6" l="1"/>
  <c r="H51" i="6"/>
  <c r="Z51" i="6" s="1"/>
  <c r="V51" i="6"/>
  <c r="M51" i="6" s="1"/>
  <c r="AV52" i="6"/>
  <c r="BG66" i="6"/>
  <c r="BF66" i="6" s="1"/>
  <c r="BE66" i="6"/>
  <c r="BA66" i="6"/>
  <c r="BC65" i="6"/>
  <c r="BB65" i="6" s="1"/>
  <c r="AZ67" i="6"/>
  <c r="AL67" i="6" s="1"/>
  <c r="AY67" i="6"/>
  <c r="AU67" i="6"/>
  <c r="AH67" i="6"/>
  <c r="A68" i="6"/>
  <c r="J92" i="3"/>
  <c r="K92" i="3" s="1"/>
  <c r="L92" i="3"/>
  <c r="G94" i="3"/>
  <c r="H93" i="3"/>
  <c r="I93" i="3" s="1"/>
  <c r="J44" i="3"/>
  <c r="K44" i="3" s="1"/>
  <c r="L44" i="3"/>
  <c r="H45" i="3"/>
  <c r="I45" i="3" s="1"/>
  <c r="G46" i="3"/>
  <c r="AI67" i="6" l="1"/>
  <c r="AO67" i="6"/>
  <c r="C52" i="6"/>
  <c r="H52" i="6" s="1"/>
  <c r="Z52" i="6" s="1"/>
  <c r="G52" i="6"/>
  <c r="Y52" i="6" s="1"/>
  <c r="AW52" i="6"/>
  <c r="AX52" i="6" s="1"/>
  <c r="AV53" i="6" s="1"/>
  <c r="A69" i="6"/>
  <c r="AZ68" i="6"/>
  <c r="AL68" i="6" s="1"/>
  <c r="AY68" i="6"/>
  <c r="AU68" i="6"/>
  <c r="AH68" i="6"/>
  <c r="AO68" i="6" s="1"/>
  <c r="BG67" i="6"/>
  <c r="BF67" i="6" s="1"/>
  <c r="BE67" i="6"/>
  <c r="BA67" i="6"/>
  <c r="BC66" i="6"/>
  <c r="BB66" i="6" s="1"/>
  <c r="J93" i="3"/>
  <c r="K93" i="3" s="1"/>
  <c r="L93" i="3"/>
  <c r="G95" i="3"/>
  <c r="H94" i="3"/>
  <c r="I94" i="3" s="1"/>
  <c r="L45" i="3"/>
  <c r="J45" i="3"/>
  <c r="K45" i="3" s="1"/>
  <c r="H46" i="3"/>
  <c r="I46" i="3" s="1"/>
  <c r="G47" i="3"/>
  <c r="AI68" i="6" l="1"/>
  <c r="AW53" i="6"/>
  <c r="AX53" i="6" s="1"/>
  <c r="V52" i="6"/>
  <c r="M52" i="6" s="1"/>
  <c r="C53" i="6"/>
  <c r="G53" i="6"/>
  <c r="Y53" i="6" s="1"/>
  <c r="BE68" i="6"/>
  <c r="BA68" i="6"/>
  <c r="BG68" i="6"/>
  <c r="BF68" i="6" s="1"/>
  <c r="AH69" i="6"/>
  <c r="AO69" i="6" s="1"/>
  <c r="A70" i="6"/>
  <c r="AZ69" i="6"/>
  <c r="AL69" i="6" s="1"/>
  <c r="AY69" i="6"/>
  <c r="AU69" i="6"/>
  <c r="BC67" i="6"/>
  <c r="BB67" i="6" s="1"/>
  <c r="L94" i="3"/>
  <c r="J94" i="3"/>
  <c r="K94" i="3" s="1"/>
  <c r="G96" i="3"/>
  <c r="H95" i="3"/>
  <c r="I95" i="3" s="1"/>
  <c r="H47" i="3"/>
  <c r="I47" i="3" s="1"/>
  <c r="G48" i="3"/>
  <c r="J46" i="3"/>
  <c r="K46" i="3" s="1"/>
  <c r="L46" i="3"/>
  <c r="AV54" i="6" l="1"/>
  <c r="C54" i="6" s="1"/>
  <c r="AI69" i="6"/>
  <c r="H53" i="6"/>
  <c r="Z53" i="6" s="1"/>
  <c r="V53" i="6"/>
  <c r="M53" i="6" s="1"/>
  <c r="AY70" i="6"/>
  <c r="AU70" i="6"/>
  <c r="AH70" i="6"/>
  <c r="AO70" i="6" s="1"/>
  <c r="A71" i="6"/>
  <c r="AZ70" i="6"/>
  <c r="AL70" i="6" s="1"/>
  <c r="BC68" i="6"/>
  <c r="BB68" i="6" s="1"/>
  <c r="BE69" i="6"/>
  <c r="BA69" i="6"/>
  <c r="BG69" i="6"/>
  <c r="BF69" i="6" s="1"/>
  <c r="AW54" i="6"/>
  <c r="AX54" i="6" s="1"/>
  <c r="J95" i="3"/>
  <c r="K95" i="3" s="1"/>
  <c r="L95" i="3"/>
  <c r="H96" i="3"/>
  <c r="I96" i="3" s="1"/>
  <c r="G97" i="3"/>
  <c r="H48" i="3"/>
  <c r="I48" i="3" s="1"/>
  <c r="G49" i="3"/>
  <c r="J47" i="3"/>
  <c r="K47" i="3" s="1"/>
  <c r="L47" i="3"/>
  <c r="G54" i="6" l="1"/>
  <c r="Y54" i="6" s="1"/>
  <c r="AI70" i="6"/>
  <c r="H54" i="6"/>
  <c r="Z54" i="6" s="1"/>
  <c r="V54" i="6"/>
  <c r="M54" i="6" s="1"/>
  <c r="BC69" i="6"/>
  <c r="BB69" i="6" s="1"/>
  <c r="AV55" i="6"/>
  <c r="BG70" i="6"/>
  <c r="BF70" i="6" s="1"/>
  <c r="BE70" i="6"/>
  <c r="BA70" i="6"/>
  <c r="AZ71" i="6"/>
  <c r="AL71" i="6" s="1"/>
  <c r="AY71" i="6"/>
  <c r="AU71" i="6"/>
  <c r="AH71" i="6"/>
  <c r="A72" i="6"/>
  <c r="J96" i="3"/>
  <c r="K96" i="3" s="1"/>
  <c r="L96" i="3"/>
  <c r="G98" i="3"/>
  <c r="H97" i="3"/>
  <c r="I97" i="3" s="1"/>
  <c r="L48" i="3"/>
  <c r="J48" i="3"/>
  <c r="K48" i="3" s="1"/>
  <c r="H49" i="3"/>
  <c r="I49" i="3" s="1"/>
  <c r="G50" i="3"/>
  <c r="AI71" i="6" l="1"/>
  <c r="AO71" i="6"/>
  <c r="G55" i="6"/>
  <c r="Y55" i="6" s="1"/>
  <c r="AW55" i="6"/>
  <c r="AX55" i="6" s="1"/>
  <c r="C55" i="6"/>
  <c r="BC70" i="6"/>
  <c r="BB70" i="6" s="1"/>
  <c r="A73" i="6"/>
  <c r="AZ72" i="6"/>
  <c r="AL72" i="6" s="1"/>
  <c r="AY72" i="6"/>
  <c r="AU72" i="6"/>
  <c r="AH72" i="6"/>
  <c r="AO72" i="6" s="1"/>
  <c r="BG71" i="6"/>
  <c r="BF71" i="6" s="1"/>
  <c r="BE71" i="6"/>
  <c r="BA71" i="6"/>
  <c r="J97" i="3"/>
  <c r="K97" i="3" s="1"/>
  <c r="L97" i="3"/>
  <c r="G99" i="3"/>
  <c r="H98" i="3"/>
  <c r="I98" i="3" s="1"/>
  <c r="J49" i="3"/>
  <c r="K49" i="3" s="1"/>
  <c r="L49" i="3"/>
  <c r="H50" i="3"/>
  <c r="I50" i="3" s="1"/>
  <c r="G51" i="3"/>
  <c r="AI72" i="6" l="1"/>
  <c r="H55" i="6"/>
  <c r="Z55" i="6" s="1"/>
  <c r="AV56" i="6"/>
  <c r="V55" i="6"/>
  <c r="M55" i="6" s="1"/>
  <c r="BE72" i="6"/>
  <c r="BA72" i="6"/>
  <c r="BG72" i="6"/>
  <c r="BF72" i="6" s="1"/>
  <c r="AH73" i="6"/>
  <c r="AO73" i="6" s="1"/>
  <c r="A74" i="6"/>
  <c r="AZ73" i="6"/>
  <c r="AL73" i="6" s="1"/>
  <c r="AY73" i="6"/>
  <c r="AU73" i="6"/>
  <c r="BC71" i="6"/>
  <c r="BB71" i="6" s="1"/>
  <c r="L98" i="3"/>
  <c r="J98" i="3"/>
  <c r="K98" i="3" s="1"/>
  <c r="G100" i="3"/>
  <c r="H99" i="3"/>
  <c r="I99" i="3" s="1"/>
  <c r="J50" i="3"/>
  <c r="K50" i="3" s="1"/>
  <c r="L50" i="3"/>
  <c r="H51" i="3"/>
  <c r="I51" i="3" s="1"/>
  <c r="G52" i="3"/>
  <c r="AI73" i="6" l="1"/>
  <c r="G56" i="6"/>
  <c r="Y56" i="6" s="1"/>
  <c r="C56" i="6"/>
  <c r="AW56" i="6"/>
  <c r="AX56" i="6" s="1"/>
  <c r="AV57" i="6" s="1"/>
  <c r="BE73" i="6"/>
  <c r="BA73" i="6"/>
  <c r="BG73" i="6"/>
  <c r="BF73" i="6" s="1"/>
  <c r="BC72" i="6"/>
  <c r="BB72" i="6" s="1"/>
  <c r="AY74" i="6"/>
  <c r="AU74" i="6"/>
  <c r="AH74" i="6"/>
  <c r="A75" i="6"/>
  <c r="AZ74" i="6"/>
  <c r="AL74" i="6" s="1"/>
  <c r="J99" i="3"/>
  <c r="K99" i="3" s="1"/>
  <c r="L99" i="3"/>
  <c r="H100" i="3"/>
  <c r="I100" i="3" s="1"/>
  <c r="G101" i="3"/>
  <c r="L51" i="3"/>
  <c r="J51" i="3"/>
  <c r="K51" i="3" s="1"/>
  <c r="H52" i="3"/>
  <c r="I52" i="3" s="1"/>
  <c r="G53" i="3"/>
  <c r="AI74" i="6" l="1"/>
  <c r="AO74" i="6"/>
  <c r="G57" i="6"/>
  <c r="Y57" i="6" s="1"/>
  <c r="H56" i="6"/>
  <c r="Z56" i="6" s="1"/>
  <c r="AW57" i="6"/>
  <c r="AX57" i="6" s="1"/>
  <c r="C57" i="6"/>
  <c r="V56" i="6"/>
  <c r="M56" i="6" s="1"/>
  <c r="BC73" i="6"/>
  <c r="BB73" i="6" s="1"/>
  <c r="AZ75" i="6"/>
  <c r="AL75" i="6" s="1"/>
  <c r="AY75" i="6"/>
  <c r="AU75" i="6"/>
  <c r="AH75" i="6"/>
  <c r="AO75" i="6" s="1"/>
  <c r="A76" i="6"/>
  <c r="BG74" i="6"/>
  <c r="BF74" i="6" s="1"/>
  <c r="BE74" i="6"/>
  <c r="BA74" i="6"/>
  <c r="J100" i="3"/>
  <c r="K100" i="3" s="1"/>
  <c r="L100" i="3"/>
  <c r="G102" i="3"/>
  <c r="H101" i="3"/>
  <c r="I101" i="3" s="1"/>
  <c r="H53" i="3"/>
  <c r="I53" i="3" s="1"/>
  <c r="G54" i="3"/>
  <c r="J52" i="3"/>
  <c r="K52" i="3" s="1"/>
  <c r="L52" i="3"/>
  <c r="AI75" i="6" l="1"/>
  <c r="V57" i="6"/>
  <c r="M57" i="6" s="1"/>
  <c r="H57" i="6"/>
  <c r="Z57" i="6" s="1"/>
  <c r="AV58" i="6"/>
  <c r="BC74" i="6"/>
  <c r="BB74" i="6" s="1"/>
  <c r="BG75" i="6"/>
  <c r="BF75" i="6" s="1"/>
  <c r="BE75" i="6"/>
  <c r="BA75" i="6"/>
  <c r="A77" i="6"/>
  <c r="AZ76" i="6"/>
  <c r="AL76" i="6" s="1"/>
  <c r="AY76" i="6"/>
  <c r="AU76" i="6"/>
  <c r="AH76" i="6"/>
  <c r="J101" i="3"/>
  <c r="K101" i="3" s="1"/>
  <c r="L101" i="3"/>
  <c r="G103" i="3"/>
  <c r="H102" i="3"/>
  <c r="I102" i="3" s="1"/>
  <c r="H54" i="3"/>
  <c r="I54" i="3" s="1"/>
  <c r="G55" i="3"/>
  <c r="H55" i="3" s="1"/>
  <c r="I55" i="3" s="1"/>
  <c r="L53" i="3"/>
  <c r="J53" i="3"/>
  <c r="K53" i="3" s="1"/>
  <c r="AI76" i="6" l="1"/>
  <c r="AO76" i="6"/>
  <c r="AW58" i="6"/>
  <c r="AX58" i="6" s="1"/>
  <c r="C58" i="6"/>
  <c r="G58" i="6"/>
  <c r="Y58" i="6" s="1"/>
  <c r="BC75" i="6"/>
  <c r="BB75" i="6" s="1"/>
  <c r="AH77" i="6"/>
  <c r="A78" i="6"/>
  <c r="AZ77" i="6"/>
  <c r="AL77" i="6" s="1"/>
  <c r="AY77" i="6"/>
  <c r="AU77" i="6"/>
  <c r="BE76" i="6"/>
  <c r="BA76" i="6"/>
  <c r="BG76" i="6"/>
  <c r="BF76" i="6" s="1"/>
  <c r="L102" i="3"/>
  <c r="J102" i="3"/>
  <c r="K102" i="3" s="1"/>
  <c r="G104" i="3"/>
  <c r="H103" i="3"/>
  <c r="I103" i="3" s="1"/>
  <c r="J55" i="3"/>
  <c r="K55" i="3" s="1"/>
  <c r="L55" i="3"/>
  <c r="J54" i="3"/>
  <c r="K54" i="3" s="1"/>
  <c r="L54" i="3"/>
  <c r="AI77" i="6" l="1"/>
  <c r="AO77" i="6"/>
  <c r="AV59" i="6"/>
  <c r="AW59" i="6" s="1"/>
  <c r="AX59" i="6" s="1"/>
  <c r="V58" i="6"/>
  <c r="M58" i="6" s="1"/>
  <c r="H58" i="6"/>
  <c r="Z58" i="6" s="1"/>
  <c r="BC76" i="6"/>
  <c r="BB76" i="6" s="1"/>
  <c r="AY78" i="6"/>
  <c r="AU78" i="6"/>
  <c r="AH78" i="6"/>
  <c r="AO78" i="6" s="1"/>
  <c r="A79" i="6"/>
  <c r="AZ78" i="6"/>
  <c r="AL78" i="6" s="1"/>
  <c r="BE77" i="6"/>
  <c r="BA77" i="6"/>
  <c r="BG77" i="6"/>
  <c r="BF77" i="6" s="1"/>
  <c r="J103" i="3"/>
  <c r="K103" i="3" s="1"/>
  <c r="L103" i="3"/>
  <c r="H104" i="3"/>
  <c r="I104" i="3" s="1"/>
  <c r="G105" i="3"/>
  <c r="AI78" i="6" l="1"/>
  <c r="C59" i="6"/>
  <c r="H59" i="6" s="1"/>
  <c r="Z59" i="6" s="1"/>
  <c r="G59" i="6"/>
  <c r="Y59" i="6" s="1"/>
  <c r="AV60" i="6"/>
  <c r="C60" i="6" s="1"/>
  <c r="BC77" i="6"/>
  <c r="BB77" i="6" s="1"/>
  <c r="BG78" i="6"/>
  <c r="BF78" i="6" s="1"/>
  <c r="BE78" i="6"/>
  <c r="BA78" i="6"/>
  <c r="AZ79" i="6"/>
  <c r="AL79" i="6" s="1"/>
  <c r="AY79" i="6"/>
  <c r="AU79" i="6"/>
  <c r="AH79" i="6"/>
  <c r="A80" i="6"/>
  <c r="G106" i="3"/>
  <c r="H105" i="3"/>
  <c r="I105" i="3" s="1"/>
  <c r="J104" i="3"/>
  <c r="K104" i="3" s="1"/>
  <c r="L104" i="3"/>
  <c r="AI79" i="6" l="1"/>
  <c r="AO79" i="6"/>
  <c r="V59" i="6"/>
  <c r="M59" i="6" s="1"/>
  <c r="AW60" i="6"/>
  <c r="G60" i="6"/>
  <c r="Y60" i="6" s="1"/>
  <c r="H60" i="6"/>
  <c r="Z60" i="6" s="1"/>
  <c r="V60" i="6"/>
  <c r="M60" i="6" s="1"/>
  <c r="BG79" i="6"/>
  <c r="BF79" i="6" s="1"/>
  <c r="BE79" i="6"/>
  <c r="BA79" i="6"/>
  <c r="BC78" i="6"/>
  <c r="BB78" i="6" s="1"/>
  <c r="A81" i="6"/>
  <c r="AZ80" i="6"/>
  <c r="AL80" i="6" s="1"/>
  <c r="AY80" i="6"/>
  <c r="AU80" i="6"/>
  <c r="AH80" i="6"/>
  <c r="AO80" i="6" s="1"/>
  <c r="J105" i="3"/>
  <c r="K105" i="3" s="1"/>
  <c r="L105" i="3"/>
  <c r="G107" i="3"/>
  <c r="H106" i="3"/>
  <c r="I106" i="3" s="1"/>
  <c r="AI80" i="6" l="1"/>
  <c r="AX60" i="6"/>
  <c r="AV61" i="6" s="1"/>
  <c r="AW61" i="6" s="1"/>
  <c r="AX61" i="6" s="1"/>
  <c r="BE80" i="6"/>
  <c r="BA80" i="6"/>
  <c r="BG80" i="6"/>
  <c r="BF80" i="6" s="1"/>
  <c r="AH81" i="6"/>
  <c r="AO81" i="6" s="1"/>
  <c r="A82" i="6"/>
  <c r="AZ81" i="6"/>
  <c r="AL81" i="6" s="1"/>
  <c r="AY81" i="6"/>
  <c r="AU81" i="6"/>
  <c r="BC79" i="6"/>
  <c r="BB79" i="6" s="1"/>
  <c r="L106" i="3"/>
  <c r="J106" i="3"/>
  <c r="K106" i="3" s="1"/>
  <c r="G108" i="3"/>
  <c r="H107" i="3"/>
  <c r="I107" i="3" s="1"/>
  <c r="AI81" i="6" l="1"/>
  <c r="C61" i="6"/>
  <c r="V61" i="6" s="1"/>
  <c r="M61" i="6" s="1"/>
  <c r="G61" i="6"/>
  <c r="Y61" i="6" s="1"/>
  <c r="AV62" i="6"/>
  <c r="AY82" i="6"/>
  <c r="AU82" i="6"/>
  <c r="AH82" i="6"/>
  <c r="AO82" i="6" s="1"/>
  <c r="A83" i="6"/>
  <c r="AZ82" i="6"/>
  <c r="AL82" i="6" s="1"/>
  <c r="BE81" i="6"/>
  <c r="BA81" i="6"/>
  <c r="BG81" i="6"/>
  <c r="BF81" i="6" s="1"/>
  <c r="BC80" i="6"/>
  <c r="BB80" i="6" s="1"/>
  <c r="H108" i="3"/>
  <c r="I108" i="3" s="1"/>
  <c r="G109" i="3"/>
  <c r="J107" i="3"/>
  <c r="K107" i="3" s="1"/>
  <c r="L107" i="3"/>
  <c r="AI82" i="6" l="1"/>
  <c r="H61" i="6"/>
  <c r="Z61" i="6" s="1"/>
  <c r="AW62" i="6"/>
  <c r="AX62" i="6" s="1"/>
  <c r="C62" i="6"/>
  <c r="G62" i="6"/>
  <c r="Y62" i="6" s="1"/>
  <c r="AZ83" i="6"/>
  <c r="AL83" i="6" s="1"/>
  <c r="AY83" i="6"/>
  <c r="AU83" i="6"/>
  <c r="AH83" i="6"/>
  <c r="A84" i="6"/>
  <c r="BG82" i="6"/>
  <c r="BF82" i="6" s="1"/>
  <c r="BE82" i="6"/>
  <c r="BA82" i="6"/>
  <c r="BC81" i="6"/>
  <c r="BB81" i="6" s="1"/>
  <c r="AV63" i="6"/>
  <c r="G110" i="3"/>
  <c r="H109" i="3"/>
  <c r="I109" i="3" s="1"/>
  <c r="J108" i="3"/>
  <c r="K108" i="3" s="1"/>
  <c r="L108" i="3"/>
  <c r="AI83" i="6" l="1"/>
  <c r="AO83" i="6"/>
  <c r="H62" i="6"/>
  <c r="Z62" i="6" s="1"/>
  <c r="V62" i="6"/>
  <c r="M62" i="6" s="1"/>
  <c r="A85" i="6"/>
  <c r="AZ84" i="6"/>
  <c r="AL84" i="6" s="1"/>
  <c r="AY84" i="6"/>
  <c r="AU84" i="6"/>
  <c r="AH84" i="6"/>
  <c r="BC82" i="6"/>
  <c r="BB82" i="6" s="1"/>
  <c r="G63" i="6"/>
  <c r="Y63" i="6" s="1"/>
  <c r="AW63" i="6"/>
  <c r="AX63" i="6" s="1"/>
  <c r="C63" i="6"/>
  <c r="BG83" i="6"/>
  <c r="BF83" i="6" s="1"/>
  <c r="BE83" i="6"/>
  <c r="BA83" i="6"/>
  <c r="J109" i="3"/>
  <c r="K109" i="3" s="1"/>
  <c r="L109" i="3"/>
  <c r="G111" i="3"/>
  <c r="H110" i="3"/>
  <c r="I110" i="3" s="1"/>
  <c r="AI84" i="6" l="1"/>
  <c r="AO84" i="6"/>
  <c r="H63" i="6"/>
  <c r="Z63" i="6" s="1"/>
  <c r="V63" i="6"/>
  <c r="M63" i="6" s="1"/>
  <c r="BC83" i="6"/>
  <c r="BB83" i="6" s="1"/>
  <c r="AV64" i="6"/>
  <c r="AH85" i="6"/>
  <c r="AO85" i="6" s="1"/>
  <c r="A86" i="6"/>
  <c r="AZ85" i="6"/>
  <c r="AL85" i="6" s="1"/>
  <c r="AY85" i="6"/>
  <c r="AU85" i="6"/>
  <c r="BE84" i="6"/>
  <c r="BA84" i="6"/>
  <c r="BG84" i="6"/>
  <c r="BF84" i="6" s="1"/>
  <c r="G112" i="3"/>
  <c r="H111" i="3"/>
  <c r="I111" i="3" s="1"/>
  <c r="L110" i="3"/>
  <c r="J110" i="3"/>
  <c r="K110" i="3" s="1"/>
  <c r="AI85" i="6" l="1"/>
  <c r="G64" i="6"/>
  <c r="Y64" i="6" s="1"/>
  <c r="C64" i="6"/>
  <c r="AW64" i="6"/>
  <c r="AX64" i="6" s="1"/>
  <c r="BE85" i="6"/>
  <c r="BA85" i="6"/>
  <c r="BG85" i="6"/>
  <c r="BF85" i="6" s="1"/>
  <c r="BC84" i="6"/>
  <c r="BB84" i="6" s="1"/>
  <c r="AY86" i="6"/>
  <c r="AU86" i="6"/>
  <c r="AH86" i="6"/>
  <c r="A87" i="6"/>
  <c r="AZ86" i="6"/>
  <c r="AL86" i="6" s="1"/>
  <c r="J111" i="3"/>
  <c r="K111" i="3" s="1"/>
  <c r="L111" i="3"/>
  <c r="H112" i="3"/>
  <c r="I112" i="3" s="1"/>
  <c r="G113" i="3"/>
  <c r="AI86" i="6" l="1"/>
  <c r="AO86" i="6"/>
  <c r="V64" i="6"/>
  <c r="M64" i="6" s="1"/>
  <c r="AV65" i="6"/>
  <c r="H64" i="6"/>
  <c r="Z64" i="6" s="1"/>
  <c r="BC85" i="6"/>
  <c r="BB85" i="6" s="1"/>
  <c r="BG86" i="6"/>
  <c r="BF86" i="6" s="1"/>
  <c r="BE86" i="6"/>
  <c r="BA86" i="6"/>
  <c r="AZ87" i="6"/>
  <c r="AL87" i="6" s="1"/>
  <c r="AY87" i="6"/>
  <c r="AU87" i="6"/>
  <c r="AH87" i="6"/>
  <c r="A88" i="6"/>
  <c r="J112" i="3"/>
  <c r="K112" i="3" s="1"/>
  <c r="L112" i="3"/>
  <c r="G114" i="3"/>
  <c r="H113" i="3"/>
  <c r="I113" i="3" s="1"/>
  <c r="AI87" i="6" l="1"/>
  <c r="AO87" i="6"/>
  <c r="AW65" i="6"/>
  <c r="AX65" i="6" s="1"/>
  <c r="C65" i="6"/>
  <c r="H65" i="6" s="1"/>
  <c r="Z65" i="6" s="1"/>
  <c r="G65" i="6"/>
  <c r="Y65" i="6" s="1"/>
  <c r="A89" i="6"/>
  <c r="AZ88" i="6"/>
  <c r="AL88" i="6" s="1"/>
  <c r="AY88" i="6"/>
  <c r="AU88" i="6"/>
  <c r="AH88" i="6"/>
  <c r="AO88" i="6" s="1"/>
  <c r="BC86" i="6"/>
  <c r="BB86" i="6" s="1"/>
  <c r="BG87" i="6"/>
  <c r="BF87" i="6" s="1"/>
  <c r="BE87" i="6"/>
  <c r="BA87" i="6"/>
  <c r="G115" i="3"/>
  <c r="H114" i="3"/>
  <c r="I114" i="3" s="1"/>
  <c r="J113" i="3"/>
  <c r="K113" i="3" s="1"/>
  <c r="L113" i="3"/>
  <c r="AI88" i="6" l="1"/>
  <c r="AV66" i="6"/>
  <c r="G66" i="6" s="1"/>
  <c r="Y66" i="6" s="1"/>
  <c r="V65" i="6"/>
  <c r="M65" i="6" s="1"/>
  <c r="BC87" i="6"/>
  <c r="BB87" i="6" s="1"/>
  <c r="AH89" i="6"/>
  <c r="AO89" i="6" s="1"/>
  <c r="A90" i="6"/>
  <c r="AZ89" i="6"/>
  <c r="AL89" i="6" s="1"/>
  <c r="AY89" i="6"/>
  <c r="AU89" i="6"/>
  <c r="BE88" i="6"/>
  <c r="BA88" i="6"/>
  <c r="BG88" i="6"/>
  <c r="BF88" i="6" s="1"/>
  <c r="L114" i="3"/>
  <c r="J114" i="3"/>
  <c r="K114" i="3" s="1"/>
  <c r="G116" i="3"/>
  <c r="H115" i="3"/>
  <c r="I115" i="3" s="1"/>
  <c r="AI89" i="6" l="1"/>
  <c r="C66" i="6"/>
  <c r="V66" i="6" s="1"/>
  <c r="M66" i="6" s="1"/>
  <c r="AW66" i="6"/>
  <c r="AX66" i="6" s="1"/>
  <c r="BE89" i="6"/>
  <c r="BA89" i="6"/>
  <c r="BG89" i="6"/>
  <c r="BF89" i="6" s="1"/>
  <c r="AY90" i="6"/>
  <c r="AU90" i="6"/>
  <c r="AH90" i="6"/>
  <c r="AO90" i="6" s="1"/>
  <c r="A91" i="6"/>
  <c r="AZ90" i="6"/>
  <c r="AL90" i="6" s="1"/>
  <c r="BC88" i="6"/>
  <c r="BB88" i="6" s="1"/>
  <c r="J115" i="3"/>
  <c r="K115" i="3" s="1"/>
  <c r="L115" i="3"/>
  <c r="H116" i="3"/>
  <c r="I116" i="3" s="1"/>
  <c r="G117" i="3"/>
  <c r="AI90" i="6" l="1"/>
  <c r="H66" i="6"/>
  <c r="Z66" i="6" s="1"/>
  <c r="AV67" i="6"/>
  <c r="AW67" i="6" s="1"/>
  <c r="AX67" i="6" s="1"/>
  <c r="AV68" i="6" s="1"/>
  <c r="BG90" i="6"/>
  <c r="BF90" i="6" s="1"/>
  <c r="BE90" i="6"/>
  <c r="BA90" i="6"/>
  <c r="AZ91" i="6"/>
  <c r="AL91" i="6" s="1"/>
  <c r="AY91" i="6"/>
  <c r="AU91" i="6"/>
  <c r="AH91" i="6"/>
  <c r="A92" i="6"/>
  <c r="BC89" i="6"/>
  <c r="BB89" i="6" s="1"/>
  <c r="G118" i="3"/>
  <c r="H117" i="3"/>
  <c r="I117" i="3" s="1"/>
  <c r="J116" i="3"/>
  <c r="K116" i="3" s="1"/>
  <c r="L116" i="3"/>
  <c r="AI91" i="6" l="1"/>
  <c r="AO91" i="6"/>
  <c r="C67" i="6"/>
  <c r="V67" i="6" s="1"/>
  <c r="M67" i="6" s="1"/>
  <c r="G67" i="6"/>
  <c r="Y67" i="6" s="1"/>
  <c r="AW68" i="6"/>
  <c r="AX68" i="6" s="1"/>
  <c r="AV69" i="6" s="1"/>
  <c r="G69" i="6" s="1"/>
  <c r="Y69" i="6" s="1"/>
  <c r="G68" i="6"/>
  <c r="Y68" i="6" s="1"/>
  <c r="C68" i="6"/>
  <c r="H68" i="6" s="1"/>
  <c r="Z68" i="6" s="1"/>
  <c r="BG91" i="6"/>
  <c r="BF91" i="6" s="1"/>
  <c r="BE91" i="6"/>
  <c r="BA91" i="6"/>
  <c r="A93" i="6"/>
  <c r="AZ92" i="6"/>
  <c r="AL92" i="6" s="1"/>
  <c r="AY92" i="6"/>
  <c r="AU92" i="6"/>
  <c r="AH92" i="6"/>
  <c r="BC90" i="6"/>
  <c r="BB90" i="6" s="1"/>
  <c r="J117" i="3"/>
  <c r="K117" i="3" s="1"/>
  <c r="L117" i="3"/>
  <c r="G119" i="3"/>
  <c r="H118" i="3"/>
  <c r="I118" i="3" s="1"/>
  <c r="AI92" i="6" l="1"/>
  <c r="AO92" i="6"/>
  <c r="H67" i="6"/>
  <c r="Z67" i="6" s="1"/>
  <c r="AW69" i="6"/>
  <c r="AX69" i="6" s="1"/>
  <c r="C69" i="6"/>
  <c r="H69" i="6" s="1"/>
  <c r="Z69" i="6" s="1"/>
  <c r="V68" i="6"/>
  <c r="M68" i="6" s="1"/>
  <c r="BC91" i="6"/>
  <c r="BB91" i="6" s="1"/>
  <c r="BE92" i="6"/>
  <c r="BA92" i="6"/>
  <c r="BG92" i="6"/>
  <c r="BF92" i="6" s="1"/>
  <c r="AH93" i="6"/>
  <c r="AO93" i="6" s="1"/>
  <c r="A94" i="6"/>
  <c r="AZ93" i="6"/>
  <c r="AL93" i="6" s="1"/>
  <c r="AY93" i="6"/>
  <c r="AU93" i="6"/>
  <c r="G120" i="3"/>
  <c r="H119" i="3"/>
  <c r="I119" i="3" s="1"/>
  <c r="L118" i="3"/>
  <c r="J118" i="3"/>
  <c r="K118" i="3" s="1"/>
  <c r="AI93" i="6" l="1"/>
  <c r="V69" i="6"/>
  <c r="M69" i="6" s="1"/>
  <c r="AV70" i="6"/>
  <c r="C70" i="6" s="1"/>
  <c r="AY94" i="6"/>
  <c r="AU94" i="6"/>
  <c r="AH94" i="6"/>
  <c r="AO94" i="6" s="1"/>
  <c r="A95" i="6"/>
  <c r="AZ94" i="6"/>
  <c r="AL94" i="6" s="1"/>
  <c r="BC92" i="6"/>
  <c r="BB92" i="6" s="1"/>
  <c r="BE93" i="6"/>
  <c r="BA93" i="6"/>
  <c r="BG93" i="6"/>
  <c r="BF93" i="6" s="1"/>
  <c r="J119" i="3"/>
  <c r="K119" i="3" s="1"/>
  <c r="L119" i="3"/>
  <c r="H120" i="3"/>
  <c r="I120" i="3" s="1"/>
  <c r="G121" i="3"/>
  <c r="AI94" i="6" l="1"/>
  <c r="V70" i="6"/>
  <c r="M70" i="6" s="1"/>
  <c r="H70" i="6"/>
  <c r="Z70" i="6" s="1"/>
  <c r="AW70" i="6"/>
  <c r="AX70" i="6" s="1"/>
  <c r="G70" i="6"/>
  <c r="Y70" i="6" s="1"/>
  <c r="BC93" i="6"/>
  <c r="BB93" i="6" s="1"/>
  <c r="BG94" i="6"/>
  <c r="BF94" i="6" s="1"/>
  <c r="BE94" i="6"/>
  <c r="BA94" i="6"/>
  <c r="AZ95" i="6"/>
  <c r="AL95" i="6" s="1"/>
  <c r="AY95" i="6"/>
  <c r="AU95" i="6"/>
  <c r="AH95" i="6"/>
  <c r="A96" i="6"/>
  <c r="J120" i="3"/>
  <c r="K120" i="3" s="1"/>
  <c r="L120" i="3"/>
  <c r="G122" i="3"/>
  <c r="H121" i="3"/>
  <c r="I121" i="3" s="1"/>
  <c r="AV71" i="6" l="1"/>
  <c r="G71" i="6" s="1"/>
  <c r="Y71" i="6" s="1"/>
  <c r="AI95" i="6"/>
  <c r="AO95" i="6"/>
  <c r="BG95" i="6"/>
  <c r="BF95" i="6" s="1"/>
  <c r="BE95" i="6"/>
  <c r="BA95" i="6"/>
  <c r="BC94" i="6"/>
  <c r="BB94" i="6" s="1"/>
  <c r="A97" i="6"/>
  <c r="AZ96" i="6"/>
  <c r="AL96" i="6" s="1"/>
  <c r="AY96" i="6"/>
  <c r="AU96" i="6"/>
  <c r="AH96" i="6"/>
  <c r="AO96" i="6" s="1"/>
  <c r="J121" i="3"/>
  <c r="K121" i="3" s="1"/>
  <c r="L121" i="3"/>
  <c r="G123" i="3"/>
  <c r="H122" i="3"/>
  <c r="I122" i="3" s="1"/>
  <c r="AW71" i="6" l="1"/>
  <c r="AX71" i="6" s="1"/>
  <c r="C71" i="6"/>
  <c r="H71" i="6" s="1"/>
  <c r="Z71" i="6" s="1"/>
  <c r="AI96" i="6"/>
  <c r="BE96" i="6"/>
  <c r="BA96" i="6"/>
  <c r="BG96" i="6"/>
  <c r="BF96" i="6" s="1"/>
  <c r="BC95" i="6"/>
  <c r="BB95" i="6" s="1"/>
  <c r="AH97" i="6"/>
  <c r="A98" i="6"/>
  <c r="AZ97" i="6"/>
  <c r="AL97" i="6" s="1"/>
  <c r="AY97" i="6"/>
  <c r="AU97" i="6"/>
  <c r="L122" i="3"/>
  <c r="J122" i="3"/>
  <c r="K122" i="3" s="1"/>
  <c r="G124" i="3"/>
  <c r="H123" i="3"/>
  <c r="I123" i="3" s="1"/>
  <c r="AV72" i="6" l="1"/>
  <c r="C72" i="6" s="1"/>
  <c r="H72" i="6" s="1"/>
  <c r="Z72" i="6" s="1"/>
  <c r="V71" i="6"/>
  <c r="M71" i="6" s="1"/>
  <c r="AI97" i="6"/>
  <c r="AO97" i="6"/>
  <c r="BC96" i="6"/>
  <c r="BB96" i="6" s="1"/>
  <c r="BE97" i="6"/>
  <c r="BA97" i="6"/>
  <c r="BG97" i="6"/>
  <c r="BF97" i="6" s="1"/>
  <c r="AY98" i="6"/>
  <c r="AU98" i="6"/>
  <c r="AH98" i="6"/>
  <c r="A99" i="6"/>
  <c r="AZ98" i="6"/>
  <c r="AL98" i="6" s="1"/>
  <c r="J123" i="3"/>
  <c r="K123" i="3" s="1"/>
  <c r="L123" i="3"/>
  <c r="H124" i="3"/>
  <c r="I124" i="3" s="1"/>
  <c r="G125" i="3"/>
  <c r="V72" i="6" l="1"/>
  <c r="M72" i="6" s="1"/>
  <c r="G72" i="6"/>
  <c r="Y72" i="6" s="1"/>
  <c r="AW72" i="6"/>
  <c r="AX72" i="6" s="1"/>
  <c r="AV73" i="6" s="1"/>
  <c r="AI98" i="6"/>
  <c r="AO98" i="6"/>
  <c r="AZ99" i="6"/>
  <c r="AL99" i="6" s="1"/>
  <c r="AY99" i="6"/>
  <c r="AU99" i="6"/>
  <c r="AH99" i="6"/>
  <c r="A100" i="6"/>
  <c r="BG98" i="6"/>
  <c r="BF98" i="6" s="1"/>
  <c r="BE98" i="6"/>
  <c r="BA98" i="6"/>
  <c r="BC97" i="6"/>
  <c r="BB97" i="6" s="1"/>
  <c r="G126" i="3"/>
  <c r="H125" i="3"/>
  <c r="I125" i="3" s="1"/>
  <c r="J124" i="3"/>
  <c r="K124" i="3" s="1"/>
  <c r="L124" i="3"/>
  <c r="AW73" i="6" l="1"/>
  <c r="G73" i="6"/>
  <c r="Y73" i="6" s="1"/>
  <c r="C73" i="6"/>
  <c r="AI99" i="6"/>
  <c r="AO99" i="6"/>
  <c r="A101" i="6"/>
  <c r="AZ100" i="6"/>
  <c r="AL100" i="6" s="1"/>
  <c r="AY100" i="6"/>
  <c r="AU100" i="6"/>
  <c r="AH100" i="6"/>
  <c r="AO100" i="6" s="1"/>
  <c r="BC98" i="6"/>
  <c r="BB98" i="6" s="1"/>
  <c r="BG99" i="6"/>
  <c r="BF99" i="6" s="1"/>
  <c r="BE99" i="6"/>
  <c r="BA99" i="6"/>
  <c r="G127" i="3"/>
  <c r="H126" i="3"/>
  <c r="I126" i="3" s="1"/>
  <c r="J125" i="3"/>
  <c r="K125" i="3" s="1"/>
  <c r="L125" i="3"/>
  <c r="AX73" i="6" l="1"/>
  <c r="AV74" i="6" s="1"/>
  <c r="H73" i="6"/>
  <c r="Z73" i="6" s="1"/>
  <c r="V73" i="6"/>
  <c r="M73" i="6" s="1"/>
  <c r="AI100" i="6"/>
  <c r="BE100" i="6"/>
  <c r="BA100" i="6"/>
  <c r="BG100" i="6"/>
  <c r="BF100" i="6" s="1"/>
  <c r="AH101" i="6"/>
  <c r="AO101" i="6" s="1"/>
  <c r="A102" i="6"/>
  <c r="AZ101" i="6"/>
  <c r="AL101" i="6" s="1"/>
  <c r="AY101" i="6"/>
  <c r="AU101" i="6"/>
  <c r="BC99" i="6"/>
  <c r="BB99" i="6" s="1"/>
  <c r="L126" i="3"/>
  <c r="J126" i="3"/>
  <c r="K126" i="3" s="1"/>
  <c r="G128" i="3"/>
  <c r="H127" i="3"/>
  <c r="I127" i="3" s="1"/>
  <c r="AW74" i="6" l="1"/>
  <c r="AX74" i="6" s="1"/>
  <c r="G74" i="6"/>
  <c r="Y74" i="6" s="1"/>
  <c r="C74" i="6"/>
  <c r="AI101" i="6"/>
  <c r="BE101" i="6"/>
  <c r="BA101" i="6"/>
  <c r="BG101" i="6"/>
  <c r="BF101" i="6" s="1"/>
  <c r="AY102" i="6"/>
  <c r="AU102" i="6"/>
  <c r="AH102" i="6"/>
  <c r="A103" i="6"/>
  <c r="AZ102" i="6"/>
  <c r="AL102" i="6" s="1"/>
  <c r="BC100" i="6"/>
  <c r="BB100" i="6" s="1"/>
  <c r="J127" i="3"/>
  <c r="K127" i="3" s="1"/>
  <c r="L127" i="3"/>
  <c r="H128" i="3"/>
  <c r="I128" i="3" s="1"/>
  <c r="G129" i="3"/>
  <c r="AV75" i="6" l="1"/>
  <c r="G75" i="6" s="1"/>
  <c r="Y75" i="6" s="1"/>
  <c r="H74" i="6"/>
  <c r="Z74" i="6" s="1"/>
  <c r="V74" i="6"/>
  <c r="M74" i="6" s="1"/>
  <c r="AI102" i="6"/>
  <c r="AO102" i="6"/>
  <c r="BC101" i="6"/>
  <c r="BB101" i="6" s="1"/>
  <c r="AZ103" i="6"/>
  <c r="AL103" i="6" s="1"/>
  <c r="AY103" i="6"/>
  <c r="AU103" i="6"/>
  <c r="AH103" i="6"/>
  <c r="AO103" i="6" s="1"/>
  <c r="A104" i="6"/>
  <c r="BG102" i="6"/>
  <c r="BF102" i="6" s="1"/>
  <c r="BE102" i="6"/>
  <c r="BA102" i="6"/>
  <c r="J128" i="3"/>
  <c r="K128" i="3" s="1"/>
  <c r="L128" i="3"/>
  <c r="G130" i="3"/>
  <c r="H129" i="3"/>
  <c r="I129" i="3" s="1"/>
  <c r="C75" i="6" l="1"/>
  <c r="H75" i="6" s="1"/>
  <c r="Z75" i="6" s="1"/>
  <c r="AW75" i="6"/>
  <c r="AX75" i="6" s="1"/>
  <c r="AV76" i="6" s="1"/>
  <c r="C76" i="6" s="1"/>
  <c r="V76" i="6" s="1"/>
  <c r="M76" i="6" s="1"/>
  <c r="AI103" i="6"/>
  <c r="H76" i="6"/>
  <c r="Z76" i="6" s="1"/>
  <c r="BG103" i="6"/>
  <c r="BF103" i="6" s="1"/>
  <c r="BE103" i="6"/>
  <c r="BA103" i="6"/>
  <c r="BC102" i="6"/>
  <c r="BB102" i="6" s="1"/>
  <c r="A105" i="6"/>
  <c r="AZ104" i="6"/>
  <c r="AL104" i="6" s="1"/>
  <c r="AY104" i="6"/>
  <c r="AU104" i="6"/>
  <c r="AH104" i="6"/>
  <c r="J129" i="3"/>
  <c r="K129" i="3" s="1"/>
  <c r="L129" i="3"/>
  <c r="G131" i="3"/>
  <c r="H130" i="3"/>
  <c r="I130" i="3" s="1"/>
  <c r="V75" i="6" l="1"/>
  <c r="M75" i="6" s="1"/>
  <c r="AW76" i="6"/>
  <c r="AX76" i="6" s="1"/>
  <c r="AV77" i="6" s="1"/>
  <c r="G77" i="6" s="1"/>
  <c r="Y77" i="6" s="1"/>
  <c r="G76" i="6"/>
  <c r="Y76" i="6" s="1"/>
  <c r="AI104" i="6"/>
  <c r="AO104" i="6"/>
  <c r="AH105" i="6"/>
  <c r="AO105" i="6" s="1"/>
  <c r="A106" i="6"/>
  <c r="AZ105" i="6"/>
  <c r="AL105" i="6" s="1"/>
  <c r="AY105" i="6"/>
  <c r="AU105" i="6"/>
  <c r="BE104" i="6"/>
  <c r="BA104" i="6"/>
  <c r="BG104" i="6"/>
  <c r="BF104" i="6" s="1"/>
  <c r="BC103" i="6"/>
  <c r="BB103" i="6" s="1"/>
  <c r="L130" i="3"/>
  <c r="J130" i="3"/>
  <c r="K130" i="3" s="1"/>
  <c r="G132" i="3"/>
  <c r="H131" i="3"/>
  <c r="I131" i="3" s="1"/>
  <c r="AW77" i="6" l="1"/>
  <c r="C77" i="6"/>
  <c r="AI105" i="6"/>
  <c r="BE105" i="6"/>
  <c r="BA105" i="6"/>
  <c r="BG105" i="6"/>
  <c r="BF105" i="6" s="1"/>
  <c r="AY106" i="6"/>
  <c r="AU106" i="6"/>
  <c r="AH106" i="6"/>
  <c r="A107" i="6"/>
  <c r="AZ106" i="6"/>
  <c r="AL106" i="6" s="1"/>
  <c r="BC104" i="6"/>
  <c r="BB104" i="6" s="1"/>
  <c r="J131" i="3"/>
  <c r="K131" i="3" s="1"/>
  <c r="L131" i="3"/>
  <c r="H132" i="3"/>
  <c r="I132" i="3" s="1"/>
  <c r="G133" i="3"/>
  <c r="H77" i="6" l="1"/>
  <c r="Z77" i="6" s="1"/>
  <c r="V77" i="6"/>
  <c r="M77" i="6" s="1"/>
  <c r="AX77" i="6"/>
  <c r="AV78" i="6"/>
  <c r="AI106" i="6"/>
  <c r="AO106" i="6"/>
  <c r="AZ107" i="6"/>
  <c r="AL107" i="6" s="1"/>
  <c r="AY107" i="6"/>
  <c r="AU107" i="6"/>
  <c r="AH107" i="6"/>
  <c r="A108" i="6"/>
  <c r="BG106" i="6"/>
  <c r="BF106" i="6" s="1"/>
  <c r="BE106" i="6"/>
  <c r="BA106" i="6"/>
  <c r="BC105" i="6"/>
  <c r="BB105" i="6" s="1"/>
  <c r="J132" i="3"/>
  <c r="K132" i="3" s="1"/>
  <c r="L132" i="3"/>
  <c r="G134" i="3"/>
  <c r="H133" i="3"/>
  <c r="I133" i="3" s="1"/>
  <c r="G78" i="6" l="1"/>
  <c r="Y78" i="6" s="1"/>
  <c r="C78" i="6"/>
  <c r="AW78" i="6"/>
  <c r="AX78" i="6" s="1"/>
  <c r="AV79" i="6"/>
  <c r="AW79" i="6" s="1"/>
  <c r="AX79" i="6" s="1"/>
  <c r="AV80" i="6" s="1"/>
  <c r="AI107" i="6"/>
  <c r="AO107" i="6"/>
  <c r="BC106" i="6"/>
  <c r="BB106" i="6" s="1"/>
  <c r="A109" i="6"/>
  <c r="AZ108" i="6"/>
  <c r="AL108" i="6" s="1"/>
  <c r="AY108" i="6"/>
  <c r="AU108" i="6"/>
  <c r="AH108" i="6"/>
  <c r="AO108" i="6" s="1"/>
  <c r="BG107" i="6"/>
  <c r="BF107" i="6" s="1"/>
  <c r="BE107" i="6"/>
  <c r="BA107" i="6"/>
  <c r="J133" i="3"/>
  <c r="K133" i="3" s="1"/>
  <c r="L133" i="3"/>
  <c r="G135" i="3"/>
  <c r="H134" i="3"/>
  <c r="I134" i="3" s="1"/>
  <c r="C79" i="6" l="1"/>
  <c r="G79" i="6"/>
  <c r="Y79" i="6" s="1"/>
  <c r="V78" i="6"/>
  <c r="M78" i="6" s="1"/>
  <c r="H78" i="6"/>
  <c r="Z78" i="6" s="1"/>
  <c r="AI108" i="6"/>
  <c r="AW80" i="6"/>
  <c r="AX80" i="6" s="1"/>
  <c r="AV81" i="6" s="1"/>
  <c r="G81" i="6" s="1"/>
  <c r="Y81" i="6" s="1"/>
  <c r="H79" i="6"/>
  <c r="Z79" i="6" s="1"/>
  <c r="C80" i="6"/>
  <c r="V79" i="6"/>
  <c r="M79" i="6" s="1"/>
  <c r="G80" i="6"/>
  <c r="Y80" i="6" s="1"/>
  <c r="BC107" i="6"/>
  <c r="BB107" i="6" s="1"/>
  <c r="BE108" i="6"/>
  <c r="BA108" i="6"/>
  <c r="BG108" i="6"/>
  <c r="BF108" i="6" s="1"/>
  <c r="AH109" i="6"/>
  <c r="AO109" i="6" s="1"/>
  <c r="A110" i="6"/>
  <c r="AZ109" i="6"/>
  <c r="AL109" i="6" s="1"/>
  <c r="AY109" i="6"/>
  <c r="AU109" i="6"/>
  <c r="L134" i="3"/>
  <c r="J134" i="3"/>
  <c r="K134" i="3" s="1"/>
  <c r="G136" i="3"/>
  <c r="H135" i="3"/>
  <c r="I135" i="3" s="1"/>
  <c r="AI109" i="6" l="1"/>
  <c r="AW81" i="6"/>
  <c r="AX81" i="6" s="1"/>
  <c r="C81" i="6"/>
  <c r="H81" i="6" s="1"/>
  <c r="Z81" i="6" s="1"/>
  <c r="H80" i="6"/>
  <c r="Z80" i="6" s="1"/>
  <c r="V80" i="6"/>
  <c r="M80" i="6" s="1"/>
  <c r="AY110" i="6"/>
  <c r="AU110" i="6"/>
  <c r="AH110" i="6"/>
  <c r="AO110" i="6" s="1"/>
  <c r="A111" i="6"/>
  <c r="AZ110" i="6"/>
  <c r="AL110" i="6" s="1"/>
  <c r="BE109" i="6"/>
  <c r="BA109" i="6"/>
  <c r="BG109" i="6"/>
  <c r="BF109" i="6" s="1"/>
  <c r="BC108" i="6"/>
  <c r="BB108" i="6" s="1"/>
  <c r="AV82" i="6"/>
  <c r="J135" i="3"/>
  <c r="K135" i="3" s="1"/>
  <c r="L135" i="3"/>
  <c r="H136" i="3"/>
  <c r="I136" i="3" s="1"/>
  <c r="G137" i="3"/>
  <c r="AI110" i="6" l="1"/>
  <c r="V81" i="6"/>
  <c r="M81" i="6" s="1"/>
  <c r="AW82" i="6"/>
  <c r="AX82" i="6" s="1"/>
  <c r="G82" i="6"/>
  <c r="Y82" i="6" s="1"/>
  <c r="C82" i="6"/>
  <c r="BG110" i="6"/>
  <c r="BF110" i="6" s="1"/>
  <c r="BE110" i="6"/>
  <c r="BA110" i="6"/>
  <c r="BC109" i="6"/>
  <c r="BB109" i="6" s="1"/>
  <c r="AZ111" i="6"/>
  <c r="AL111" i="6" s="1"/>
  <c r="AY111" i="6"/>
  <c r="AU111" i="6"/>
  <c r="AH111" i="6"/>
  <c r="AO111" i="6" s="1"/>
  <c r="A112" i="6"/>
  <c r="G138" i="3"/>
  <c r="H137" i="3"/>
  <c r="I137" i="3" s="1"/>
  <c r="J136" i="3"/>
  <c r="K136" i="3" s="1"/>
  <c r="L136" i="3"/>
  <c r="AI111" i="6" l="1"/>
  <c r="H82" i="6"/>
  <c r="Z82" i="6" s="1"/>
  <c r="V82" i="6"/>
  <c r="M82" i="6" s="1"/>
  <c r="BC110" i="6"/>
  <c r="BB110" i="6" s="1"/>
  <c r="BG111" i="6"/>
  <c r="BF111" i="6" s="1"/>
  <c r="BE111" i="6"/>
  <c r="BA111" i="6"/>
  <c r="A113" i="6"/>
  <c r="AZ112" i="6"/>
  <c r="AL112" i="6" s="1"/>
  <c r="AY112" i="6"/>
  <c r="AU112" i="6"/>
  <c r="AH112" i="6"/>
  <c r="AV83" i="6"/>
  <c r="G139" i="3"/>
  <c r="H138" i="3"/>
  <c r="I138" i="3" s="1"/>
  <c r="J137" i="3"/>
  <c r="K137" i="3" s="1"/>
  <c r="L137" i="3"/>
  <c r="AI112" i="6" l="1"/>
  <c r="AO112" i="6"/>
  <c r="AH113" i="6"/>
  <c r="AO113" i="6" s="1"/>
  <c r="A114" i="6"/>
  <c r="AZ113" i="6"/>
  <c r="AL113" i="6" s="1"/>
  <c r="AY113" i="6"/>
  <c r="AU113" i="6"/>
  <c r="BC111" i="6"/>
  <c r="BB111" i="6" s="1"/>
  <c r="G83" i="6"/>
  <c r="Y83" i="6" s="1"/>
  <c r="AW83" i="6"/>
  <c r="AX83" i="6" s="1"/>
  <c r="AV84" i="6" s="1"/>
  <c r="C83" i="6"/>
  <c r="BE112" i="6"/>
  <c r="BA112" i="6"/>
  <c r="BG112" i="6"/>
  <c r="BF112" i="6" s="1"/>
  <c r="L138" i="3"/>
  <c r="J138" i="3"/>
  <c r="K138" i="3" s="1"/>
  <c r="G140" i="3"/>
  <c r="H139" i="3"/>
  <c r="I139" i="3" s="1"/>
  <c r="AI113" i="6" l="1"/>
  <c r="H83" i="6"/>
  <c r="Z83" i="6" s="1"/>
  <c r="V83" i="6"/>
  <c r="M83" i="6" s="1"/>
  <c r="AW84" i="6"/>
  <c r="AX84" i="6" s="1"/>
  <c r="AV85" i="6" s="1"/>
  <c r="G84" i="6"/>
  <c r="Y84" i="6" s="1"/>
  <c r="C84" i="6"/>
  <c r="BE113" i="6"/>
  <c r="BA113" i="6"/>
  <c r="BG113" i="6"/>
  <c r="BF113" i="6" s="1"/>
  <c r="BC112" i="6"/>
  <c r="BB112" i="6" s="1"/>
  <c r="AY114" i="6"/>
  <c r="AU114" i="6"/>
  <c r="AH114" i="6"/>
  <c r="AO114" i="6" s="1"/>
  <c r="A115" i="6"/>
  <c r="AZ114" i="6"/>
  <c r="AL114" i="6" s="1"/>
  <c r="J139" i="3"/>
  <c r="K139" i="3" s="1"/>
  <c r="L139" i="3"/>
  <c r="H140" i="3"/>
  <c r="I140" i="3" s="1"/>
  <c r="G141" i="3"/>
  <c r="AI114" i="6" l="1"/>
  <c r="H84" i="6"/>
  <c r="Z84" i="6" s="1"/>
  <c r="V84" i="6"/>
  <c r="M84" i="6" s="1"/>
  <c r="BC113" i="6"/>
  <c r="BB113" i="6" s="1"/>
  <c r="AW85" i="6"/>
  <c r="AX85" i="6" s="1"/>
  <c r="G85" i="6"/>
  <c r="Y85" i="6" s="1"/>
  <c r="C85" i="6"/>
  <c r="BG114" i="6"/>
  <c r="BF114" i="6" s="1"/>
  <c r="BE114" i="6"/>
  <c r="BA114" i="6"/>
  <c r="AZ115" i="6"/>
  <c r="AL115" i="6" s="1"/>
  <c r="AY115" i="6"/>
  <c r="AU115" i="6"/>
  <c r="AH115" i="6"/>
  <c r="A116" i="6"/>
  <c r="J140" i="3"/>
  <c r="K140" i="3" s="1"/>
  <c r="L140" i="3"/>
  <c r="G142" i="3"/>
  <c r="H141" i="3"/>
  <c r="I141" i="3" s="1"/>
  <c r="AI115" i="6" l="1"/>
  <c r="AO115" i="6"/>
  <c r="H85" i="6"/>
  <c r="Z85" i="6" s="1"/>
  <c r="V85" i="6"/>
  <c r="M85" i="6" s="1"/>
  <c r="BC114" i="6"/>
  <c r="BB114" i="6" s="1"/>
  <c r="A117" i="6"/>
  <c r="AZ116" i="6"/>
  <c r="AL116" i="6" s="1"/>
  <c r="AY116" i="6"/>
  <c r="AU116" i="6"/>
  <c r="AH116" i="6"/>
  <c r="AO116" i="6" s="1"/>
  <c r="BG115" i="6"/>
  <c r="BF115" i="6" s="1"/>
  <c r="BE115" i="6"/>
  <c r="BA115" i="6"/>
  <c r="AV86" i="6"/>
  <c r="J141" i="3"/>
  <c r="K141" i="3" s="1"/>
  <c r="L141" i="3"/>
  <c r="G143" i="3"/>
  <c r="H142" i="3"/>
  <c r="I142" i="3" s="1"/>
  <c r="AI116" i="6" l="1"/>
  <c r="AH117" i="6"/>
  <c r="A118" i="6"/>
  <c r="AZ117" i="6"/>
  <c r="AL117" i="6" s="1"/>
  <c r="AY117" i="6"/>
  <c r="AU117" i="6"/>
  <c r="BE116" i="6"/>
  <c r="BA116" i="6"/>
  <c r="BG116" i="6"/>
  <c r="BF116" i="6" s="1"/>
  <c r="AW86" i="6"/>
  <c r="AX86" i="6" s="1"/>
  <c r="G86" i="6"/>
  <c r="Y86" i="6" s="1"/>
  <c r="C86" i="6"/>
  <c r="BC115" i="6"/>
  <c r="BB115" i="6" s="1"/>
  <c r="L142" i="3"/>
  <c r="J142" i="3"/>
  <c r="K142" i="3" s="1"/>
  <c r="G144" i="3"/>
  <c r="H143" i="3"/>
  <c r="I143" i="3" s="1"/>
  <c r="AI117" i="6" l="1"/>
  <c r="AO117" i="6"/>
  <c r="H86" i="6"/>
  <c r="Z86" i="6" s="1"/>
  <c r="V86" i="6"/>
  <c r="M86" i="6" s="1"/>
  <c r="BE117" i="6"/>
  <c r="BA117" i="6"/>
  <c r="BG117" i="6"/>
  <c r="BF117" i="6" s="1"/>
  <c r="AY118" i="6"/>
  <c r="AU118" i="6"/>
  <c r="AH118" i="6"/>
  <c r="A119" i="6"/>
  <c r="AZ118" i="6"/>
  <c r="AL118" i="6" s="1"/>
  <c r="BC116" i="6"/>
  <c r="BB116" i="6" s="1"/>
  <c r="AV87" i="6"/>
  <c r="H144" i="3"/>
  <c r="I144" i="3" s="1"/>
  <c r="G145" i="3"/>
  <c r="J143" i="3"/>
  <c r="K143" i="3" s="1"/>
  <c r="L143" i="3"/>
  <c r="AI118" i="6" l="1"/>
  <c r="AO118" i="6"/>
  <c r="G87" i="6"/>
  <c r="Y87" i="6" s="1"/>
  <c r="AW87" i="6"/>
  <c r="C87" i="6"/>
  <c r="BC117" i="6"/>
  <c r="BB117" i="6" s="1"/>
  <c r="BG118" i="6"/>
  <c r="BF118" i="6" s="1"/>
  <c r="BE118" i="6"/>
  <c r="BA118" i="6"/>
  <c r="AZ119" i="6"/>
  <c r="AL119" i="6" s="1"/>
  <c r="AY119" i="6"/>
  <c r="AU119" i="6"/>
  <c r="AH119" i="6"/>
  <c r="A120" i="6"/>
  <c r="G146" i="3"/>
  <c r="H145" i="3"/>
  <c r="I145" i="3" s="1"/>
  <c r="J144" i="3"/>
  <c r="K144" i="3" s="1"/>
  <c r="L144" i="3"/>
  <c r="AI119" i="6" l="1"/>
  <c r="AO119" i="6"/>
  <c r="H87" i="6"/>
  <c r="Z87" i="6" s="1"/>
  <c r="V87" i="6"/>
  <c r="M87" i="6" s="1"/>
  <c r="BG119" i="6"/>
  <c r="BF119" i="6" s="1"/>
  <c r="BE119" i="6"/>
  <c r="BA119" i="6"/>
  <c r="AX87" i="6"/>
  <c r="AV88" i="6" s="1"/>
  <c r="A121" i="6"/>
  <c r="AZ120" i="6"/>
  <c r="AL120" i="6" s="1"/>
  <c r="AY120" i="6"/>
  <c r="AU120" i="6"/>
  <c r="AH120" i="6"/>
  <c r="BC118" i="6"/>
  <c r="BB118" i="6" s="1"/>
  <c r="G147" i="3"/>
  <c r="H146" i="3"/>
  <c r="I146" i="3" s="1"/>
  <c r="J145" i="3"/>
  <c r="K145" i="3" s="1"/>
  <c r="L145" i="3"/>
  <c r="AI120" i="6" l="1"/>
  <c r="AO120" i="6"/>
  <c r="AW88" i="6"/>
  <c r="AX88" i="6" s="1"/>
  <c r="AV89" i="6" s="1"/>
  <c r="G88" i="6"/>
  <c r="Y88" i="6" s="1"/>
  <c r="C88" i="6"/>
  <c r="BC119" i="6"/>
  <c r="BB119" i="6" s="1"/>
  <c r="AH121" i="6"/>
  <c r="A122" i="6"/>
  <c r="AZ121" i="6"/>
  <c r="AL121" i="6" s="1"/>
  <c r="AY121" i="6"/>
  <c r="AU121" i="6"/>
  <c r="BE120" i="6"/>
  <c r="BA120" i="6"/>
  <c r="BG120" i="6"/>
  <c r="BF120" i="6" s="1"/>
  <c r="G148" i="3"/>
  <c r="H147" i="3"/>
  <c r="I147" i="3" s="1"/>
  <c r="L146" i="3"/>
  <c r="J146" i="3"/>
  <c r="K146" i="3" s="1"/>
  <c r="AI121" i="6" l="1"/>
  <c r="AO121" i="6"/>
  <c r="H88" i="6"/>
  <c r="Z88" i="6" s="1"/>
  <c r="V88" i="6"/>
  <c r="M88" i="6" s="1"/>
  <c r="BC120" i="6"/>
  <c r="BB120" i="6" s="1"/>
  <c r="AW89" i="6"/>
  <c r="AX89" i="6" s="1"/>
  <c r="G89" i="6"/>
  <c r="Y89" i="6" s="1"/>
  <c r="C89" i="6"/>
  <c r="BE121" i="6"/>
  <c r="BA121" i="6"/>
  <c r="BG121" i="6"/>
  <c r="BF121" i="6" s="1"/>
  <c r="AY122" i="6"/>
  <c r="AU122" i="6"/>
  <c r="AH122" i="6"/>
  <c r="A123" i="6"/>
  <c r="AZ122" i="6"/>
  <c r="AL122" i="6" s="1"/>
  <c r="H148" i="3"/>
  <c r="I148" i="3" s="1"/>
  <c r="G149" i="3"/>
  <c r="J147" i="3"/>
  <c r="K147" i="3" s="1"/>
  <c r="L147" i="3"/>
  <c r="AI122" i="6" l="1"/>
  <c r="AO122" i="6"/>
  <c r="H89" i="6"/>
  <c r="Z89" i="6" s="1"/>
  <c r="V89" i="6"/>
  <c r="M89" i="6" s="1"/>
  <c r="AZ123" i="6"/>
  <c r="AL123" i="6" s="1"/>
  <c r="AY123" i="6"/>
  <c r="AU123" i="6"/>
  <c r="AH123" i="6"/>
  <c r="A124" i="6"/>
  <c r="BC121" i="6"/>
  <c r="BB121" i="6" s="1"/>
  <c r="BG122" i="6"/>
  <c r="BF122" i="6" s="1"/>
  <c r="BE122" i="6"/>
  <c r="BA122" i="6"/>
  <c r="AV90" i="6"/>
  <c r="G150" i="3"/>
  <c r="H149" i="3"/>
  <c r="I149" i="3" s="1"/>
  <c r="J148" i="3"/>
  <c r="K148" i="3" s="1"/>
  <c r="L148" i="3"/>
  <c r="AI123" i="6" l="1"/>
  <c r="AO123" i="6"/>
  <c r="A125" i="6"/>
  <c r="AZ124" i="6"/>
  <c r="AL124" i="6" s="1"/>
  <c r="AY124" i="6"/>
  <c r="AU124" i="6"/>
  <c r="AH124" i="6"/>
  <c r="AW90" i="6"/>
  <c r="AX90" i="6" s="1"/>
  <c r="G90" i="6"/>
  <c r="Y90" i="6" s="1"/>
  <c r="C90" i="6"/>
  <c r="BC122" i="6"/>
  <c r="BB122" i="6" s="1"/>
  <c r="BG123" i="6"/>
  <c r="BF123" i="6" s="1"/>
  <c r="BE123" i="6"/>
  <c r="BA123" i="6"/>
  <c r="J149" i="3"/>
  <c r="K149" i="3" s="1"/>
  <c r="L149" i="3"/>
  <c r="G151" i="3"/>
  <c r="H150" i="3"/>
  <c r="I150" i="3" s="1"/>
  <c r="AI124" i="6" l="1"/>
  <c r="AO124" i="6"/>
  <c r="H90" i="6"/>
  <c r="Z90" i="6" s="1"/>
  <c r="V90" i="6"/>
  <c r="M90" i="6" s="1"/>
  <c r="BC123" i="6"/>
  <c r="BB123" i="6" s="1"/>
  <c r="BE124" i="6"/>
  <c r="BA124" i="6"/>
  <c r="BG124" i="6"/>
  <c r="BF124" i="6" s="1"/>
  <c r="AH125" i="6"/>
  <c r="A126" i="6"/>
  <c r="AZ125" i="6"/>
  <c r="AL125" i="6" s="1"/>
  <c r="AY125" i="6"/>
  <c r="AU125" i="6"/>
  <c r="AV91" i="6"/>
  <c r="L150" i="3"/>
  <c r="J150" i="3"/>
  <c r="K150" i="3" s="1"/>
  <c r="G152" i="3"/>
  <c r="H151" i="3"/>
  <c r="I151" i="3" s="1"/>
  <c r="AI125" i="6" l="1"/>
  <c r="AO125" i="6"/>
  <c r="BC124" i="6"/>
  <c r="BB124" i="6" s="1"/>
  <c r="G91" i="6"/>
  <c r="Y91" i="6" s="1"/>
  <c r="AW91" i="6"/>
  <c r="AX91" i="6" s="1"/>
  <c r="C91" i="6"/>
  <c r="BE125" i="6"/>
  <c r="BA125" i="6"/>
  <c r="BG125" i="6"/>
  <c r="BF125" i="6" s="1"/>
  <c r="AY126" i="6"/>
  <c r="AU126" i="6"/>
  <c r="AH126" i="6"/>
  <c r="A127" i="6"/>
  <c r="AZ126" i="6"/>
  <c r="AL126" i="6" s="1"/>
  <c r="L151" i="3"/>
  <c r="J151" i="3"/>
  <c r="K151" i="3" s="1"/>
  <c r="H152" i="3"/>
  <c r="I152" i="3" s="1"/>
  <c r="G153" i="3"/>
  <c r="AI126" i="6" l="1"/>
  <c r="AO126" i="6"/>
  <c r="H91" i="6"/>
  <c r="Z91" i="6" s="1"/>
  <c r="V91" i="6"/>
  <c r="M91" i="6" s="1"/>
  <c r="AZ127" i="6"/>
  <c r="AL127" i="6" s="1"/>
  <c r="AY127" i="6"/>
  <c r="AU127" i="6"/>
  <c r="AH127" i="6"/>
  <c r="A128" i="6"/>
  <c r="BC125" i="6"/>
  <c r="BB125" i="6" s="1"/>
  <c r="BG126" i="6"/>
  <c r="BF126" i="6" s="1"/>
  <c r="BE126" i="6"/>
  <c r="BA126" i="6"/>
  <c r="AV92" i="6"/>
  <c r="J152" i="3"/>
  <c r="K152" i="3" s="1"/>
  <c r="L152" i="3"/>
  <c r="G154" i="3"/>
  <c r="H153" i="3"/>
  <c r="I153" i="3" s="1"/>
  <c r="AI127" i="6" l="1"/>
  <c r="AO127" i="6"/>
  <c r="BC126" i="6"/>
  <c r="BB126" i="6" s="1"/>
  <c r="A129" i="6"/>
  <c r="AZ128" i="6"/>
  <c r="AL128" i="6" s="1"/>
  <c r="AY128" i="6"/>
  <c r="AU128" i="6"/>
  <c r="AH128" i="6"/>
  <c r="AW92" i="6"/>
  <c r="AX92" i="6" s="1"/>
  <c r="AV93" i="6" s="1"/>
  <c r="G92" i="6"/>
  <c r="Y92" i="6" s="1"/>
  <c r="C92" i="6"/>
  <c r="BG127" i="6"/>
  <c r="BF127" i="6" s="1"/>
  <c r="BE127" i="6"/>
  <c r="BA127" i="6"/>
  <c r="J153" i="3"/>
  <c r="K153" i="3" s="1"/>
  <c r="L153" i="3"/>
  <c r="G155" i="3"/>
  <c r="H154" i="3"/>
  <c r="I154" i="3" s="1"/>
  <c r="AI128" i="6" l="1"/>
  <c r="AO128" i="6"/>
  <c r="H92" i="6"/>
  <c r="Z92" i="6" s="1"/>
  <c r="V92" i="6"/>
  <c r="M92" i="6" s="1"/>
  <c r="BC127" i="6"/>
  <c r="BB127" i="6" s="1"/>
  <c r="AW93" i="6"/>
  <c r="AX93" i="6" s="1"/>
  <c r="AV94" i="6" s="1"/>
  <c r="G93" i="6"/>
  <c r="Y93" i="6" s="1"/>
  <c r="C93" i="6"/>
  <c r="BE128" i="6"/>
  <c r="BA128" i="6"/>
  <c r="BG128" i="6"/>
  <c r="BF128" i="6" s="1"/>
  <c r="AH129" i="6"/>
  <c r="A130" i="6"/>
  <c r="AZ129" i="6"/>
  <c r="AL129" i="6" s="1"/>
  <c r="AY129" i="6"/>
  <c r="AU129" i="6"/>
  <c r="L154" i="3"/>
  <c r="J154" i="3"/>
  <c r="K154" i="3" s="1"/>
  <c r="G156" i="3"/>
  <c r="H155" i="3"/>
  <c r="I155" i="3" s="1"/>
  <c r="AI129" i="6" l="1"/>
  <c r="AO129" i="6"/>
  <c r="H93" i="6"/>
  <c r="Z93" i="6" s="1"/>
  <c r="V93" i="6"/>
  <c r="M93" i="6" s="1"/>
  <c r="BC128" i="6"/>
  <c r="BB128" i="6" s="1"/>
  <c r="AW94" i="6"/>
  <c r="AX94" i="6" s="1"/>
  <c r="G94" i="6"/>
  <c r="Y94" i="6" s="1"/>
  <c r="C94" i="6"/>
  <c r="BE129" i="6"/>
  <c r="BA129" i="6"/>
  <c r="BG129" i="6"/>
  <c r="BF129" i="6" s="1"/>
  <c r="AY130" i="6"/>
  <c r="AU130" i="6"/>
  <c r="AH130" i="6"/>
  <c r="AO130" i="6" s="1"/>
  <c r="A131" i="6"/>
  <c r="AZ130" i="6"/>
  <c r="AL130" i="6" s="1"/>
  <c r="J155" i="3"/>
  <c r="K155" i="3" s="1"/>
  <c r="L155" i="3"/>
  <c r="H156" i="3"/>
  <c r="I156" i="3" s="1"/>
  <c r="G157" i="3"/>
  <c r="AI130" i="6" l="1"/>
  <c r="H94" i="6"/>
  <c r="Z94" i="6" s="1"/>
  <c r="V94" i="6"/>
  <c r="M94" i="6" s="1"/>
  <c r="BG130" i="6"/>
  <c r="BF130" i="6" s="1"/>
  <c r="BE130" i="6"/>
  <c r="BA130" i="6"/>
  <c r="AZ131" i="6"/>
  <c r="AL131" i="6" s="1"/>
  <c r="AY131" i="6"/>
  <c r="AU131" i="6"/>
  <c r="AH131" i="6"/>
  <c r="AO131" i="6" s="1"/>
  <c r="A132" i="6"/>
  <c r="BC129" i="6"/>
  <c r="BB129" i="6" s="1"/>
  <c r="AV95" i="6"/>
  <c r="G158" i="3"/>
  <c r="H157" i="3"/>
  <c r="I157" i="3" s="1"/>
  <c r="J156" i="3"/>
  <c r="K156" i="3" s="1"/>
  <c r="L156" i="3"/>
  <c r="AI131" i="6" l="1"/>
  <c r="A133" i="6"/>
  <c r="AZ132" i="6"/>
  <c r="AL132" i="6" s="1"/>
  <c r="AY132" i="6"/>
  <c r="AU132" i="6"/>
  <c r="AH132" i="6"/>
  <c r="BC130" i="6"/>
  <c r="BB130" i="6" s="1"/>
  <c r="G95" i="6"/>
  <c r="Y95" i="6" s="1"/>
  <c r="AW95" i="6"/>
  <c r="C95" i="6"/>
  <c r="BG131" i="6"/>
  <c r="BF131" i="6" s="1"/>
  <c r="BE131" i="6"/>
  <c r="BA131" i="6"/>
  <c r="J157" i="3"/>
  <c r="K157" i="3" s="1"/>
  <c r="L157" i="3"/>
  <c r="G159" i="3"/>
  <c r="H158" i="3"/>
  <c r="I158" i="3" s="1"/>
  <c r="AI132" i="6" l="1"/>
  <c r="AO132" i="6"/>
  <c r="H95" i="6"/>
  <c r="Z95" i="6" s="1"/>
  <c r="V95" i="6"/>
  <c r="M95" i="6" s="1"/>
  <c r="BC131" i="6"/>
  <c r="BB131" i="6" s="1"/>
  <c r="BE132" i="6"/>
  <c r="BA132" i="6"/>
  <c r="BG132" i="6"/>
  <c r="BF132" i="6" s="1"/>
  <c r="AX95" i="6"/>
  <c r="AV96" i="6" s="1"/>
  <c r="AH133" i="6"/>
  <c r="A134" i="6"/>
  <c r="AZ133" i="6"/>
  <c r="AL133" i="6" s="1"/>
  <c r="AY133" i="6"/>
  <c r="AU133" i="6"/>
  <c r="L158" i="3"/>
  <c r="J158" i="3"/>
  <c r="K158" i="3" s="1"/>
  <c r="G160" i="3"/>
  <c r="H159" i="3"/>
  <c r="I159" i="3" s="1"/>
  <c r="AI133" i="6" l="1"/>
  <c r="AO133" i="6"/>
  <c r="AW96" i="6"/>
  <c r="G96" i="6"/>
  <c r="Y96" i="6" s="1"/>
  <c r="C96" i="6"/>
  <c r="AY134" i="6"/>
  <c r="AU134" i="6"/>
  <c r="AH134" i="6"/>
  <c r="A135" i="6"/>
  <c r="AZ134" i="6"/>
  <c r="AL134" i="6" s="1"/>
  <c r="BC132" i="6"/>
  <c r="BB132" i="6" s="1"/>
  <c r="BE133" i="6"/>
  <c r="BA133" i="6"/>
  <c r="BG133" i="6"/>
  <c r="BF133" i="6" s="1"/>
  <c r="L159" i="3"/>
  <c r="J159" i="3"/>
  <c r="K159" i="3" s="1"/>
  <c r="H160" i="3"/>
  <c r="I160" i="3" s="1"/>
  <c r="G161" i="3"/>
  <c r="AI134" i="6" l="1"/>
  <c r="AO134" i="6"/>
  <c r="AX96" i="6"/>
  <c r="AV97" i="6" s="1"/>
  <c r="C97" i="6" s="1"/>
  <c r="H96" i="6"/>
  <c r="Z96" i="6" s="1"/>
  <c r="V96" i="6"/>
  <c r="M96" i="6" s="1"/>
  <c r="BG134" i="6"/>
  <c r="BF134" i="6" s="1"/>
  <c r="BE134" i="6"/>
  <c r="BA134" i="6"/>
  <c r="AZ135" i="6"/>
  <c r="AL135" i="6" s="1"/>
  <c r="AY135" i="6"/>
  <c r="AU135" i="6"/>
  <c r="AH135" i="6"/>
  <c r="A136" i="6"/>
  <c r="BC133" i="6"/>
  <c r="BB133" i="6" s="1"/>
  <c r="J160" i="3"/>
  <c r="K160" i="3" s="1"/>
  <c r="L160" i="3"/>
  <c r="G162" i="3"/>
  <c r="H161" i="3"/>
  <c r="I161" i="3" s="1"/>
  <c r="AI135" i="6" l="1"/>
  <c r="AO135" i="6"/>
  <c r="G97" i="6"/>
  <c r="Y97" i="6" s="1"/>
  <c r="AW97" i="6"/>
  <c r="AX97" i="6" s="1"/>
  <c r="H97" i="6"/>
  <c r="Z97" i="6" s="1"/>
  <c r="V97" i="6"/>
  <c r="M97" i="6" s="1"/>
  <c r="BG135" i="6"/>
  <c r="BF135" i="6" s="1"/>
  <c r="BE135" i="6"/>
  <c r="BA135" i="6"/>
  <c r="A137" i="6"/>
  <c r="AZ136" i="6"/>
  <c r="AL136" i="6" s="1"/>
  <c r="AY136" i="6"/>
  <c r="AU136" i="6"/>
  <c r="AH136" i="6"/>
  <c r="BC134" i="6"/>
  <c r="BB134" i="6" s="1"/>
  <c r="J161" i="3"/>
  <c r="K161" i="3" s="1"/>
  <c r="L161" i="3"/>
  <c r="G163" i="3"/>
  <c r="H162" i="3"/>
  <c r="I162" i="3" s="1"/>
  <c r="AI136" i="6" l="1"/>
  <c r="AO136" i="6"/>
  <c r="AV98" i="6"/>
  <c r="G98" i="6" s="1"/>
  <c r="Y98" i="6" s="1"/>
  <c r="BC135" i="6"/>
  <c r="BB135" i="6" s="1"/>
  <c r="BE136" i="6"/>
  <c r="BA136" i="6"/>
  <c r="BG136" i="6"/>
  <c r="BF136" i="6" s="1"/>
  <c r="AW98" i="6"/>
  <c r="AX98" i="6" s="1"/>
  <c r="AV99" i="6" s="1"/>
  <c r="AH137" i="6"/>
  <c r="AO137" i="6" s="1"/>
  <c r="A138" i="6"/>
  <c r="AZ137" i="6"/>
  <c r="AL137" i="6" s="1"/>
  <c r="AY137" i="6"/>
  <c r="AU137" i="6"/>
  <c r="G164" i="3"/>
  <c r="H163" i="3"/>
  <c r="I163" i="3" s="1"/>
  <c r="L162" i="3"/>
  <c r="J162" i="3"/>
  <c r="K162" i="3" s="1"/>
  <c r="C98" i="6" l="1"/>
  <c r="AI137" i="6"/>
  <c r="H98" i="6"/>
  <c r="Z98" i="6" s="1"/>
  <c r="V98" i="6"/>
  <c r="M98" i="6" s="1"/>
  <c r="G99" i="6"/>
  <c r="Y99" i="6" s="1"/>
  <c r="AW99" i="6"/>
  <c r="AX99" i="6" s="1"/>
  <c r="C99" i="6"/>
  <c r="BC136" i="6"/>
  <c r="BB136" i="6" s="1"/>
  <c r="BE137" i="6"/>
  <c r="BA137" i="6"/>
  <c r="BG137" i="6"/>
  <c r="BF137" i="6" s="1"/>
  <c r="AY138" i="6"/>
  <c r="AU138" i="6"/>
  <c r="AH138" i="6"/>
  <c r="A139" i="6"/>
  <c r="AZ138" i="6"/>
  <c r="AL138" i="6" s="1"/>
  <c r="L163" i="3"/>
  <c r="J163" i="3"/>
  <c r="K163" i="3" s="1"/>
  <c r="H164" i="3"/>
  <c r="I164" i="3" s="1"/>
  <c r="G165" i="3"/>
  <c r="AI138" i="6" l="1"/>
  <c r="AO138" i="6"/>
  <c r="H99" i="6"/>
  <c r="Z99" i="6" s="1"/>
  <c r="V99" i="6"/>
  <c r="M99" i="6" s="1"/>
  <c r="AZ139" i="6"/>
  <c r="AL139" i="6" s="1"/>
  <c r="AY139" i="6"/>
  <c r="AU139" i="6"/>
  <c r="AH139" i="6"/>
  <c r="A140" i="6"/>
  <c r="AV100" i="6"/>
  <c r="BG138" i="6"/>
  <c r="BF138" i="6" s="1"/>
  <c r="BE138" i="6"/>
  <c r="BA138" i="6"/>
  <c r="BC137" i="6"/>
  <c r="BB137" i="6" s="1"/>
  <c r="J164" i="3"/>
  <c r="K164" i="3" s="1"/>
  <c r="L164" i="3"/>
  <c r="G166" i="3"/>
  <c r="H165" i="3"/>
  <c r="I165" i="3" s="1"/>
  <c r="AI139" i="6" l="1"/>
  <c r="AO139" i="6"/>
  <c r="AW100" i="6"/>
  <c r="AX100" i="6" s="1"/>
  <c r="AV101" i="6" s="1"/>
  <c r="G100" i="6"/>
  <c r="Y100" i="6" s="1"/>
  <c r="C100" i="6"/>
  <c r="A141" i="6"/>
  <c r="AZ140" i="6"/>
  <c r="AL140" i="6" s="1"/>
  <c r="AY140" i="6"/>
  <c r="AU140" i="6"/>
  <c r="AH140" i="6"/>
  <c r="AO140" i="6" s="1"/>
  <c r="BC138" i="6"/>
  <c r="BB138" i="6" s="1"/>
  <c r="BG139" i="6"/>
  <c r="BF139" i="6" s="1"/>
  <c r="BE139" i="6"/>
  <c r="BA139" i="6"/>
  <c r="J165" i="3"/>
  <c r="K165" i="3" s="1"/>
  <c r="L165" i="3"/>
  <c r="G167" i="3"/>
  <c r="H166" i="3"/>
  <c r="I166" i="3" s="1"/>
  <c r="AI140" i="6" l="1"/>
  <c r="H100" i="6"/>
  <c r="Z100" i="6" s="1"/>
  <c r="V100" i="6"/>
  <c r="M100" i="6" s="1"/>
  <c r="AW101" i="6"/>
  <c r="AX101" i="6" s="1"/>
  <c r="G101" i="6"/>
  <c r="Y101" i="6" s="1"/>
  <c r="C101" i="6"/>
  <c r="AH141" i="6"/>
  <c r="A142" i="6"/>
  <c r="AZ141" i="6"/>
  <c r="AL141" i="6" s="1"/>
  <c r="AY141" i="6"/>
  <c r="AU141" i="6"/>
  <c r="BC139" i="6"/>
  <c r="BB139" i="6" s="1"/>
  <c r="BE140" i="6"/>
  <c r="BA140" i="6"/>
  <c r="BG140" i="6"/>
  <c r="BF140" i="6" s="1"/>
  <c r="L166" i="3"/>
  <c r="J166" i="3"/>
  <c r="K166" i="3" s="1"/>
  <c r="G168" i="3"/>
  <c r="H167" i="3"/>
  <c r="I167" i="3" s="1"/>
  <c r="AI141" i="6" l="1"/>
  <c r="AO141" i="6"/>
  <c r="H101" i="6"/>
  <c r="Z101" i="6" s="1"/>
  <c r="V101" i="6"/>
  <c r="M101" i="6" s="1"/>
  <c r="AV102" i="6"/>
  <c r="AY142" i="6"/>
  <c r="AU142" i="6"/>
  <c r="AH142" i="6"/>
  <c r="AO142" i="6" s="1"/>
  <c r="A143" i="6"/>
  <c r="AZ142" i="6"/>
  <c r="AL142" i="6" s="1"/>
  <c r="BC140" i="6"/>
  <c r="BB140" i="6" s="1"/>
  <c r="BE141" i="6"/>
  <c r="BA141" i="6"/>
  <c r="BG141" i="6"/>
  <c r="BF141" i="6" s="1"/>
  <c r="J167" i="3"/>
  <c r="K167" i="3" s="1"/>
  <c r="L167" i="3"/>
  <c r="H168" i="3"/>
  <c r="I168" i="3" s="1"/>
  <c r="G169" i="3"/>
  <c r="AI142" i="6" l="1"/>
  <c r="AW102" i="6"/>
  <c r="AX102" i="6" s="1"/>
  <c r="G102" i="6"/>
  <c r="Y102" i="6" s="1"/>
  <c r="C102" i="6"/>
  <c r="AZ143" i="6"/>
  <c r="AL143" i="6" s="1"/>
  <c r="AY143" i="6"/>
  <c r="AU143" i="6"/>
  <c r="AH143" i="6"/>
  <c r="AO143" i="6" s="1"/>
  <c r="A144" i="6"/>
  <c r="BC141" i="6"/>
  <c r="BB141" i="6" s="1"/>
  <c r="BG142" i="6"/>
  <c r="BF142" i="6" s="1"/>
  <c r="BE142" i="6"/>
  <c r="BA142" i="6"/>
  <c r="G170" i="3"/>
  <c r="H169" i="3"/>
  <c r="I169" i="3" s="1"/>
  <c r="J168" i="3"/>
  <c r="K168" i="3" s="1"/>
  <c r="L168" i="3"/>
  <c r="AI143" i="6" l="1"/>
  <c r="H102" i="6"/>
  <c r="Z102" i="6" s="1"/>
  <c r="V102" i="6"/>
  <c r="M102" i="6" s="1"/>
  <c r="BG143" i="6"/>
  <c r="BF143" i="6" s="1"/>
  <c r="BE143" i="6"/>
  <c r="BA143" i="6"/>
  <c r="A145" i="6"/>
  <c r="AZ144" i="6"/>
  <c r="AL144" i="6" s="1"/>
  <c r="AY144" i="6"/>
  <c r="AU144" i="6"/>
  <c r="AH144" i="6"/>
  <c r="AO144" i="6" s="1"/>
  <c r="BC142" i="6"/>
  <c r="BB142" i="6" s="1"/>
  <c r="AV103" i="6"/>
  <c r="L169" i="3"/>
  <c r="J169" i="3"/>
  <c r="K169" i="3" s="1"/>
  <c r="H170" i="3"/>
  <c r="I170" i="3" s="1"/>
  <c r="G171" i="3"/>
  <c r="AI144" i="6" l="1"/>
  <c r="G103" i="6"/>
  <c r="Y103" i="6" s="1"/>
  <c r="AW103" i="6"/>
  <c r="AX103" i="6" s="1"/>
  <c r="C103" i="6"/>
  <c r="BC143" i="6"/>
  <c r="BB143" i="6" s="1"/>
  <c r="BE144" i="6"/>
  <c r="BA144" i="6"/>
  <c r="BG144" i="6"/>
  <c r="BF144" i="6" s="1"/>
  <c r="AH145" i="6"/>
  <c r="A146" i="6"/>
  <c r="AZ145" i="6"/>
  <c r="AL145" i="6" s="1"/>
  <c r="AY145" i="6"/>
  <c r="AU145" i="6"/>
  <c r="L170" i="3"/>
  <c r="J170" i="3"/>
  <c r="K170" i="3" s="1"/>
  <c r="H171" i="3"/>
  <c r="I171" i="3" s="1"/>
  <c r="G172" i="3"/>
  <c r="AI145" i="6" l="1"/>
  <c r="AO145" i="6"/>
  <c r="H103" i="6"/>
  <c r="Z103" i="6" s="1"/>
  <c r="V103" i="6"/>
  <c r="M103" i="6" s="1"/>
  <c r="BC144" i="6"/>
  <c r="BB144" i="6" s="1"/>
  <c r="AY146" i="6"/>
  <c r="AU146" i="6"/>
  <c r="AH146" i="6"/>
  <c r="AO146" i="6" s="1"/>
  <c r="A147" i="6"/>
  <c r="AZ146" i="6"/>
  <c r="AL146" i="6" s="1"/>
  <c r="BE145" i="6"/>
  <c r="BA145" i="6"/>
  <c r="BG145" i="6"/>
  <c r="BF145" i="6" s="1"/>
  <c r="AV104" i="6"/>
  <c r="G173" i="3"/>
  <c r="H172" i="3"/>
  <c r="I172" i="3" s="1"/>
  <c r="J171" i="3"/>
  <c r="K171" i="3" s="1"/>
  <c r="L171" i="3"/>
  <c r="AI146" i="6" l="1"/>
  <c r="AW104" i="6"/>
  <c r="AX104" i="6" s="1"/>
  <c r="AV105" i="6" s="1"/>
  <c r="G104" i="6"/>
  <c r="Y104" i="6" s="1"/>
  <c r="C104" i="6"/>
  <c r="BG146" i="6"/>
  <c r="BF146" i="6" s="1"/>
  <c r="BE146" i="6"/>
  <c r="BA146" i="6"/>
  <c r="BC145" i="6"/>
  <c r="BB145" i="6" s="1"/>
  <c r="AZ147" i="6"/>
  <c r="AL147" i="6" s="1"/>
  <c r="AY147" i="6"/>
  <c r="AU147" i="6"/>
  <c r="AH147" i="6"/>
  <c r="A148" i="6"/>
  <c r="J172" i="3"/>
  <c r="K172" i="3" s="1"/>
  <c r="L172" i="3"/>
  <c r="G174" i="3"/>
  <c r="H173" i="3"/>
  <c r="I173" i="3" s="1"/>
  <c r="AI147" i="6" l="1"/>
  <c r="AO147" i="6"/>
  <c r="H104" i="6"/>
  <c r="Z104" i="6" s="1"/>
  <c r="V104" i="6"/>
  <c r="M104" i="6" s="1"/>
  <c r="AW105" i="6"/>
  <c r="AX105" i="6" s="1"/>
  <c r="G105" i="6"/>
  <c r="Y105" i="6" s="1"/>
  <c r="C105" i="6"/>
  <c r="A149" i="6"/>
  <c r="AZ148" i="6"/>
  <c r="AL148" i="6" s="1"/>
  <c r="AY148" i="6"/>
  <c r="AU148" i="6"/>
  <c r="AH148" i="6"/>
  <c r="AO148" i="6" s="1"/>
  <c r="BG147" i="6"/>
  <c r="BF147" i="6" s="1"/>
  <c r="BE147" i="6"/>
  <c r="BA147" i="6"/>
  <c r="BC146" i="6"/>
  <c r="BB146" i="6" s="1"/>
  <c r="L173" i="3"/>
  <c r="J173" i="3"/>
  <c r="K173" i="3" s="1"/>
  <c r="H174" i="3"/>
  <c r="I174" i="3" s="1"/>
  <c r="G175" i="3"/>
  <c r="AI148" i="6" l="1"/>
  <c r="H105" i="6"/>
  <c r="Z105" i="6" s="1"/>
  <c r="V105" i="6"/>
  <c r="M105" i="6" s="1"/>
  <c r="AH149" i="6"/>
  <c r="A150" i="6"/>
  <c r="AZ149" i="6"/>
  <c r="AL149" i="6" s="1"/>
  <c r="AY149" i="6"/>
  <c r="AU149" i="6"/>
  <c r="BC147" i="6"/>
  <c r="BB147" i="6" s="1"/>
  <c r="AV106" i="6"/>
  <c r="BE148" i="6"/>
  <c r="BA148" i="6"/>
  <c r="BG148" i="6"/>
  <c r="BF148" i="6" s="1"/>
  <c r="H175" i="3"/>
  <c r="I175" i="3" s="1"/>
  <c r="G176" i="3"/>
  <c r="L174" i="3"/>
  <c r="J174" i="3"/>
  <c r="K174" i="3" s="1"/>
  <c r="AI149" i="6" l="1"/>
  <c r="AO149" i="6"/>
  <c r="AW106" i="6"/>
  <c r="AX106" i="6" s="1"/>
  <c r="G106" i="6"/>
  <c r="Y106" i="6" s="1"/>
  <c r="C106" i="6"/>
  <c r="AY150" i="6"/>
  <c r="AU150" i="6"/>
  <c r="AH150" i="6"/>
  <c r="A151" i="6"/>
  <c r="AZ150" i="6"/>
  <c r="AL150" i="6" s="1"/>
  <c r="BC148" i="6"/>
  <c r="BB148" i="6" s="1"/>
  <c r="BE149" i="6"/>
  <c r="BA149" i="6"/>
  <c r="BG149" i="6"/>
  <c r="BF149" i="6" s="1"/>
  <c r="G177" i="3"/>
  <c r="H176" i="3"/>
  <c r="I176" i="3" s="1"/>
  <c r="J175" i="3"/>
  <c r="K175" i="3" s="1"/>
  <c r="L175" i="3"/>
  <c r="AI150" i="6" l="1"/>
  <c r="AO150" i="6"/>
  <c r="H106" i="6"/>
  <c r="Z106" i="6" s="1"/>
  <c r="V106" i="6"/>
  <c r="M106" i="6" s="1"/>
  <c r="BC149" i="6"/>
  <c r="BB149" i="6" s="1"/>
  <c r="AZ151" i="6"/>
  <c r="AL151" i="6" s="1"/>
  <c r="AY151" i="6"/>
  <c r="AU151" i="6"/>
  <c r="AH151" i="6"/>
  <c r="A152" i="6"/>
  <c r="BG150" i="6"/>
  <c r="BF150" i="6" s="1"/>
  <c r="BE150" i="6"/>
  <c r="BA150" i="6"/>
  <c r="AV107" i="6"/>
  <c r="J176" i="3"/>
  <c r="K176" i="3" s="1"/>
  <c r="L176" i="3"/>
  <c r="G178" i="3"/>
  <c r="H177" i="3"/>
  <c r="I177" i="3" s="1"/>
  <c r="AI151" i="6" l="1"/>
  <c r="AO151" i="6"/>
  <c r="BC150" i="6"/>
  <c r="BB150" i="6" s="1"/>
  <c r="BG151" i="6"/>
  <c r="BF151" i="6" s="1"/>
  <c r="BE151" i="6"/>
  <c r="BA151" i="6"/>
  <c r="G107" i="6"/>
  <c r="Y107" i="6" s="1"/>
  <c r="AW107" i="6"/>
  <c r="AX107" i="6" s="1"/>
  <c r="AV108" i="6" s="1"/>
  <c r="C107" i="6"/>
  <c r="A153" i="6"/>
  <c r="AZ152" i="6"/>
  <c r="AL152" i="6" s="1"/>
  <c r="AY152" i="6"/>
  <c r="AU152" i="6"/>
  <c r="AH152" i="6"/>
  <c r="AO152" i="6" s="1"/>
  <c r="L177" i="3"/>
  <c r="J177" i="3"/>
  <c r="K177" i="3" s="1"/>
  <c r="H178" i="3"/>
  <c r="I178" i="3" s="1"/>
  <c r="G179" i="3"/>
  <c r="AI152" i="6" l="1"/>
  <c r="H107" i="6"/>
  <c r="Z107" i="6" s="1"/>
  <c r="V107" i="6"/>
  <c r="M107" i="6" s="1"/>
  <c r="AW108" i="6"/>
  <c r="AX108" i="6" s="1"/>
  <c r="AV109" i="6" s="1"/>
  <c r="G108" i="6"/>
  <c r="Y108" i="6" s="1"/>
  <c r="C108" i="6"/>
  <c r="BE152" i="6"/>
  <c r="BA152" i="6"/>
  <c r="BG152" i="6"/>
  <c r="BF152" i="6" s="1"/>
  <c r="AH153" i="6"/>
  <c r="A154" i="6"/>
  <c r="AZ153" i="6"/>
  <c r="AL153" i="6" s="1"/>
  <c r="AY153" i="6"/>
  <c r="AU153" i="6"/>
  <c r="BC151" i="6"/>
  <c r="BB151" i="6" s="1"/>
  <c r="H179" i="3"/>
  <c r="I179" i="3" s="1"/>
  <c r="G180" i="3"/>
  <c r="L178" i="3"/>
  <c r="J178" i="3"/>
  <c r="K178" i="3" s="1"/>
  <c r="AI153" i="6" l="1"/>
  <c r="AO153" i="6"/>
  <c r="H108" i="6"/>
  <c r="Z108" i="6" s="1"/>
  <c r="V108" i="6"/>
  <c r="M108" i="6" s="1"/>
  <c r="AW109" i="6"/>
  <c r="AX109" i="6" s="1"/>
  <c r="G109" i="6"/>
  <c r="Y109" i="6" s="1"/>
  <c r="C109" i="6"/>
  <c r="BC152" i="6"/>
  <c r="BB152" i="6" s="1"/>
  <c r="BE153" i="6"/>
  <c r="BA153" i="6"/>
  <c r="BG153" i="6"/>
  <c r="BF153" i="6" s="1"/>
  <c r="AY154" i="6"/>
  <c r="AU154" i="6"/>
  <c r="AH154" i="6"/>
  <c r="A155" i="6"/>
  <c r="AZ154" i="6"/>
  <c r="AL154" i="6" s="1"/>
  <c r="G181" i="3"/>
  <c r="H180" i="3"/>
  <c r="I180" i="3" s="1"/>
  <c r="J179" i="3"/>
  <c r="K179" i="3" s="1"/>
  <c r="L179" i="3"/>
  <c r="AI154" i="6" l="1"/>
  <c r="AO154" i="6"/>
  <c r="H109" i="6"/>
  <c r="Z109" i="6" s="1"/>
  <c r="V109" i="6"/>
  <c r="M109" i="6" s="1"/>
  <c r="BC153" i="6"/>
  <c r="BB153" i="6" s="1"/>
  <c r="BG154" i="6"/>
  <c r="BF154" i="6" s="1"/>
  <c r="BE154" i="6"/>
  <c r="BA154" i="6"/>
  <c r="AV110" i="6"/>
  <c r="AZ155" i="6"/>
  <c r="AL155" i="6" s="1"/>
  <c r="AY155" i="6"/>
  <c r="AU155" i="6"/>
  <c r="AH155" i="6"/>
  <c r="AO155" i="6" s="1"/>
  <c r="A156" i="6"/>
  <c r="J180" i="3"/>
  <c r="K180" i="3" s="1"/>
  <c r="L180" i="3"/>
  <c r="G182" i="3"/>
  <c r="H181" i="3"/>
  <c r="I181" i="3" s="1"/>
  <c r="AI155" i="6" l="1"/>
  <c r="BG155" i="6"/>
  <c r="BF155" i="6" s="1"/>
  <c r="BE155" i="6"/>
  <c r="BA155" i="6"/>
  <c r="BC154" i="6"/>
  <c r="BB154" i="6" s="1"/>
  <c r="A157" i="6"/>
  <c r="AZ156" i="6"/>
  <c r="AL156" i="6" s="1"/>
  <c r="AY156" i="6"/>
  <c r="AU156" i="6"/>
  <c r="AH156" i="6"/>
  <c r="AW110" i="6"/>
  <c r="AX110" i="6" s="1"/>
  <c r="G110" i="6"/>
  <c r="Y110" i="6" s="1"/>
  <c r="C110" i="6"/>
  <c r="H182" i="3"/>
  <c r="I182" i="3" s="1"/>
  <c r="G183" i="3"/>
  <c r="L181" i="3"/>
  <c r="J181" i="3"/>
  <c r="K181" i="3" s="1"/>
  <c r="AI156" i="6" l="1"/>
  <c r="AO156" i="6"/>
  <c r="H110" i="6"/>
  <c r="Z110" i="6" s="1"/>
  <c r="V110" i="6"/>
  <c r="M110" i="6" s="1"/>
  <c r="BC155" i="6"/>
  <c r="BB155" i="6" s="1"/>
  <c r="AV111" i="6"/>
  <c r="BE156" i="6"/>
  <c r="BA156" i="6"/>
  <c r="BG156" i="6"/>
  <c r="BF156" i="6" s="1"/>
  <c r="AH157" i="6"/>
  <c r="AO157" i="6" s="1"/>
  <c r="A158" i="6"/>
  <c r="AZ157" i="6"/>
  <c r="AL157" i="6" s="1"/>
  <c r="AY157" i="6"/>
  <c r="AU157" i="6"/>
  <c r="H183" i="3"/>
  <c r="I183" i="3" s="1"/>
  <c r="G184" i="3"/>
  <c r="L182" i="3"/>
  <c r="J182" i="3"/>
  <c r="K182" i="3" s="1"/>
  <c r="AI157" i="6" l="1"/>
  <c r="BC156" i="6"/>
  <c r="BB156" i="6" s="1"/>
  <c r="BE157" i="6"/>
  <c r="BA157" i="6"/>
  <c r="BG157" i="6"/>
  <c r="BF157" i="6" s="1"/>
  <c r="G111" i="6"/>
  <c r="Y111" i="6" s="1"/>
  <c r="AW111" i="6"/>
  <c r="AX111" i="6" s="1"/>
  <c r="C111" i="6"/>
  <c r="AY158" i="6"/>
  <c r="AU158" i="6"/>
  <c r="AH158" i="6"/>
  <c r="AO158" i="6" s="1"/>
  <c r="A159" i="6"/>
  <c r="AZ158" i="6"/>
  <c r="AL158" i="6" s="1"/>
  <c r="G185" i="3"/>
  <c r="H184" i="3"/>
  <c r="I184" i="3" s="1"/>
  <c r="J183" i="3"/>
  <c r="K183" i="3" s="1"/>
  <c r="L183" i="3"/>
  <c r="AI158" i="6" l="1"/>
  <c r="H111" i="6"/>
  <c r="Z111" i="6" s="1"/>
  <c r="V111" i="6"/>
  <c r="M111" i="6" s="1"/>
  <c r="BG158" i="6"/>
  <c r="BF158" i="6" s="1"/>
  <c r="BE158" i="6"/>
  <c r="BA158" i="6"/>
  <c r="AZ159" i="6"/>
  <c r="AL159" i="6" s="1"/>
  <c r="AY159" i="6"/>
  <c r="AU159" i="6"/>
  <c r="AH159" i="6"/>
  <c r="AO159" i="6" s="1"/>
  <c r="A160" i="6"/>
  <c r="AV112" i="6"/>
  <c r="BC157" i="6"/>
  <c r="BB157" i="6" s="1"/>
  <c r="J184" i="3"/>
  <c r="K184" i="3" s="1"/>
  <c r="L184" i="3"/>
  <c r="G186" i="3"/>
  <c r="H185" i="3"/>
  <c r="I185" i="3" s="1"/>
  <c r="AI159" i="6" l="1"/>
  <c r="BG159" i="6"/>
  <c r="BF159" i="6" s="1"/>
  <c r="BE159" i="6"/>
  <c r="BA159" i="6"/>
  <c r="AW112" i="6"/>
  <c r="AX112" i="6" s="1"/>
  <c r="AV113" i="6" s="1"/>
  <c r="G112" i="6"/>
  <c r="Y112" i="6" s="1"/>
  <c r="C112" i="6"/>
  <c r="A161" i="6"/>
  <c r="AZ160" i="6"/>
  <c r="AL160" i="6" s="1"/>
  <c r="AY160" i="6"/>
  <c r="AU160" i="6"/>
  <c r="AH160" i="6"/>
  <c r="BC158" i="6"/>
  <c r="BB158" i="6" s="1"/>
  <c r="H186" i="3"/>
  <c r="I186" i="3" s="1"/>
  <c r="G187" i="3"/>
  <c r="L185" i="3"/>
  <c r="J185" i="3"/>
  <c r="K185" i="3" s="1"/>
  <c r="AI160" i="6" l="1"/>
  <c r="AO160" i="6"/>
  <c r="H112" i="6"/>
  <c r="Z112" i="6" s="1"/>
  <c r="V112" i="6"/>
  <c r="M112" i="6" s="1"/>
  <c r="BC159" i="6"/>
  <c r="BB159" i="6" s="1"/>
  <c r="AW113" i="6"/>
  <c r="AX113" i="6" s="1"/>
  <c r="G113" i="6"/>
  <c r="Y113" i="6" s="1"/>
  <c r="C113" i="6"/>
  <c r="BE160" i="6"/>
  <c r="BA160" i="6"/>
  <c r="BG160" i="6"/>
  <c r="BF160" i="6" s="1"/>
  <c r="AH161" i="6"/>
  <c r="AO161" i="6" s="1"/>
  <c r="A162" i="6"/>
  <c r="AZ161" i="6"/>
  <c r="AL161" i="6" s="1"/>
  <c r="AY161" i="6"/>
  <c r="AU161" i="6"/>
  <c r="L186" i="3"/>
  <c r="J186" i="3"/>
  <c r="K186" i="3" s="1"/>
  <c r="H187" i="3"/>
  <c r="I187" i="3" s="1"/>
  <c r="G188" i="3"/>
  <c r="AI161" i="6" l="1"/>
  <c r="H113" i="6"/>
  <c r="Z113" i="6" s="1"/>
  <c r="V113" i="6"/>
  <c r="M113" i="6" s="1"/>
  <c r="BE161" i="6"/>
  <c r="BA161" i="6"/>
  <c r="BG161" i="6"/>
  <c r="BF161" i="6" s="1"/>
  <c r="AY162" i="6"/>
  <c r="AU162" i="6"/>
  <c r="AH162" i="6"/>
  <c r="A163" i="6"/>
  <c r="AZ162" i="6"/>
  <c r="AL162" i="6" s="1"/>
  <c r="AV114" i="6"/>
  <c r="BC160" i="6"/>
  <c r="BB160" i="6" s="1"/>
  <c r="J187" i="3"/>
  <c r="K187" i="3" s="1"/>
  <c r="L187" i="3"/>
  <c r="G189" i="3"/>
  <c r="H188" i="3"/>
  <c r="I188" i="3" s="1"/>
  <c r="AI162" i="6" l="1"/>
  <c r="AO162" i="6"/>
  <c r="BC161" i="6"/>
  <c r="BB161" i="6" s="1"/>
  <c r="AZ163" i="6"/>
  <c r="AL163" i="6" s="1"/>
  <c r="AY163" i="6"/>
  <c r="AU163" i="6"/>
  <c r="AH163" i="6"/>
  <c r="AO163" i="6" s="1"/>
  <c r="A164" i="6"/>
  <c r="BG162" i="6"/>
  <c r="BF162" i="6" s="1"/>
  <c r="BE162" i="6"/>
  <c r="BA162" i="6"/>
  <c r="AW114" i="6"/>
  <c r="AX114" i="6" s="1"/>
  <c r="G114" i="6"/>
  <c r="Y114" i="6" s="1"/>
  <c r="C114" i="6"/>
  <c r="J188" i="3"/>
  <c r="K188" i="3" s="1"/>
  <c r="L188" i="3"/>
  <c r="G190" i="3"/>
  <c r="H189" i="3"/>
  <c r="I189" i="3" s="1"/>
  <c r="AI163" i="6" l="1"/>
  <c r="H114" i="6"/>
  <c r="Z114" i="6" s="1"/>
  <c r="V114" i="6"/>
  <c r="M114" i="6" s="1"/>
  <c r="BC162" i="6"/>
  <c r="BB162" i="6" s="1"/>
  <c r="AV115" i="6"/>
  <c r="A165" i="6"/>
  <c r="AZ164" i="6"/>
  <c r="AL164" i="6" s="1"/>
  <c r="AY164" i="6"/>
  <c r="AU164" i="6"/>
  <c r="AH164" i="6"/>
  <c r="AO164" i="6" s="1"/>
  <c r="BG163" i="6"/>
  <c r="BF163" i="6" s="1"/>
  <c r="BE163" i="6"/>
  <c r="BA163" i="6"/>
  <c r="H190" i="3"/>
  <c r="I190" i="3" s="1"/>
  <c r="G191" i="3"/>
  <c r="L189" i="3"/>
  <c r="J189" i="3"/>
  <c r="K189" i="3" s="1"/>
  <c r="AI164" i="6" l="1"/>
  <c r="BC163" i="6"/>
  <c r="BB163" i="6" s="1"/>
  <c r="BE164" i="6"/>
  <c r="BA164" i="6"/>
  <c r="BG164" i="6"/>
  <c r="BF164" i="6" s="1"/>
  <c r="AH165" i="6"/>
  <c r="AO165" i="6" s="1"/>
  <c r="A166" i="6"/>
  <c r="AZ165" i="6"/>
  <c r="AL165" i="6" s="1"/>
  <c r="AY165" i="6"/>
  <c r="AU165" i="6"/>
  <c r="G115" i="6"/>
  <c r="Y115" i="6" s="1"/>
  <c r="AW115" i="6"/>
  <c r="C115" i="6"/>
  <c r="H191" i="3"/>
  <c r="I191" i="3" s="1"/>
  <c r="G192" i="3"/>
  <c r="L190" i="3"/>
  <c r="J190" i="3"/>
  <c r="K190" i="3" s="1"/>
  <c r="AI165" i="6" l="1"/>
  <c r="H115" i="6"/>
  <c r="Z115" i="6" s="1"/>
  <c r="V115" i="6"/>
  <c r="M115" i="6" s="1"/>
  <c r="AX115" i="6"/>
  <c r="AV116" i="6" s="1"/>
  <c r="AY166" i="6"/>
  <c r="AU166" i="6"/>
  <c r="AH166" i="6"/>
  <c r="A167" i="6"/>
  <c r="AZ166" i="6"/>
  <c r="AL166" i="6" s="1"/>
  <c r="BC164" i="6"/>
  <c r="BB164" i="6" s="1"/>
  <c r="BE165" i="6"/>
  <c r="BA165" i="6"/>
  <c r="BG165" i="6"/>
  <c r="BF165" i="6" s="1"/>
  <c r="J191" i="3"/>
  <c r="K191" i="3" s="1"/>
  <c r="L191" i="3"/>
  <c r="G193" i="3"/>
  <c r="H192" i="3"/>
  <c r="I192" i="3" s="1"/>
  <c r="AI166" i="6" l="1"/>
  <c r="AO166" i="6"/>
  <c r="C116" i="6"/>
  <c r="AW116" i="6"/>
  <c r="AX116" i="6" s="1"/>
  <c r="AV117" i="6" s="1"/>
  <c r="G116" i="6"/>
  <c r="Y116" i="6" s="1"/>
  <c r="BG166" i="6"/>
  <c r="BF166" i="6" s="1"/>
  <c r="BE166" i="6"/>
  <c r="BA166" i="6"/>
  <c r="BC165" i="6"/>
  <c r="BB165" i="6" s="1"/>
  <c r="AZ167" i="6"/>
  <c r="AL167" i="6" s="1"/>
  <c r="AY167" i="6"/>
  <c r="AU167" i="6"/>
  <c r="AH167" i="6"/>
  <c r="A168" i="6"/>
  <c r="J192" i="3"/>
  <c r="K192" i="3" s="1"/>
  <c r="L192" i="3"/>
  <c r="G194" i="3"/>
  <c r="H193" i="3"/>
  <c r="I193" i="3" s="1"/>
  <c r="AI167" i="6" l="1"/>
  <c r="AO167" i="6"/>
  <c r="G117" i="6"/>
  <c r="Y117" i="6" s="1"/>
  <c r="AW117" i="6"/>
  <c r="AX117" i="6" s="1"/>
  <c r="H116" i="6"/>
  <c r="Z116" i="6" s="1"/>
  <c r="V116" i="6"/>
  <c r="M116" i="6" s="1"/>
  <c r="C117" i="6"/>
  <c r="A169" i="6"/>
  <c r="AZ168" i="6"/>
  <c r="AL168" i="6" s="1"/>
  <c r="AY168" i="6"/>
  <c r="AU168" i="6"/>
  <c r="AH168" i="6"/>
  <c r="AO168" i="6" s="1"/>
  <c r="BG167" i="6"/>
  <c r="BF167" i="6" s="1"/>
  <c r="BE167" i="6"/>
  <c r="BA167" i="6"/>
  <c r="BC166" i="6"/>
  <c r="BB166" i="6" s="1"/>
  <c r="L193" i="3"/>
  <c r="J193" i="3"/>
  <c r="K193" i="3" s="1"/>
  <c r="H194" i="3"/>
  <c r="I194" i="3" s="1"/>
  <c r="G195" i="3"/>
  <c r="AI168" i="6" l="1"/>
  <c r="AV118" i="6"/>
  <c r="G118" i="6" s="1"/>
  <c r="Y118" i="6" s="1"/>
  <c r="H117" i="6"/>
  <c r="Z117" i="6" s="1"/>
  <c r="V117" i="6"/>
  <c r="M117" i="6" s="1"/>
  <c r="BE168" i="6"/>
  <c r="BA168" i="6"/>
  <c r="BG168" i="6"/>
  <c r="BF168" i="6" s="1"/>
  <c r="AH169" i="6"/>
  <c r="A170" i="6"/>
  <c r="AZ169" i="6"/>
  <c r="AL169" i="6" s="1"/>
  <c r="AY169" i="6"/>
  <c r="AU169" i="6"/>
  <c r="BC167" i="6"/>
  <c r="BB167" i="6" s="1"/>
  <c r="L194" i="3"/>
  <c r="J194" i="3"/>
  <c r="K194" i="3" s="1"/>
  <c r="H195" i="3"/>
  <c r="I195" i="3" s="1"/>
  <c r="G196" i="3"/>
  <c r="C118" i="6" l="1"/>
  <c r="V118" i="6" s="1"/>
  <c r="M118" i="6" s="1"/>
  <c r="AI169" i="6"/>
  <c r="AO169" i="6"/>
  <c r="AW118" i="6"/>
  <c r="AX118" i="6" s="1"/>
  <c r="AV119" i="6" s="1"/>
  <c r="H118" i="6"/>
  <c r="Z118" i="6" s="1"/>
  <c r="BC168" i="6"/>
  <c r="BB168" i="6" s="1"/>
  <c r="AY170" i="6"/>
  <c r="AU170" i="6"/>
  <c r="AH170" i="6"/>
  <c r="A171" i="6"/>
  <c r="AZ170" i="6"/>
  <c r="AL170" i="6" s="1"/>
  <c r="BE169" i="6"/>
  <c r="BA169" i="6"/>
  <c r="BG169" i="6"/>
  <c r="BF169" i="6" s="1"/>
  <c r="G197" i="3"/>
  <c r="H196" i="3"/>
  <c r="I196" i="3" s="1"/>
  <c r="J195" i="3"/>
  <c r="K195" i="3" s="1"/>
  <c r="L195" i="3"/>
  <c r="AI170" i="6" l="1"/>
  <c r="AO170" i="6"/>
  <c r="G119" i="6"/>
  <c r="Y119" i="6" s="1"/>
  <c r="C119" i="6"/>
  <c r="AW119" i="6"/>
  <c r="AX119" i="6" s="1"/>
  <c r="AV120" i="6" s="1"/>
  <c r="BG170" i="6"/>
  <c r="BF170" i="6" s="1"/>
  <c r="BE170" i="6"/>
  <c r="BA170" i="6"/>
  <c r="BC169" i="6"/>
  <c r="BB169" i="6" s="1"/>
  <c r="AZ171" i="6"/>
  <c r="AL171" i="6" s="1"/>
  <c r="AY171" i="6"/>
  <c r="AU171" i="6"/>
  <c r="AH171" i="6"/>
  <c r="AO171" i="6" s="1"/>
  <c r="A172" i="6"/>
  <c r="J196" i="3"/>
  <c r="K196" i="3" s="1"/>
  <c r="L196" i="3"/>
  <c r="G198" i="3"/>
  <c r="H197" i="3"/>
  <c r="I197" i="3" s="1"/>
  <c r="AI171" i="6" l="1"/>
  <c r="H119" i="6"/>
  <c r="Z119" i="6" s="1"/>
  <c r="V119" i="6"/>
  <c r="M119" i="6" s="1"/>
  <c r="BC170" i="6"/>
  <c r="BB170" i="6" s="1"/>
  <c r="AW120" i="6"/>
  <c r="AX120" i="6" s="1"/>
  <c r="AV121" i="6" s="1"/>
  <c r="G120" i="6"/>
  <c r="Y120" i="6" s="1"/>
  <c r="C120" i="6"/>
  <c r="BG171" i="6"/>
  <c r="BF171" i="6" s="1"/>
  <c r="BE171" i="6"/>
  <c r="BA171" i="6"/>
  <c r="A173" i="6"/>
  <c r="AZ172" i="6"/>
  <c r="AL172" i="6" s="1"/>
  <c r="AY172" i="6"/>
  <c r="AU172" i="6"/>
  <c r="AH172" i="6"/>
  <c r="L197" i="3"/>
  <c r="J197" i="3"/>
  <c r="K197" i="3" s="1"/>
  <c r="H198" i="3"/>
  <c r="I198" i="3" s="1"/>
  <c r="G199" i="3"/>
  <c r="AI172" i="6" l="1"/>
  <c r="AO172" i="6"/>
  <c r="H120" i="6"/>
  <c r="Z120" i="6" s="1"/>
  <c r="V120" i="6"/>
  <c r="M120" i="6" s="1"/>
  <c r="BC171" i="6"/>
  <c r="BB171" i="6" s="1"/>
  <c r="AW121" i="6"/>
  <c r="AX121" i="6" s="1"/>
  <c r="G121" i="6"/>
  <c r="Y121" i="6" s="1"/>
  <c r="C121" i="6"/>
  <c r="BG172" i="6"/>
  <c r="BF172" i="6" s="1"/>
  <c r="BE172" i="6"/>
  <c r="BA172" i="6"/>
  <c r="AZ173" i="6"/>
  <c r="AL173" i="6" s="1"/>
  <c r="AU173" i="6"/>
  <c r="A174" i="6"/>
  <c r="AY173" i="6"/>
  <c r="AH173" i="6"/>
  <c r="AO173" i="6" s="1"/>
  <c r="L198" i="3"/>
  <c r="J198" i="3"/>
  <c r="K198" i="3" s="1"/>
  <c r="H199" i="3"/>
  <c r="I199" i="3" s="1"/>
  <c r="G200" i="3"/>
  <c r="AI173" i="6" l="1"/>
  <c r="H121" i="6"/>
  <c r="Z121" i="6" s="1"/>
  <c r="V121" i="6"/>
  <c r="M121" i="6" s="1"/>
  <c r="BC172" i="6"/>
  <c r="BB172" i="6" s="1"/>
  <c r="A175" i="6"/>
  <c r="AZ174" i="6"/>
  <c r="AL174" i="6" s="1"/>
  <c r="AU174" i="6"/>
  <c r="AY174" i="6"/>
  <c r="AH174" i="6"/>
  <c r="AV122" i="6"/>
  <c r="BA173" i="6"/>
  <c r="BE173" i="6"/>
  <c r="BG173" i="6"/>
  <c r="BF173" i="6" s="1"/>
  <c r="J199" i="3"/>
  <c r="K199" i="3" s="1"/>
  <c r="L199" i="3"/>
  <c r="G201" i="3"/>
  <c r="H200" i="3"/>
  <c r="I200" i="3" s="1"/>
  <c r="AI174" i="6" l="1"/>
  <c r="AO174" i="6"/>
  <c r="BC173" i="6"/>
  <c r="BB173" i="6" s="1"/>
  <c r="AW122" i="6"/>
  <c r="AX122" i="6" s="1"/>
  <c r="G122" i="6"/>
  <c r="Y122" i="6" s="1"/>
  <c r="C122" i="6"/>
  <c r="BE174" i="6"/>
  <c r="BA174" i="6"/>
  <c r="BG174" i="6"/>
  <c r="BF174" i="6" s="1"/>
  <c r="AH175" i="6"/>
  <c r="AO175" i="6" s="1"/>
  <c r="AZ175" i="6"/>
  <c r="AL175" i="6" s="1"/>
  <c r="AU175" i="6"/>
  <c r="A176" i="6"/>
  <c r="AY175" i="6"/>
  <c r="J200" i="3"/>
  <c r="K200" i="3" s="1"/>
  <c r="L200" i="3"/>
  <c r="G202" i="3"/>
  <c r="H201" i="3"/>
  <c r="I201" i="3" s="1"/>
  <c r="AI175" i="6" l="1"/>
  <c r="H122" i="6"/>
  <c r="Z122" i="6" s="1"/>
  <c r="V122" i="6"/>
  <c r="M122" i="6" s="1"/>
  <c r="BE175" i="6"/>
  <c r="BG175" i="6"/>
  <c r="BF175" i="6" s="1"/>
  <c r="BA175" i="6"/>
  <c r="BC174" i="6"/>
  <c r="BB174" i="6" s="1"/>
  <c r="AY176" i="6"/>
  <c r="AU176" i="6"/>
  <c r="AZ176" i="6"/>
  <c r="AL176" i="6" s="1"/>
  <c r="A177" i="6"/>
  <c r="AH176" i="6"/>
  <c r="AO176" i="6" s="1"/>
  <c r="AV123" i="6"/>
  <c r="H202" i="3"/>
  <c r="I202" i="3" s="1"/>
  <c r="G203" i="3"/>
  <c r="L201" i="3"/>
  <c r="J201" i="3"/>
  <c r="K201" i="3" s="1"/>
  <c r="AI176" i="6" l="1"/>
  <c r="G123" i="6"/>
  <c r="Y123" i="6" s="1"/>
  <c r="AW123" i="6"/>
  <c r="AX123" i="6" s="1"/>
  <c r="AV124" i="6" s="1"/>
  <c r="C123" i="6"/>
  <c r="AZ177" i="6"/>
  <c r="AL177" i="6" s="1"/>
  <c r="AU177" i="6"/>
  <c r="A178" i="6"/>
  <c r="AY177" i="6"/>
  <c r="AH177" i="6"/>
  <c r="BC175" i="6"/>
  <c r="BB175" i="6" s="1"/>
  <c r="BG176" i="6"/>
  <c r="BF176" i="6" s="1"/>
  <c r="BE176" i="6"/>
  <c r="BA176" i="6"/>
  <c r="H203" i="3"/>
  <c r="I203" i="3" s="1"/>
  <c r="G204" i="3"/>
  <c r="L202" i="3"/>
  <c r="J202" i="3"/>
  <c r="K202" i="3" s="1"/>
  <c r="AI177" i="6" l="1"/>
  <c r="AO177" i="6"/>
  <c r="H123" i="6"/>
  <c r="Z123" i="6" s="1"/>
  <c r="V123" i="6"/>
  <c r="M123" i="6" s="1"/>
  <c r="AW124" i="6"/>
  <c r="AX124" i="6" s="1"/>
  <c r="AV125" i="6" s="1"/>
  <c r="G124" i="6"/>
  <c r="Y124" i="6" s="1"/>
  <c r="C124" i="6"/>
  <c r="A179" i="6"/>
  <c r="AZ178" i="6"/>
  <c r="AL178" i="6" s="1"/>
  <c r="AU178" i="6"/>
  <c r="AY178" i="6"/>
  <c r="AH178" i="6"/>
  <c r="BC176" i="6"/>
  <c r="BB176" i="6" s="1"/>
  <c r="BA177" i="6"/>
  <c r="BE177" i="6"/>
  <c r="BG177" i="6"/>
  <c r="BF177" i="6" s="1"/>
  <c r="J203" i="3"/>
  <c r="K203" i="3" s="1"/>
  <c r="L203" i="3"/>
  <c r="G205" i="3"/>
  <c r="H204" i="3"/>
  <c r="I204" i="3" s="1"/>
  <c r="AI178" i="6" l="1"/>
  <c r="AO178" i="6"/>
  <c r="H124" i="6"/>
  <c r="Z124" i="6" s="1"/>
  <c r="V124" i="6"/>
  <c r="M124" i="6" s="1"/>
  <c r="BC177" i="6"/>
  <c r="BB177" i="6" s="1"/>
  <c r="AW125" i="6"/>
  <c r="AX125" i="6" s="1"/>
  <c r="G125" i="6"/>
  <c r="Y125" i="6" s="1"/>
  <c r="C125" i="6"/>
  <c r="AH179" i="6"/>
  <c r="AO179" i="6" s="1"/>
  <c r="AZ179" i="6"/>
  <c r="AL179" i="6" s="1"/>
  <c r="AU179" i="6"/>
  <c r="AY179" i="6"/>
  <c r="A180" i="6"/>
  <c r="BE178" i="6"/>
  <c r="BA178" i="6"/>
  <c r="BG178" i="6"/>
  <c r="BF178" i="6" s="1"/>
  <c r="J204" i="3"/>
  <c r="K204" i="3" s="1"/>
  <c r="L204" i="3"/>
  <c r="G206" i="3"/>
  <c r="H205" i="3"/>
  <c r="I205" i="3" s="1"/>
  <c r="AI179" i="6" l="1"/>
  <c r="H125" i="6"/>
  <c r="Z125" i="6" s="1"/>
  <c r="V125" i="6"/>
  <c r="M125" i="6" s="1"/>
  <c r="BG179" i="6"/>
  <c r="BF179" i="6" s="1"/>
  <c r="BE179" i="6"/>
  <c r="BA179" i="6"/>
  <c r="AZ180" i="6"/>
  <c r="AL180" i="6" s="1"/>
  <c r="AY180" i="6"/>
  <c r="AU180" i="6"/>
  <c r="A181" i="6"/>
  <c r="AH180" i="6"/>
  <c r="BC178" i="6"/>
  <c r="BB178" i="6" s="1"/>
  <c r="AV126" i="6"/>
  <c r="H206" i="3"/>
  <c r="I206" i="3" s="1"/>
  <c r="G207" i="3"/>
  <c r="L205" i="3"/>
  <c r="J205" i="3"/>
  <c r="K205" i="3" s="1"/>
  <c r="AI180" i="6" l="1"/>
  <c r="AO180" i="6"/>
  <c r="AW126" i="6"/>
  <c r="AX126" i="6" s="1"/>
  <c r="G126" i="6"/>
  <c r="Y126" i="6" s="1"/>
  <c r="C126" i="6"/>
  <c r="A182" i="6"/>
  <c r="AZ181" i="6"/>
  <c r="AL181" i="6" s="1"/>
  <c r="AU181" i="6"/>
  <c r="AH181" i="6"/>
  <c r="AO181" i="6" s="1"/>
  <c r="AY181" i="6"/>
  <c r="BC179" i="6"/>
  <c r="BB179" i="6" s="1"/>
  <c r="BG180" i="6"/>
  <c r="BF180" i="6" s="1"/>
  <c r="BE180" i="6"/>
  <c r="BA180" i="6"/>
  <c r="H207" i="3"/>
  <c r="I207" i="3" s="1"/>
  <c r="G208" i="3"/>
  <c r="L206" i="3"/>
  <c r="J206" i="3"/>
  <c r="K206" i="3" s="1"/>
  <c r="AI181" i="6" l="1"/>
  <c r="H126" i="6"/>
  <c r="Z126" i="6" s="1"/>
  <c r="V126" i="6"/>
  <c r="M126" i="6" s="1"/>
  <c r="BE181" i="6"/>
  <c r="BA181" i="6"/>
  <c r="BG181" i="6"/>
  <c r="BF181" i="6" s="1"/>
  <c r="AV127" i="6"/>
  <c r="AH182" i="6"/>
  <c r="AO182" i="6" s="1"/>
  <c r="A183" i="6"/>
  <c r="AU182" i="6"/>
  <c r="AZ182" i="6"/>
  <c r="AL182" i="6" s="1"/>
  <c r="AY182" i="6"/>
  <c r="BC180" i="6"/>
  <c r="BB180" i="6" s="1"/>
  <c r="G209" i="3"/>
  <c r="H208" i="3"/>
  <c r="I208" i="3" s="1"/>
  <c r="J207" i="3"/>
  <c r="K207" i="3" s="1"/>
  <c r="L207" i="3"/>
  <c r="AI182" i="6" l="1"/>
  <c r="BE182" i="6"/>
  <c r="BA182" i="6"/>
  <c r="BG182" i="6"/>
  <c r="BF182" i="6" s="1"/>
  <c r="BC181" i="6"/>
  <c r="BB181" i="6" s="1"/>
  <c r="G127" i="6"/>
  <c r="Y127" i="6" s="1"/>
  <c r="AW127" i="6"/>
  <c r="C127" i="6"/>
  <c r="AY183" i="6"/>
  <c r="AU183" i="6"/>
  <c r="AH183" i="6"/>
  <c r="AO183" i="6" s="1"/>
  <c r="AZ183" i="6"/>
  <c r="AL183" i="6" s="1"/>
  <c r="A184" i="6"/>
  <c r="J208" i="3"/>
  <c r="K208" i="3" s="1"/>
  <c r="L208" i="3"/>
  <c r="G210" i="3"/>
  <c r="H209" i="3"/>
  <c r="I209" i="3" s="1"/>
  <c r="AI183" i="6" l="1"/>
  <c r="H127" i="6"/>
  <c r="Z127" i="6" s="1"/>
  <c r="V127" i="6"/>
  <c r="M127" i="6" s="1"/>
  <c r="BC182" i="6"/>
  <c r="BB182" i="6" s="1"/>
  <c r="BG183" i="6"/>
  <c r="BF183" i="6" s="1"/>
  <c r="BE183" i="6"/>
  <c r="BA183" i="6"/>
  <c r="AX127" i="6"/>
  <c r="AV128" i="6" s="1"/>
  <c r="AZ184" i="6"/>
  <c r="AL184" i="6" s="1"/>
  <c r="AY184" i="6"/>
  <c r="AU184" i="6"/>
  <c r="A185" i="6"/>
  <c r="AH184" i="6"/>
  <c r="AO184" i="6" s="1"/>
  <c r="H210" i="3"/>
  <c r="I210" i="3" s="1"/>
  <c r="G211" i="3"/>
  <c r="L209" i="3"/>
  <c r="J209" i="3"/>
  <c r="K209" i="3" s="1"/>
  <c r="AI184" i="6" l="1"/>
  <c r="BC183" i="6"/>
  <c r="BB183" i="6" s="1"/>
  <c r="AW128" i="6"/>
  <c r="AX128" i="6" s="1"/>
  <c r="AV129" i="6" s="1"/>
  <c r="G128" i="6"/>
  <c r="Y128" i="6" s="1"/>
  <c r="C128" i="6"/>
  <c r="BG184" i="6"/>
  <c r="BF184" i="6" s="1"/>
  <c r="BE184" i="6"/>
  <c r="BA184" i="6"/>
  <c r="A186" i="6"/>
  <c r="AZ185" i="6"/>
  <c r="AL185" i="6" s="1"/>
  <c r="AU185" i="6"/>
  <c r="AH185" i="6"/>
  <c r="AO185" i="6" s="1"/>
  <c r="AY185" i="6"/>
  <c r="H211" i="3"/>
  <c r="I211" i="3" s="1"/>
  <c r="G212" i="3"/>
  <c r="L210" i="3"/>
  <c r="J210" i="3"/>
  <c r="K210" i="3" s="1"/>
  <c r="AI185" i="6" l="1"/>
  <c r="H128" i="6"/>
  <c r="Z128" i="6" s="1"/>
  <c r="V128" i="6"/>
  <c r="M128" i="6" s="1"/>
  <c r="BC184" i="6"/>
  <c r="BB184" i="6" s="1"/>
  <c r="AW129" i="6"/>
  <c r="AX129" i="6" s="1"/>
  <c r="G129" i="6"/>
  <c r="Y129" i="6" s="1"/>
  <c r="C129" i="6"/>
  <c r="AH186" i="6"/>
  <c r="A187" i="6"/>
  <c r="AU186" i="6"/>
  <c r="AZ186" i="6"/>
  <c r="AL186" i="6" s="1"/>
  <c r="AY186" i="6"/>
  <c r="BE185" i="6"/>
  <c r="BA185" i="6"/>
  <c r="BG185" i="6"/>
  <c r="BF185" i="6" s="1"/>
  <c r="G213" i="3"/>
  <c r="H212" i="3"/>
  <c r="I212" i="3" s="1"/>
  <c r="J211" i="3"/>
  <c r="K211" i="3" s="1"/>
  <c r="L211" i="3"/>
  <c r="AI186" i="6" l="1"/>
  <c r="AO186" i="6"/>
  <c r="H129" i="6"/>
  <c r="Z129" i="6" s="1"/>
  <c r="V129" i="6"/>
  <c r="M129" i="6" s="1"/>
  <c r="AY187" i="6"/>
  <c r="AU187" i="6"/>
  <c r="AH187" i="6"/>
  <c r="AZ187" i="6"/>
  <c r="AL187" i="6" s="1"/>
  <c r="A188" i="6"/>
  <c r="BE186" i="6"/>
  <c r="BA186" i="6"/>
  <c r="BG186" i="6"/>
  <c r="BF186" i="6" s="1"/>
  <c r="BC185" i="6"/>
  <c r="BB185" i="6" s="1"/>
  <c r="AV130" i="6"/>
  <c r="J212" i="3"/>
  <c r="K212" i="3" s="1"/>
  <c r="L212" i="3"/>
  <c r="G214" i="3"/>
  <c r="H213" i="3"/>
  <c r="I213" i="3" s="1"/>
  <c r="AI187" i="6" l="1"/>
  <c r="AO187" i="6"/>
  <c r="AW130" i="6"/>
  <c r="AX130" i="6" s="1"/>
  <c r="G130" i="6"/>
  <c r="Y130" i="6" s="1"/>
  <c r="C130" i="6"/>
  <c r="BC186" i="6"/>
  <c r="BB186" i="6" s="1"/>
  <c r="BG187" i="6"/>
  <c r="BF187" i="6" s="1"/>
  <c r="BE187" i="6"/>
  <c r="BA187" i="6"/>
  <c r="AZ188" i="6"/>
  <c r="AL188" i="6" s="1"/>
  <c r="AY188" i="6"/>
  <c r="AU188" i="6"/>
  <c r="A189" i="6"/>
  <c r="AH188" i="6"/>
  <c r="AO188" i="6" s="1"/>
  <c r="L213" i="3"/>
  <c r="J213" i="3"/>
  <c r="K213" i="3" s="1"/>
  <c r="H214" i="3"/>
  <c r="I214" i="3" s="1"/>
  <c r="G215" i="3"/>
  <c r="AI188" i="6" l="1"/>
  <c r="H130" i="6"/>
  <c r="Z130" i="6" s="1"/>
  <c r="V130" i="6"/>
  <c r="M130" i="6" s="1"/>
  <c r="A190" i="6"/>
  <c r="AZ189" i="6"/>
  <c r="AL189" i="6" s="1"/>
  <c r="AY189" i="6"/>
  <c r="AU189" i="6"/>
  <c r="AH189" i="6"/>
  <c r="BG188" i="6"/>
  <c r="BF188" i="6" s="1"/>
  <c r="BE188" i="6"/>
  <c r="BA188" i="6"/>
  <c r="BC187" i="6"/>
  <c r="BB187" i="6" s="1"/>
  <c r="AV131" i="6"/>
  <c r="L214" i="3"/>
  <c r="J214" i="3"/>
  <c r="K214" i="3" s="1"/>
  <c r="H215" i="3"/>
  <c r="I215" i="3" s="1"/>
  <c r="G216" i="3"/>
  <c r="AI189" i="6" l="1"/>
  <c r="AO189" i="6"/>
  <c r="BC188" i="6"/>
  <c r="BB188" i="6" s="1"/>
  <c r="BE189" i="6"/>
  <c r="BA189" i="6"/>
  <c r="BG189" i="6"/>
  <c r="BF189" i="6" s="1"/>
  <c r="AY190" i="6"/>
  <c r="AU190" i="6"/>
  <c r="AH190" i="6"/>
  <c r="AO190" i="6" s="1"/>
  <c r="A191" i="6"/>
  <c r="AZ190" i="6"/>
  <c r="AL190" i="6" s="1"/>
  <c r="G131" i="6"/>
  <c r="Y131" i="6" s="1"/>
  <c r="AW131" i="6"/>
  <c r="AX131" i="6" s="1"/>
  <c r="AV132" i="6" s="1"/>
  <c r="C131" i="6"/>
  <c r="J215" i="3"/>
  <c r="K215" i="3" s="1"/>
  <c r="L215" i="3"/>
  <c r="G217" i="3"/>
  <c r="H216" i="3"/>
  <c r="I216" i="3" s="1"/>
  <c r="AI190" i="6" l="1"/>
  <c r="H131" i="6"/>
  <c r="Z131" i="6" s="1"/>
  <c r="V131" i="6"/>
  <c r="M131" i="6" s="1"/>
  <c r="AW132" i="6"/>
  <c r="AX132" i="6" s="1"/>
  <c r="AV133" i="6" s="1"/>
  <c r="G132" i="6"/>
  <c r="Y132" i="6" s="1"/>
  <c r="C132" i="6"/>
  <c r="BG190" i="6"/>
  <c r="BF190" i="6" s="1"/>
  <c r="BE190" i="6"/>
  <c r="BA190" i="6"/>
  <c r="BC189" i="6"/>
  <c r="BB189" i="6" s="1"/>
  <c r="AZ191" i="6"/>
  <c r="AL191" i="6" s="1"/>
  <c r="AY191" i="6"/>
  <c r="AU191" i="6"/>
  <c r="AH191" i="6"/>
  <c r="AO191" i="6" s="1"/>
  <c r="A192" i="6"/>
  <c r="G218" i="3"/>
  <c r="H217" i="3"/>
  <c r="I217" i="3" s="1"/>
  <c r="J216" i="3"/>
  <c r="K216" i="3" s="1"/>
  <c r="L216" i="3"/>
  <c r="AI191" i="6" l="1"/>
  <c r="H132" i="6"/>
  <c r="Z132" i="6" s="1"/>
  <c r="V132" i="6"/>
  <c r="M132" i="6" s="1"/>
  <c r="AW133" i="6"/>
  <c r="AX133" i="6" s="1"/>
  <c r="G133" i="6"/>
  <c r="Y133" i="6" s="1"/>
  <c r="C133" i="6"/>
  <c r="BG191" i="6"/>
  <c r="BF191" i="6" s="1"/>
  <c r="BE191" i="6"/>
  <c r="BA191" i="6"/>
  <c r="A193" i="6"/>
  <c r="AZ192" i="6"/>
  <c r="AL192" i="6" s="1"/>
  <c r="AY192" i="6"/>
  <c r="AU192" i="6"/>
  <c r="AH192" i="6"/>
  <c r="BC190" i="6"/>
  <c r="BB190" i="6" s="1"/>
  <c r="L217" i="3"/>
  <c r="J217" i="3"/>
  <c r="K217" i="3" s="1"/>
  <c r="H218" i="3"/>
  <c r="I218" i="3" s="1"/>
  <c r="G219" i="3"/>
  <c r="AI192" i="6" l="1"/>
  <c r="AO192" i="6"/>
  <c r="H133" i="6"/>
  <c r="Z133" i="6" s="1"/>
  <c r="V133" i="6"/>
  <c r="M133" i="6" s="1"/>
  <c r="BC191" i="6"/>
  <c r="BB191" i="6" s="1"/>
  <c r="BE192" i="6"/>
  <c r="BA192" i="6"/>
  <c r="BG192" i="6"/>
  <c r="BF192" i="6" s="1"/>
  <c r="AH193" i="6"/>
  <c r="A194" i="6"/>
  <c r="AZ193" i="6"/>
  <c r="AL193" i="6" s="1"/>
  <c r="AY193" i="6"/>
  <c r="AU193" i="6"/>
  <c r="AV134" i="6"/>
  <c r="H219" i="3"/>
  <c r="I219" i="3" s="1"/>
  <c r="G220" i="3"/>
  <c r="L218" i="3"/>
  <c r="J218" i="3"/>
  <c r="K218" i="3" s="1"/>
  <c r="AI193" i="6" l="1"/>
  <c r="AO193" i="6"/>
  <c r="BC192" i="6"/>
  <c r="BB192" i="6" s="1"/>
  <c r="AW134" i="6"/>
  <c r="G134" i="6"/>
  <c r="Y134" i="6" s="1"/>
  <c r="C134" i="6"/>
  <c r="BE193" i="6"/>
  <c r="BA193" i="6"/>
  <c r="BG193" i="6"/>
  <c r="BF193" i="6" s="1"/>
  <c r="AY194" i="6"/>
  <c r="AU194" i="6"/>
  <c r="AH194" i="6"/>
  <c r="AO194" i="6" s="1"/>
  <c r="A195" i="6"/>
  <c r="AZ194" i="6"/>
  <c r="AL194" i="6" s="1"/>
  <c r="G221" i="3"/>
  <c r="H220" i="3"/>
  <c r="I220" i="3" s="1"/>
  <c r="J219" i="3"/>
  <c r="K219" i="3" s="1"/>
  <c r="L219" i="3"/>
  <c r="AI194" i="6" l="1"/>
  <c r="H134" i="6"/>
  <c r="Z134" i="6" s="1"/>
  <c r="V134" i="6"/>
  <c r="M134" i="6" s="1"/>
  <c r="AX134" i="6"/>
  <c r="AV135" i="6" s="1"/>
  <c r="BG194" i="6"/>
  <c r="BF194" i="6" s="1"/>
  <c r="BE194" i="6"/>
  <c r="BA194" i="6"/>
  <c r="BC193" i="6"/>
  <c r="BB193" i="6" s="1"/>
  <c r="AZ195" i="6"/>
  <c r="AL195" i="6" s="1"/>
  <c r="AY195" i="6"/>
  <c r="AU195" i="6"/>
  <c r="AH195" i="6"/>
  <c r="AO195" i="6" s="1"/>
  <c r="A196" i="6"/>
  <c r="J220" i="3"/>
  <c r="K220" i="3" s="1"/>
  <c r="L220" i="3"/>
  <c r="G222" i="3"/>
  <c r="H221" i="3"/>
  <c r="I221" i="3" s="1"/>
  <c r="AI195" i="6" l="1"/>
  <c r="AW135" i="6"/>
  <c r="AX135" i="6" s="1"/>
  <c r="C135" i="6"/>
  <c r="G135" i="6"/>
  <c r="Y135" i="6" s="1"/>
  <c r="A197" i="6"/>
  <c r="AZ196" i="6"/>
  <c r="AL196" i="6" s="1"/>
  <c r="AY196" i="6"/>
  <c r="AU196" i="6"/>
  <c r="AH196" i="6"/>
  <c r="BC194" i="6"/>
  <c r="BB194" i="6" s="1"/>
  <c r="BG195" i="6"/>
  <c r="BF195" i="6" s="1"/>
  <c r="BE195" i="6"/>
  <c r="BA195" i="6"/>
  <c r="AV136" i="6"/>
  <c r="L221" i="3"/>
  <c r="J221" i="3"/>
  <c r="K221" i="3" s="1"/>
  <c r="H222" i="3"/>
  <c r="I222" i="3" s="1"/>
  <c r="G223" i="3"/>
  <c r="AI196" i="6" l="1"/>
  <c r="AO196" i="6"/>
  <c r="H135" i="6"/>
  <c r="Z135" i="6" s="1"/>
  <c r="V135" i="6"/>
  <c r="M135" i="6" s="1"/>
  <c r="AW136" i="6"/>
  <c r="AX136" i="6" s="1"/>
  <c r="AV137" i="6" s="1"/>
  <c r="G136" i="6"/>
  <c r="Y136" i="6" s="1"/>
  <c r="C136" i="6"/>
  <c r="AY197" i="6"/>
  <c r="AH197" i="6"/>
  <c r="AO197" i="6" s="1"/>
  <c r="A198" i="6"/>
  <c r="AZ197" i="6"/>
  <c r="AL197" i="6" s="1"/>
  <c r="AU197" i="6"/>
  <c r="BE196" i="6"/>
  <c r="BA196" i="6"/>
  <c r="BG196" i="6"/>
  <c r="BF196" i="6" s="1"/>
  <c r="BC195" i="6"/>
  <c r="BB195" i="6" s="1"/>
  <c r="L222" i="3"/>
  <c r="J222" i="3"/>
  <c r="K222" i="3" s="1"/>
  <c r="H223" i="3"/>
  <c r="I223" i="3" s="1"/>
  <c r="G224" i="3"/>
  <c r="AI197" i="6" l="1"/>
  <c r="H136" i="6"/>
  <c r="Z136" i="6" s="1"/>
  <c r="V136" i="6"/>
  <c r="M136" i="6" s="1"/>
  <c r="AW137" i="6"/>
  <c r="AX137" i="6" s="1"/>
  <c r="G137" i="6"/>
  <c r="Y137" i="6" s="1"/>
  <c r="C137" i="6"/>
  <c r="AZ198" i="6"/>
  <c r="AL198" i="6" s="1"/>
  <c r="AY198" i="6"/>
  <c r="AU198" i="6"/>
  <c r="AH198" i="6"/>
  <c r="AO198" i="6" s="1"/>
  <c r="A199" i="6"/>
  <c r="BG197" i="6"/>
  <c r="BF197" i="6" s="1"/>
  <c r="BE197" i="6"/>
  <c r="BA197" i="6"/>
  <c r="BC196" i="6"/>
  <c r="BB196" i="6" s="1"/>
  <c r="G225" i="3"/>
  <c r="H224" i="3"/>
  <c r="I224" i="3" s="1"/>
  <c r="J223" i="3"/>
  <c r="K223" i="3" s="1"/>
  <c r="L223" i="3"/>
  <c r="AI198" i="6" l="1"/>
  <c r="H137" i="6"/>
  <c r="Z137" i="6" s="1"/>
  <c r="V137" i="6"/>
  <c r="M137" i="6" s="1"/>
  <c r="BG198" i="6"/>
  <c r="BF198" i="6" s="1"/>
  <c r="BE198" i="6"/>
  <c r="BA198" i="6"/>
  <c r="A200" i="6"/>
  <c r="AZ199" i="6"/>
  <c r="AL199" i="6" s="1"/>
  <c r="AY199" i="6"/>
  <c r="AU199" i="6"/>
  <c r="AH199" i="6"/>
  <c r="BC197" i="6"/>
  <c r="BB197" i="6" s="1"/>
  <c r="AV138" i="6"/>
  <c r="G226" i="3"/>
  <c r="H225" i="3"/>
  <c r="I225" i="3" s="1"/>
  <c r="J224" i="3"/>
  <c r="K224" i="3" s="1"/>
  <c r="L224" i="3"/>
  <c r="AI199" i="6" l="1"/>
  <c r="AO199" i="6"/>
  <c r="BC198" i="6"/>
  <c r="BB198" i="6" s="1"/>
  <c r="AW138" i="6"/>
  <c r="AX138" i="6" s="1"/>
  <c r="G138" i="6"/>
  <c r="Y138" i="6" s="1"/>
  <c r="C138" i="6"/>
  <c r="BE199" i="6"/>
  <c r="BA199" i="6"/>
  <c r="BG199" i="6"/>
  <c r="BF199" i="6" s="1"/>
  <c r="AH200" i="6"/>
  <c r="A201" i="6"/>
  <c r="AZ200" i="6"/>
  <c r="AL200" i="6" s="1"/>
  <c r="AY200" i="6"/>
  <c r="AU200" i="6"/>
  <c r="L225" i="3"/>
  <c r="J225" i="3"/>
  <c r="K225" i="3" s="1"/>
  <c r="H226" i="3"/>
  <c r="I226" i="3" s="1"/>
  <c r="G227" i="3"/>
  <c r="AI200" i="6" l="1"/>
  <c r="AO200" i="6"/>
  <c r="H138" i="6"/>
  <c r="Z138" i="6" s="1"/>
  <c r="V138" i="6"/>
  <c r="M138" i="6" s="1"/>
  <c r="AV139" i="6"/>
  <c r="BE200" i="6"/>
  <c r="BA200" i="6"/>
  <c r="BG200" i="6"/>
  <c r="BF200" i="6" s="1"/>
  <c r="AY201" i="6"/>
  <c r="AU201" i="6"/>
  <c r="AH201" i="6"/>
  <c r="AO201" i="6" s="1"/>
  <c r="A202" i="6"/>
  <c r="AZ201" i="6"/>
  <c r="AL201" i="6" s="1"/>
  <c r="BC199" i="6"/>
  <c r="BB199" i="6" s="1"/>
  <c r="H227" i="3"/>
  <c r="I227" i="3" s="1"/>
  <c r="G228" i="3"/>
  <c r="L226" i="3"/>
  <c r="J226" i="3"/>
  <c r="K226" i="3" s="1"/>
  <c r="AI201" i="6" l="1"/>
  <c r="C139" i="6"/>
  <c r="H139" i="6" s="1"/>
  <c r="Z139" i="6" s="1"/>
  <c r="AW139" i="6"/>
  <c r="AX139" i="6" s="1"/>
  <c r="AV140" i="6" s="1"/>
  <c r="G139" i="6"/>
  <c r="Y139" i="6" s="1"/>
  <c r="BC200" i="6"/>
  <c r="BB200" i="6" s="1"/>
  <c r="BG201" i="6"/>
  <c r="BF201" i="6" s="1"/>
  <c r="BE201" i="6"/>
  <c r="BA201" i="6"/>
  <c r="AZ202" i="6"/>
  <c r="AL202" i="6" s="1"/>
  <c r="AY202" i="6"/>
  <c r="AU202" i="6"/>
  <c r="AH202" i="6"/>
  <c r="A203" i="6"/>
  <c r="G229" i="3"/>
  <c r="H228" i="3"/>
  <c r="I228" i="3" s="1"/>
  <c r="J227" i="3"/>
  <c r="K227" i="3" s="1"/>
  <c r="L227" i="3"/>
  <c r="AI202" i="6" l="1"/>
  <c r="AO202" i="6"/>
  <c r="V139" i="6"/>
  <c r="M139" i="6" s="1"/>
  <c r="AW140" i="6"/>
  <c r="AX140" i="6" s="1"/>
  <c r="AV141" i="6" s="1"/>
  <c r="C141" i="6" s="1"/>
  <c r="C140" i="6"/>
  <c r="H140" i="6" s="1"/>
  <c r="Z140" i="6" s="1"/>
  <c r="G140" i="6"/>
  <c r="Y140" i="6" s="1"/>
  <c r="BC201" i="6"/>
  <c r="BB201" i="6" s="1"/>
  <c r="A204" i="6"/>
  <c r="AZ203" i="6"/>
  <c r="AL203" i="6" s="1"/>
  <c r="AY203" i="6"/>
  <c r="AU203" i="6"/>
  <c r="AH203" i="6"/>
  <c r="AO203" i="6" s="1"/>
  <c r="BG202" i="6"/>
  <c r="BF202" i="6" s="1"/>
  <c r="BE202" i="6"/>
  <c r="BA202" i="6"/>
  <c r="J228" i="3"/>
  <c r="K228" i="3" s="1"/>
  <c r="L228" i="3"/>
  <c r="G230" i="3"/>
  <c r="H229" i="3"/>
  <c r="I229" i="3" s="1"/>
  <c r="G141" i="6" l="1"/>
  <c r="Y141" i="6" s="1"/>
  <c r="AW141" i="6"/>
  <c r="AI203" i="6"/>
  <c r="V140" i="6"/>
  <c r="M140" i="6" s="1"/>
  <c r="H141" i="6"/>
  <c r="Z141" i="6" s="1"/>
  <c r="V141" i="6"/>
  <c r="M141" i="6" s="1"/>
  <c r="BC202" i="6"/>
  <c r="BB202" i="6" s="1"/>
  <c r="AX141" i="6"/>
  <c r="AV142" i="6" s="1"/>
  <c r="BE203" i="6"/>
  <c r="BA203" i="6"/>
  <c r="BG203" i="6"/>
  <c r="BF203" i="6" s="1"/>
  <c r="AH204" i="6"/>
  <c r="A205" i="6"/>
  <c r="AZ204" i="6"/>
  <c r="AL204" i="6" s="1"/>
  <c r="AY204" i="6"/>
  <c r="AU204" i="6"/>
  <c r="H230" i="3"/>
  <c r="I230" i="3" s="1"/>
  <c r="G231" i="3"/>
  <c r="L229" i="3"/>
  <c r="J229" i="3"/>
  <c r="K229" i="3" s="1"/>
  <c r="AI204" i="6" l="1"/>
  <c r="AO204" i="6"/>
  <c r="AW142" i="6"/>
  <c r="AX142" i="6" s="1"/>
  <c r="G142" i="6"/>
  <c r="Y142" i="6" s="1"/>
  <c r="C142" i="6"/>
  <c r="BE204" i="6"/>
  <c r="BA204" i="6"/>
  <c r="BG204" i="6"/>
  <c r="BF204" i="6" s="1"/>
  <c r="AY205" i="6"/>
  <c r="AU205" i="6"/>
  <c r="AH205" i="6"/>
  <c r="A206" i="6"/>
  <c r="AZ205" i="6"/>
  <c r="AL205" i="6" s="1"/>
  <c r="BC203" i="6"/>
  <c r="BB203" i="6" s="1"/>
  <c r="H231" i="3"/>
  <c r="I231" i="3" s="1"/>
  <c r="G232" i="3"/>
  <c r="L230" i="3"/>
  <c r="J230" i="3"/>
  <c r="K230" i="3" s="1"/>
  <c r="AV143" i="6" l="1"/>
  <c r="AI205" i="6"/>
  <c r="AO205" i="6"/>
  <c r="H142" i="6"/>
  <c r="Z142" i="6" s="1"/>
  <c r="V142" i="6"/>
  <c r="M142" i="6" s="1"/>
  <c r="G143" i="6"/>
  <c r="Y143" i="6" s="1"/>
  <c r="AW143" i="6"/>
  <c r="C143" i="6"/>
  <c r="AZ206" i="6"/>
  <c r="AL206" i="6" s="1"/>
  <c r="AY206" i="6"/>
  <c r="AU206" i="6"/>
  <c r="AH206" i="6"/>
  <c r="AO206" i="6" s="1"/>
  <c r="A207" i="6"/>
  <c r="BC204" i="6"/>
  <c r="BB204" i="6" s="1"/>
  <c r="BG205" i="6"/>
  <c r="BF205" i="6" s="1"/>
  <c r="BE205" i="6"/>
  <c r="BA205" i="6"/>
  <c r="G233" i="3"/>
  <c r="H232" i="3"/>
  <c r="I232" i="3" s="1"/>
  <c r="J231" i="3"/>
  <c r="K231" i="3" s="1"/>
  <c r="L231" i="3"/>
  <c r="AI206" i="6" l="1"/>
  <c r="H143" i="6"/>
  <c r="Z143" i="6" s="1"/>
  <c r="V143" i="6"/>
  <c r="M143" i="6" s="1"/>
  <c r="AX143" i="6"/>
  <c r="AV144" i="6" s="1"/>
  <c r="BG206" i="6"/>
  <c r="BF206" i="6" s="1"/>
  <c r="BE206" i="6"/>
  <c r="BA206" i="6"/>
  <c r="A208" i="6"/>
  <c r="AZ207" i="6"/>
  <c r="AL207" i="6" s="1"/>
  <c r="AY207" i="6"/>
  <c r="AU207" i="6"/>
  <c r="AH207" i="6"/>
  <c r="AO207" i="6" s="1"/>
  <c r="BC205" i="6"/>
  <c r="BB205" i="6" s="1"/>
  <c r="G234" i="3"/>
  <c r="H233" i="3"/>
  <c r="I233" i="3" s="1"/>
  <c r="J232" i="3"/>
  <c r="K232" i="3" s="1"/>
  <c r="L232" i="3"/>
  <c r="AI207" i="6" l="1"/>
  <c r="C144" i="6"/>
  <c r="AW144" i="6"/>
  <c r="AX144" i="6" s="1"/>
  <c r="AV145" i="6" s="1"/>
  <c r="G144" i="6"/>
  <c r="Y144" i="6" s="1"/>
  <c r="BC206" i="6"/>
  <c r="BB206" i="6" s="1"/>
  <c r="BE207" i="6"/>
  <c r="BA207" i="6"/>
  <c r="BG207" i="6"/>
  <c r="BF207" i="6" s="1"/>
  <c r="AH208" i="6"/>
  <c r="AO208" i="6" s="1"/>
  <c r="A209" i="6"/>
  <c r="AZ208" i="6"/>
  <c r="AL208" i="6" s="1"/>
  <c r="AY208" i="6"/>
  <c r="AU208" i="6"/>
  <c r="H234" i="3"/>
  <c r="I234" i="3" s="1"/>
  <c r="G235" i="3"/>
  <c r="L233" i="3"/>
  <c r="J233" i="3"/>
  <c r="K233" i="3" s="1"/>
  <c r="AI208" i="6" l="1"/>
  <c r="H144" i="6"/>
  <c r="Z144" i="6" s="1"/>
  <c r="V144" i="6"/>
  <c r="M144" i="6" s="1"/>
  <c r="AW145" i="6"/>
  <c r="AX145" i="6" s="1"/>
  <c r="G145" i="6"/>
  <c r="Y145" i="6" s="1"/>
  <c r="C145" i="6"/>
  <c r="BE208" i="6"/>
  <c r="BA208" i="6"/>
  <c r="BG208" i="6"/>
  <c r="BF208" i="6" s="1"/>
  <c r="AY209" i="6"/>
  <c r="AU209" i="6"/>
  <c r="AH209" i="6"/>
  <c r="AO209" i="6" s="1"/>
  <c r="A210" i="6"/>
  <c r="AZ209" i="6"/>
  <c r="AL209" i="6" s="1"/>
  <c r="BC207" i="6"/>
  <c r="BB207" i="6" s="1"/>
  <c r="L234" i="3"/>
  <c r="J234" i="3"/>
  <c r="K234" i="3" s="1"/>
  <c r="H235" i="3"/>
  <c r="I235" i="3" s="1"/>
  <c r="G236" i="3"/>
  <c r="AI209" i="6" l="1"/>
  <c r="H145" i="6"/>
  <c r="Z145" i="6" s="1"/>
  <c r="V145" i="6"/>
  <c r="M145" i="6" s="1"/>
  <c r="BC208" i="6"/>
  <c r="BB208" i="6" s="1"/>
  <c r="BG209" i="6"/>
  <c r="BF209" i="6" s="1"/>
  <c r="BE209" i="6"/>
  <c r="BA209" i="6"/>
  <c r="AZ210" i="6"/>
  <c r="AL210" i="6" s="1"/>
  <c r="AY210" i="6"/>
  <c r="AU210" i="6"/>
  <c r="AH210" i="6"/>
  <c r="AO210" i="6" s="1"/>
  <c r="A211" i="6"/>
  <c r="AV146" i="6"/>
  <c r="J235" i="3"/>
  <c r="K235" i="3" s="1"/>
  <c r="L235" i="3"/>
  <c r="G237" i="3"/>
  <c r="H236" i="3"/>
  <c r="I236" i="3" s="1"/>
  <c r="AI210" i="6" l="1"/>
  <c r="A212" i="6"/>
  <c r="AZ211" i="6"/>
  <c r="AL211" i="6" s="1"/>
  <c r="AY211" i="6"/>
  <c r="AU211" i="6"/>
  <c r="AH211" i="6"/>
  <c r="AW146" i="6"/>
  <c r="AX146" i="6" s="1"/>
  <c r="G146" i="6"/>
  <c r="Y146" i="6" s="1"/>
  <c r="C146" i="6"/>
  <c r="BC209" i="6"/>
  <c r="BB209" i="6" s="1"/>
  <c r="BG210" i="6"/>
  <c r="BF210" i="6" s="1"/>
  <c r="BE210" i="6"/>
  <c r="BA210" i="6"/>
  <c r="J236" i="3"/>
  <c r="K236" i="3" s="1"/>
  <c r="L236" i="3"/>
  <c r="G238" i="3"/>
  <c r="H237" i="3"/>
  <c r="I237" i="3" s="1"/>
  <c r="AI211" i="6" l="1"/>
  <c r="AO211" i="6"/>
  <c r="H146" i="6"/>
  <c r="Z146" i="6" s="1"/>
  <c r="V146" i="6"/>
  <c r="M146" i="6" s="1"/>
  <c r="BC210" i="6"/>
  <c r="BB210" i="6" s="1"/>
  <c r="BE211" i="6"/>
  <c r="BA211" i="6"/>
  <c r="BG211" i="6"/>
  <c r="BF211" i="6" s="1"/>
  <c r="AV147" i="6"/>
  <c r="AH212" i="6"/>
  <c r="AO212" i="6" s="1"/>
  <c r="A213" i="6"/>
  <c r="AZ212" i="6"/>
  <c r="AL212" i="6" s="1"/>
  <c r="AY212" i="6"/>
  <c r="AU212" i="6"/>
  <c r="H238" i="3"/>
  <c r="I238" i="3" s="1"/>
  <c r="G239" i="3"/>
  <c r="L237" i="3"/>
  <c r="J237" i="3"/>
  <c r="K237" i="3" s="1"/>
  <c r="AI212" i="6" l="1"/>
  <c r="BC211" i="6"/>
  <c r="BB211" i="6" s="1"/>
  <c r="G147" i="6"/>
  <c r="Y147" i="6" s="1"/>
  <c r="AW147" i="6"/>
  <c r="AX147" i="6" s="1"/>
  <c r="AV148" i="6" s="1"/>
  <c r="C147" i="6"/>
  <c r="BE212" i="6"/>
  <c r="BA212" i="6"/>
  <c r="BG212" i="6"/>
  <c r="BF212" i="6" s="1"/>
  <c r="AY213" i="6"/>
  <c r="AU213" i="6"/>
  <c r="AH213" i="6"/>
  <c r="A214" i="6"/>
  <c r="AZ213" i="6"/>
  <c r="AL213" i="6" s="1"/>
  <c r="H239" i="3"/>
  <c r="I239" i="3" s="1"/>
  <c r="G240" i="3"/>
  <c r="L238" i="3"/>
  <c r="J238" i="3"/>
  <c r="K238" i="3" s="1"/>
  <c r="AI213" i="6" l="1"/>
  <c r="AO213" i="6"/>
  <c r="H147" i="6"/>
  <c r="Z147" i="6" s="1"/>
  <c r="V147" i="6"/>
  <c r="M147" i="6" s="1"/>
  <c r="AW148" i="6"/>
  <c r="AX148" i="6" s="1"/>
  <c r="AV149" i="6" s="1"/>
  <c r="G148" i="6"/>
  <c r="Y148" i="6" s="1"/>
  <c r="C148" i="6"/>
  <c r="BG213" i="6"/>
  <c r="BF213" i="6" s="1"/>
  <c r="BE213" i="6"/>
  <c r="BA213" i="6"/>
  <c r="BC212" i="6"/>
  <c r="BB212" i="6" s="1"/>
  <c r="AZ214" i="6"/>
  <c r="AL214" i="6" s="1"/>
  <c r="AY214" i="6"/>
  <c r="AU214" i="6"/>
  <c r="AH214" i="6"/>
  <c r="A215" i="6"/>
  <c r="G241" i="3"/>
  <c r="H240" i="3"/>
  <c r="I240" i="3" s="1"/>
  <c r="J239" i="3"/>
  <c r="K239" i="3" s="1"/>
  <c r="L239" i="3"/>
  <c r="AI214" i="6" l="1"/>
  <c r="AO214" i="6"/>
  <c r="H148" i="6"/>
  <c r="Z148" i="6" s="1"/>
  <c r="V148" i="6"/>
  <c r="M148" i="6" s="1"/>
  <c r="AW149" i="6"/>
  <c r="AX149" i="6" s="1"/>
  <c r="G149" i="6"/>
  <c r="Y149" i="6" s="1"/>
  <c r="C149" i="6"/>
  <c r="A216" i="6"/>
  <c r="AZ215" i="6"/>
  <c r="AL215" i="6" s="1"/>
  <c r="AY215" i="6"/>
  <c r="AU215" i="6"/>
  <c r="AH215" i="6"/>
  <c r="AO215" i="6" s="1"/>
  <c r="BG214" i="6"/>
  <c r="BF214" i="6" s="1"/>
  <c r="BE214" i="6"/>
  <c r="BA214" i="6"/>
  <c r="BC213" i="6"/>
  <c r="BB213" i="6" s="1"/>
  <c r="J240" i="3"/>
  <c r="K240" i="3" s="1"/>
  <c r="L240" i="3"/>
  <c r="G242" i="3"/>
  <c r="H241" i="3"/>
  <c r="I241" i="3" s="1"/>
  <c r="AI215" i="6" l="1"/>
  <c r="H149" i="6"/>
  <c r="Z149" i="6" s="1"/>
  <c r="V149" i="6"/>
  <c r="M149" i="6" s="1"/>
  <c r="BC214" i="6"/>
  <c r="BB214" i="6" s="1"/>
  <c r="BE215" i="6"/>
  <c r="BA215" i="6"/>
  <c r="BG215" i="6"/>
  <c r="BF215" i="6" s="1"/>
  <c r="AH216" i="6"/>
  <c r="A217" i="6"/>
  <c r="AZ216" i="6"/>
  <c r="AL216" i="6" s="1"/>
  <c r="AY216" i="6"/>
  <c r="AU216" i="6"/>
  <c r="AV150" i="6"/>
  <c r="L241" i="3"/>
  <c r="J241" i="3"/>
  <c r="K241" i="3" s="1"/>
  <c r="H242" i="3"/>
  <c r="I242" i="3" s="1"/>
  <c r="G243" i="3"/>
  <c r="AI216" i="6" l="1"/>
  <c r="AO216" i="6"/>
  <c r="BC215" i="6"/>
  <c r="BB215" i="6" s="1"/>
  <c r="AW150" i="6"/>
  <c r="AX150" i="6" s="1"/>
  <c r="G150" i="6"/>
  <c r="Y150" i="6" s="1"/>
  <c r="C150" i="6"/>
  <c r="BE216" i="6"/>
  <c r="BA216" i="6"/>
  <c r="BG216" i="6"/>
  <c r="BF216" i="6" s="1"/>
  <c r="AY217" i="6"/>
  <c r="AU217" i="6"/>
  <c r="AH217" i="6"/>
  <c r="A218" i="6"/>
  <c r="AZ217" i="6"/>
  <c r="AL217" i="6" s="1"/>
  <c r="H243" i="3"/>
  <c r="I243" i="3" s="1"/>
  <c r="G244" i="3"/>
  <c r="L242" i="3"/>
  <c r="J242" i="3"/>
  <c r="K242" i="3" s="1"/>
  <c r="AI217" i="6" l="1"/>
  <c r="AO217" i="6"/>
  <c r="H150" i="6"/>
  <c r="Z150" i="6" s="1"/>
  <c r="V150" i="6"/>
  <c r="M150" i="6" s="1"/>
  <c r="BC216" i="6"/>
  <c r="BB216" i="6" s="1"/>
  <c r="BG217" i="6"/>
  <c r="BF217" i="6" s="1"/>
  <c r="BE217" i="6"/>
  <c r="BA217" i="6"/>
  <c r="AZ218" i="6"/>
  <c r="AL218" i="6" s="1"/>
  <c r="AY218" i="6"/>
  <c r="AU218" i="6"/>
  <c r="AH218" i="6"/>
  <c r="A219" i="6"/>
  <c r="AV151" i="6"/>
  <c r="G245" i="3"/>
  <c r="H244" i="3"/>
  <c r="I244" i="3" s="1"/>
  <c r="L243" i="3"/>
  <c r="J243" i="3"/>
  <c r="K243" i="3" s="1"/>
  <c r="AI218" i="6" l="1"/>
  <c r="AO218" i="6"/>
  <c r="BC217" i="6"/>
  <c r="BB217" i="6" s="1"/>
  <c r="A220" i="6"/>
  <c r="AZ219" i="6"/>
  <c r="AL219" i="6" s="1"/>
  <c r="AY219" i="6"/>
  <c r="AU219" i="6"/>
  <c r="AH219" i="6"/>
  <c r="BG218" i="6"/>
  <c r="BF218" i="6" s="1"/>
  <c r="BE218" i="6"/>
  <c r="BA218" i="6"/>
  <c r="G151" i="6"/>
  <c r="Y151" i="6" s="1"/>
  <c r="AW151" i="6"/>
  <c r="C151" i="6"/>
  <c r="J244" i="3"/>
  <c r="K244" i="3" s="1"/>
  <c r="L244" i="3"/>
  <c r="G246" i="3"/>
  <c r="H245" i="3"/>
  <c r="I245" i="3" s="1"/>
  <c r="AI219" i="6" l="1"/>
  <c r="AO219" i="6"/>
  <c r="H151" i="6"/>
  <c r="Z151" i="6" s="1"/>
  <c r="V151" i="6"/>
  <c r="M151" i="6" s="1"/>
  <c r="AX151" i="6"/>
  <c r="AV152" i="6" s="1"/>
  <c r="BC218" i="6"/>
  <c r="BB218" i="6" s="1"/>
  <c r="BE219" i="6"/>
  <c r="BA219" i="6"/>
  <c r="BG219" i="6"/>
  <c r="BF219" i="6" s="1"/>
  <c r="AH220" i="6"/>
  <c r="AO220" i="6" s="1"/>
  <c r="A221" i="6"/>
  <c r="AZ220" i="6"/>
  <c r="AL220" i="6" s="1"/>
  <c r="AY220" i="6"/>
  <c r="AU220" i="6"/>
  <c r="L245" i="3"/>
  <c r="J245" i="3"/>
  <c r="K245" i="3" s="1"/>
  <c r="G247" i="3"/>
  <c r="H246" i="3"/>
  <c r="I246" i="3" s="1"/>
  <c r="AI220" i="6" l="1"/>
  <c r="C152" i="6"/>
  <c r="AW152" i="6"/>
  <c r="AX152" i="6" s="1"/>
  <c r="AV153" i="6" s="1"/>
  <c r="G152" i="6"/>
  <c r="Y152" i="6" s="1"/>
  <c r="AY221" i="6"/>
  <c r="AU221" i="6"/>
  <c r="AH221" i="6"/>
  <c r="AO221" i="6" s="1"/>
  <c r="A222" i="6"/>
  <c r="AZ221" i="6"/>
  <c r="AL221" i="6" s="1"/>
  <c r="BC219" i="6"/>
  <c r="BB219" i="6" s="1"/>
  <c r="BE220" i="6"/>
  <c r="BA220" i="6"/>
  <c r="BG220" i="6"/>
  <c r="BF220" i="6" s="1"/>
  <c r="L246" i="3"/>
  <c r="J246" i="3"/>
  <c r="K246" i="3" s="1"/>
  <c r="H247" i="3"/>
  <c r="I247" i="3" s="1"/>
  <c r="G248" i="3"/>
  <c r="AI221" i="6" l="1"/>
  <c r="H152" i="6"/>
  <c r="Z152" i="6" s="1"/>
  <c r="V152" i="6"/>
  <c r="M152" i="6" s="1"/>
  <c r="C153" i="6"/>
  <c r="AW153" i="6"/>
  <c r="AX153" i="6" s="1"/>
  <c r="G153" i="6"/>
  <c r="Y153" i="6" s="1"/>
  <c r="BG221" i="6"/>
  <c r="BF221" i="6" s="1"/>
  <c r="BE221" i="6"/>
  <c r="BA221" i="6"/>
  <c r="BC220" i="6"/>
  <c r="BB220" i="6" s="1"/>
  <c r="AZ222" i="6"/>
  <c r="AL222" i="6" s="1"/>
  <c r="AY222" i="6"/>
  <c r="AU222" i="6"/>
  <c r="AH222" i="6"/>
  <c r="AO222" i="6" s="1"/>
  <c r="A223" i="6"/>
  <c r="G249" i="3"/>
  <c r="H248" i="3"/>
  <c r="I248" i="3" s="1"/>
  <c r="J247" i="3"/>
  <c r="K247" i="3" s="1"/>
  <c r="L247" i="3"/>
  <c r="AI222" i="6" l="1"/>
  <c r="H153" i="6"/>
  <c r="Z153" i="6" s="1"/>
  <c r="V153" i="6"/>
  <c r="M153" i="6" s="1"/>
  <c r="AV154" i="6"/>
  <c r="A224" i="6"/>
  <c r="AZ223" i="6"/>
  <c r="AL223" i="6" s="1"/>
  <c r="AY223" i="6"/>
  <c r="AU223" i="6"/>
  <c r="AH223" i="6"/>
  <c r="BC221" i="6"/>
  <c r="BB221" i="6" s="1"/>
  <c r="BG222" i="6"/>
  <c r="BF222" i="6" s="1"/>
  <c r="BE222" i="6"/>
  <c r="BA222" i="6"/>
  <c r="J248" i="3"/>
  <c r="K248" i="3" s="1"/>
  <c r="L248" i="3"/>
  <c r="G250" i="3"/>
  <c r="H249" i="3"/>
  <c r="I249" i="3" s="1"/>
  <c r="AI223" i="6" l="1"/>
  <c r="AO223" i="6"/>
  <c r="AW154" i="6"/>
  <c r="AX154" i="6" s="1"/>
  <c r="AV155" i="6" s="1"/>
  <c r="AW155" i="6" s="1"/>
  <c r="G154" i="6"/>
  <c r="Y154" i="6" s="1"/>
  <c r="C154" i="6"/>
  <c r="H154" i="6" s="1"/>
  <c r="Z154" i="6" s="1"/>
  <c r="BC222" i="6"/>
  <c r="BB222" i="6" s="1"/>
  <c r="BE223" i="6"/>
  <c r="BA223" i="6"/>
  <c r="BG223" i="6"/>
  <c r="BF223" i="6" s="1"/>
  <c r="AH224" i="6"/>
  <c r="AO224" i="6" s="1"/>
  <c r="A225" i="6"/>
  <c r="AZ224" i="6"/>
  <c r="AL224" i="6" s="1"/>
  <c r="AY224" i="6"/>
  <c r="AU224" i="6"/>
  <c r="L249" i="3"/>
  <c r="J249" i="3"/>
  <c r="K249" i="3" s="1"/>
  <c r="H250" i="3"/>
  <c r="I250" i="3" s="1"/>
  <c r="G251" i="3"/>
  <c r="G155" i="6" l="1"/>
  <c r="Y155" i="6" s="1"/>
  <c r="AI224" i="6"/>
  <c r="C155" i="6"/>
  <c r="H155" i="6" s="1"/>
  <c r="Z155" i="6" s="1"/>
  <c r="V154" i="6"/>
  <c r="M154" i="6" s="1"/>
  <c r="BC223" i="6"/>
  <c r="BB223" i="6" s="1"/>
  <c r="AX155" i="6"/>
  <c r="AV156" i="6" s="1"/>
  <c r="BE224" i="6"/>
  <c r="BA224" i="6"/>
  <c r="BG224" i="6"/>
  <c r="BF224" i="6" s="1"/>
  <c r="AY225" i="6"/>
  <c r="AU225" i="6"/>
  <c r="AH225" i="6"/>
  <c r="AO225" i="6" s="1"/>
  <c r="A226" i="6"/>
  <c r="AZ225" i="6"/>
  <c r="AL225" i="6" s="1"/>
  <c r="H251" i="3"/>
  <c r="I251" i="3" s="1"/>
  <c r="G252" i="3"/>
  <c r="L250" i="3"/>
  <c r="J250" i="3"/>
  <c r="K250" i="3" s="1"/>
  <c r="AI225" i="6" l="1"/>
  <c r="V155" i="6"/>
  <c r="M155" i="6" s="1"/>
  <c r="AW156" i="6"/>
  <c r="G156" i="6"/>
  <c r="Y156" i="6" s="1"/>
  <c r="C156" i="6"/>
  <c r="BC224" i="6"/>
  <c r="BB224" i="6" s="1"/>
  <c r="BG225" i="6"/>
  <c r="BF225" i="6" s="1"/>
  <c r="BE225" i="6"/>
  <c r="BA225" i="6"/>
  <c r="AZ226" i="6"/>
  <c r="AL226" i="6" s="1"/>
  <c r="AY226" i="6"/>
  <c r="AU226" i="6"/>
  <c r="AH226" i="6"/>
  <c r="AO226" i="6" s="1"/>
  <c r="A227" i="6"/>
  <c r="AX156" i="6"/>
  <c r="AV157" i="6" s="1"/>
  <c r="G253" i="3"/>
  <c r="H252" i="3"/>
  <c r="I252" i="3" s="1"/>
  <c r="L251" i="3"/>
  <c r="J251" i="3"/>
  <c r="K251" i="3" s="1"/>
  <c r="AI226" i="6" l="1"/>
  <c r="H156" i="6"/>
  <c r="Z156" i="6" s="1"/>
  <c r="V156" i="6"/>
  <c r="M156" i="6" s="1"/>
  <c r="BC225" i="6"/>
  <c r="BB225" i="6" s="1"/>
  <c r="AW157" i="6"/>
  <c r="AX157" i="6" s="1"/>
  <c r="G157" i="6"/>
  <c r="Y157" i="6" s="1"/>
  <c r="C157" i="6"/>
  <c r="BG226" i="6"/>
  <c r="BF226" i="6" s="1"/>
  <c r="BE226" i="6"/>
  <c r="BA226" i="6"/>
  <c r="A228" i="6"/>
  <c r="AZ227" i="6"/>
  <c r="AL227" i="6" s="1"/>
  <c r="AY227" i="6"/>
  <c r="AU227" i="6"/>
  <c r="AH227" i="6"/>
  <c r="AO227" i="6" s="1"/>
  <c r="J252" i="3"/>
  <c r="K252" i="3" s="1"/>
  <c r="L252" i="3"/>
  <c r="G254" i="3"/>
  <c r="H253" i="3"/>
  <c r="I253" i="3" s="1"/>
  <c r="AI227" i="6" l="1"/>
  <c r="H157" i="6"/>
  <c r="Z157" i="6" s="1"/>
  <c r="V157" i="6"/>
  <c r="M157" i="6" s="1"/>
  <c r="BC226" i="6"/>
  <c r="BB226" i="6" s="1"/>
  <c r="BE227" i="6"/>
  <c r="BA227" i="6"/>
  <c r="BG227" i="6"/>
  <c r="BF227" i="6" s="1"/>
  <c r="AH228" i="6"/>
  <c r="A229" i="6"/>
  <c r="AZ228" i="6"/>
  <c r="AL228" i="6" s="1"/>
  <c r="AY228" i="6"/>
  <c r="AU228" i="6"/>
  <c r="AV158" i="6"/>
  <c r="G255" i="3"/>
  <c r="H254" i="3"/>
  <c r="I254" i="3" s="1"/>
  <c r="L253" i="3"/>
  <c r="J253" i="3"/>
  <c r="K253" i="3" s="1"/>
  <c r="AI228" i="6" l="1"/>
  <c r="AO228" i="6"/>
  <c r="BC227" i="6"/>
  <c r="BB227" i="6" s="1"/>
  <c r="AY229" i="6"/>
  <c r="AU229" i="6"/>
  <c r="AH229" i="6"/>
  <c r="AO229" i="6" s="1"/>
  <c r="A230" i="6"/>
  <c r="AZ229" i="6"/>
  <c r="AL229" i="6" s="1"/>
  <c r="AW158" i="6"/>
  <c r="AX158" i="6" s="1"/>
  <c r="G158" i="6"/>
  <c r="Y158" i="6" s="1"/>
  <c r="C158" i="6"/>
  <c r="BE228" i="6"/>
  <c r="BA228" i="6"/>
  <c r="BG228" i="6"/>
  <c r="BF228" i="6" s="1"/>
  <c r="L254" i="3"/>
  <c r="J254" i="3"/>
  <c r="K254" i="3" s="1"/>
  <c r="H255" i="3"/>
  <c r="I255" i="3" s="1"/>
  <c r="G256" i="3"/>
  <c r="AI229" i="6" l="1"/>
  <c r="H158" i="6"/>
  <c r="Z158" i="6" s="1"/>
  <c r="V158" i="6"/>
  <c r="M158" i="6" s="1"/>
  <c r="AV159" i="6"/>
  <c r="BG229" i="6"/>
  <c r="BF229" i="6" s="1"/>
  <c r="BE229" i="6"/>
  <c r="BA229" i="6"/>
  <c r="BC228" i="6"/>
  <c r="BB228" i="6" s="1"/>
  <c r="AZ230" i="6"/>
  <c r="AL230" i="6" s="1"/>
  <c r="AY230" i="6"/>
  <c r="AU230" i="6"/>
  <c r="AH230" i="6"/>
  <c r="AO230" i="6" s="1"/>
  <c r="A231" i="6"/>
  <c r="G257" i="3"/>
  <c r="H256" i="3"/>
  <c r="I256" i="3" s="1"/>
  <c r="J255" i="3"/>
  <c r="K255" i="3" s="1"/>
  <c r="L255" i="3"/>
  <c r="AI230" i="6" l="1"/>
  <c r="AW159" i="6"/>
  <c r="AX159" i="6" s="1"/>
  <c r="G159" i="6"/>
  <c r="Y159" i="6" s="1"/>
  <c r="C159" i="6"/>
  <c r="BC229" i="6"/>
  <c r="BB229" i="6" s="1"/>
  <c r="BG230" i="6"/>
  <c r="BF230" i="6" s="1"/>
  <c r="BE230" i="6"/>
  <c r="BA230" i="6"/>
  <c r="A232" i="6"/>
  <c r="AZ231" i="6"/>
  <c r="AL231" i="6" s="1"/>
  <c r="AY231" i="6"/>
  <c r="AU231" i="6"/>
  <c r="AH231" i="6"/>
  <c r="AO231" i="6" s="1"/>
  <c r="J256" i="3"/>
  <c r="K256" i="3" s="1"/>
  <c r="L256" i="3"/>
  <c r="G258" i="3"/>
  <c r="H257" i="3"/>
  <c r="I257" i="3" s="1"/>
  <c r="AV160" i="6" l="1"/>
  <c r="AW160" i="6" s="1"/>
  <c r="AX160" i="6" s="1"/>
  <c r="AV161" i="6" s="1"/>
  <c r="AI231" i="6"/>
  <c r="H159" i="6"/>
  <c r="Z159" i="6" s="1"/>
  <c r="V159" i="6"/>
  <c r="M159" i="6" s="1"/>
  <c r="AH232" i="6"/>
  <c r="A233" i="6"/>
  <c r="AZ232" i="6"/>
  <c r="AL232" i="6" s="1"/>
  <c r="AY232" i="6"/>
  <c r="AU232" i="6"/>
  <c r="BE231" i="6"/>
  <c r="BA231" i="6"/>
  <c r="BG231" i="6"/>
  <c r="BF231" i="6" s="1"/>
  <c r="BC230" i="6"/>
  <c r="BB230" i="6" s="1"/>
  <c r="L257" i="3"/>
  <c r="J257" i="3"/>
  <c r="K257" i="3" s="1"/>
  <c r="G259" i="3"/>
  <c r="H258" i="3"/>
  <c r="I258" i="3" s="1"/>
  <c r="C160" i="6" l="1"/>
  <c r="G160" i="6"/>
  <c r="Y160" i="6" s="1"/>
  <c r="AI232" i="6"/>
  <c r="AO232" i="6"/>
  <c r="H160" i="6"/>
  <c r="Z160" i="6" s="1"/>
  <c r="V160" i="6"/>
  <c r="M160" i="6" s="1"/>
  <c r="AW161" i="6"/>
  <c r="AX161" i="6" s="1"/>
  <c r="G161" i="6"/>
  <c r="Y161" i="6" s="1"/>
  <c r="C161" i="6"/>
  <c r="BC231" i="6"/>
  <c r="BB231" i="6" s="1"/>
  <c r="BE232" i="6"/>
  <c r="BA232" i="6"/>
  <c r="BG232" i="6"/>
  <c r="BF232" i="6" s="1"/>
  <c r="AY233" i="6"/>
  <c r="AU233" i="6"/>
  <c r="AH233" i="6"/>
  <c r="A234" i="6"/>
  <c r="AZ233" i="6"/>
  <c r="AL233" i="6" s="1"/>
  <c r="L258" i="3"/>
  <c r="J258" i="3"/>
  <c r="K258" i="3" s="1"/>
  <c r="H259" i="3"/>
  <c r="I259" i="3" s="1"/>
  <c r="G260" i="3"/>
  <c r="AI233" i="6" l="1"/>
  <c r="AO233" i="6"/>
  <c r="H161" i="6"/>
  <c r="Z161" i="6" s="1"/>
  <c r="V161" i="6"/>
  <c r="M161" i="6" s="1"/>
  <c r="BC232" i="6"/>
  <c r="BB232" i="6" s="1"/>
  <c r="AZ234" i="6"/>
  <c r="AL234" i="6" s="1"/>
  <c r="AY234" i="6"/>
  <c r="AU234" i="6"/>
  <c r="AH234" i="6"/>
  <c r="A235" i="6"/>
  <c r="BG233" i="6"/>
  <c r="BF233" i="6" s="1"/>
  <c r="BE233" i="6"/>
  <c r="BA233" i="6"/>
  <c r="AV162" i="6"/>
  <c r="G261" i="3"/>
  <c r="H260" i="3"/>
  <c r="I260" i="3" s="1"/>
  <c r="J259" i="3"/>
  <c r="K259" i="3" s="1"/>
  <c r="L259" i="3"/>
  <c r="AI234" i="6" l="1"/>
  <c r="AO234" i="6"/>
  <c r="BC233" i="6"/>
  <c r="BB233" i="6" s="1"/>
  <c r="A236" i="6"/>
  <c r="AZ235" i="6"/>
  <c r="AL235" i="6" s="1"/>
  <c r="AY235" i="6"/>
  <c r="AU235" i="6"/>
  <c r="AH235" i="6"/>
  <c r="BG234" i="6"/>
  <c r="BF234" i="6" s="1"/>
  <c r="BE234" i="6"/>
  <c r="BA234" i="6"/>
  <c r="AW162" i="6"/>
  <c r="AX162" i="6" s="1"/>
  <c r="AV163" i="6" s="1"/>
  <c r="G162" i="6"/>
  <c r="Y162" i="6" s="1"/>
  <c r="C162" i="6"/>
  <c r="J260" i="3"/>
  <c r="K260" i="3" s="1"/>
  <c r="L260" i="3"/>
  <c r="G262" i="3"/>
  <c r="H261" i="3"/>
  <c r="I261" i="3" s="1"/>
  <c r="AI235" i="6" l="1"/>
  <c r="AO235" i="6"/>
  <c r="H162" i="6"/>
  <c r="Z162" i="6" s="1"/>
  <c r="V162" i="6"/>
  <c r="M162" i="6" s="1"/>
  <c r="G163" i="6"/>
  <c r="Y163" i="6" s="1"/>
  <c r="AW163" i="6"/>
  <c r="AX163" i="6" s="1"/>
  <c r="AV164" i="6" s="1"/>
  <c r="C163" i="6"/>
  <c r="BC234" i="6"/>
  <c r="BB234" i="6" s="1"/>
  <c r="BE235" i="6"/>
  <c r="BA235" i="6"/>
  <c r="BG235" i="6"/>
  <c r="BF235" i="6" s="1"/>
  <c r="AH236" i="6"/>
  <c r="A237" i="6"/>
  <c r="AZ236" i="6"/>
  <c r="AL236" i="6" s="1"/>
  <c r="AY236" i="6"/>
  <c r="AU236" i="6"/>
  <c r="G263" i="3"/>
  <c r="H262" i="3"/>
  <c r="I262" i="3" s="1"/>
  <c r="L261" i="3"/>
  <c r="J261" i="3"/>
  <c r="K261" i="3" s="1"/>
  <c r="AI236" i="6" l="1"/>
  <c r="AO236" i="6"/>
  <c r="H163" i="6"/>
  <c r="Z163" i="6" s="1"/>
  <c r="V163" i="6"/>
  <c r="M163" i="6" s="1"/>
  <c r="AW164" i="6"/>
  <c r="AX164" i="6" s="1"/>
  <c r="AV165" i="6" s="1"/>
  <c r="G164" i="6"/>
  <c r="Y164" i="6" s="1"/>
  <c r="C164" i="6"/>
  <c r="AY237" i="6"/>
  <c r="AU237" i="6"/>
  <c r="AH237" i="6"/>
  <c r="AO237" i="6" s="1"/>
  <c r="A238" i="6"/>
  <c r="AZ237" i="6"/>
  <c r="AL237" i="6" s="1"/>
  <c r="BC235" i="6"/>
  <c r="BB235" i="6" s="1"/>
  <c r="BE236" i="6"/>
  <c r="BA236" i="6"/>
  <c r="BG236" i="6"/>
  <c r="BF236" i="6" s="1"/>
  <c r="J262" i="3"/>
  <c r="K262" i="3" s="1"/>
  <c r="L262" i="3"/>
  <c r="H263" i="3"/>
  <c r="I263" i="3" s="1"/>
  <c r="G264" i="3"/>
  <c r="AI237" i="6" l="1"/>
  <c r="H164" i="6"/>
  <c r="Z164" i="6" s="1"/>
  <c r="V164" i="6"/>
  <c r="M164" i="6" s="1"/>
  <c r="AW165" i="6"/>
  <c r="AX165" i="6" s="1"/>
  <c r="G165" i="6"/>
  <c r="Y165" i="6" s="1"/>
  <c r="C165" i="6"/>
  <c r="BC236" i="6"/>
  <c r="BB236" i="6" s="1"/>
  <c r="BG237" i="6"/>
  <c r="BF237" i="6" s="1"/>
  <c r="BE237" i="6"/>
  <c r="BA237" i="6"/>
  <c r="AZ238" i="6"/>
  <c r="AL238" i="6" s="1"/>
  <c r="AY238" i="6"/>
  <c r="AU238" i="6"/>
  <c r="AH238" i="6"/>
  <c r="AO238" i="6" s="1"/>
  <c r="A239" i="6"/>
  <c r="J263" i="3"/>
  <c r="K263" i="3" s="1"/>
  <c r="L263" i="3"/>
  <c r="G265" i="3"/>
  <c r="H264" i="3"/>
  <c r="I264" i="3" s="1"/>
  <c r="AI238" i="6" l="1"/>
  <c r="H165" i="6"/>
  <c r="Z165" i="6" s="1"/>
  <c r="V165" i="6"/>
  <c r="M165" i="6" s="1"/>
  <c r="BC237" i="6"/>
  <c r="BB237" i="6" s="1"/>
  <c r="BG238" i="6"/>
  <c r="BF238" i="6" s="1"/>
  <c r="BE238" i="6"/>
  <c r="BA238" i="6"/>
  <c r="A240" i="6"/>
  <c r="AZ239" i="6"/>
  <c r="AL239" i="6" s="1"/>
  <c r="AY239" i="6"/>
  <c r="AU239" i="6"/>
  <c r="AH239" i="6"/>
  <c r="AO239" i="6" s="1"/>
  <c r="AV166" i="6"/>
  <c r="J264" i="3"/>
  <c r="K264" i="3" s="1"/>
  <c r="L264" i="3"/>
  <c r="G266" i="3"/>
  <c r="H265" i="3"/>
  <c r="I265" i="3" s="1"/>
  <c r="AI239" i="6" l="1"/>
  <c r="BC238" i="6"/>
  <c r="BB238" i="6" s="1"/>
  <c r="BE239" i="6"/>
  <c r="BA239" i="6"/>
  <c r="BG239" i="6"/>
  <c r="BF239" i="6" s="1"/>
  <c r="AW166" i="6"/>
  <c r="AX166" i="6" s="1"/>
  <c r="G166" i="6"/>
  <c r="Y166" i="6" s="1"/>
  <c r="C166" i="6"/>
  <c r="AH240" i="6"/>
  <c r="A241" i="6"/>
  <c r="AZ240" i="6"/>
  <c r="AL240" i="6" s="1"/>
  <c r="AY240" i="6"/>
  <c r="AU240" i="6"/>
  <c r="J265" i="3"/>
  <c r="K265" i="3" s="1"/>
  <c r="L265" i="3"/>
  <c r="H266" i="3"/>
  <c r="I266" i="3" s="1"/>
  <c r="G267" i="3"/>
  <c r="AI240" i="6" l="1"/>
  <c r="AO240" i="6"/>
  <c r="H166" i="6"/>
  <c r="Z166" i="6" s="1"/>
  <c r="V166" i="6"/>
  <c r="M166" i="6" s="1"/>
  <c r="AV167" i="6"/>
  <c r="BE240" i="6"/>
  <c r="BA240" i="6"/>
  <c r="BG240" i="6"/>
  <c r="BF240" i="6" s="1"/>
  <c r="AY241" i="6"/>
  <c r="AU241" i="6"/>
  <c r="AH241" i="6"/>
  <c r="AO241" i="6" s="1"/>
  <c r="A242" i="6"/>
  <c r="AZ241" i="6"/>
  <c r="AL241" i="6" s="1"/>
  <c r="BC239" i="6"/>
  <c r="BB239" i="6" s="1"/>
  <c r="J266" i="3"/>
  <c r="K266" i="3" s="1"/>
  <c r="L266" i="3"/>
  <c r="G268" i="3"/>
  <c r="H267" i="3"/>
  <c r="I267" i="3" s="1"/>
  <c r="AI241" i="6" l="1"/>
  <c r="AW167" i="6"/>
  <c r="AX167" i="6" s="1"/>
  <c r="AV168" i="6" s="1"/>
  <c r="C168" i="6" s="1"/>
  <c r="G167" i="6"/>
  <c r="Y167" i="6" s="1"/>
  <c r="C167" i="6"/>
  <c r="BC240" i="6"/>
  <c r="BB240" i="6" s="1"/>
  <c r="AZ242" i="6"/>
  <c r="AL242" i="6" s="1"/>
  <c r="AY242" i="6"/>
  <c r="AU242" i="6"/>
  <c r="AH242" i="6"/>
  <c r="A243" i="6"/>
  <c r="AW168" i="6"/>
  <c r="AX168" i="6" s="1"/>
  <c r="AV169" i="6" s="1"/>
  <c r="G168" i="6"/>
  <c r="Y168" i="6" s="1"/>
  <c r="BG241" i="6"/>
  <c r="BF241" i="6" s="1"/>
  <c r="BE241" i="6"/>
  <c r="BA241" i="6"/>
  <c r="G269" i="3"/>
  <c r="H268" i="3"/>
  <c r="I268" i="3" s="1"/>
  <c r="J267" i="3"/>
  <c r="K267" i="3" s="1"/>
  <c r="L267" i="3"/>
  <c r="AI242" i="6" l="1"/>
  <c r="AO242" i="6"/>
  <c r="H168" i="6"/>
  <c r="Z168" i="6" s="1"/>
  <c r="V168" i="6"/>
  <c r="M168" i="6" s="1"/>
  <c r="H167" i="6"/>
  <c r="Z167" i="6" s="1"/>
  <c r="V167" i="6"/>
  <c r="M167" i="6" s="1"/>
  <c r="BC241" i="6"/>
  <c r="BB241" i="6" s="1"/>
  <c r="AW169" i="6"/>
  <c r="AX169" i="6" s="1"/>
  <c r="G169" i="6"/>
  <c r="Y169" i="6" s="1"/>
  <c r="C169" i="6"/>
  <c r="A244" i="6"/>
  <c r="AZ243" i="6"/>
  <c r="AL243" i="6" s="1"/>
  <c r="AY243" i="6"/>
  <c r="AU243" i="6"/>
  <c r="AH243" i="6"/>
  <c r="BG242" i="6"/>
  <c r="BF242" i="6" s="1"/>
  <c r="BE242" i="6"/>
  <c r="BA242" i="6"/>
  <c r="L268" i="3"/>
  <c r="J268" i="3"/>
  <c r="K268" i="3" s="1"/>
  <c r="H269" i="3"/>
  <c r="I269" i="3" s="1"/>
  <c r="G270" i="3"/>
  <c r="AI243" i="6" l="1"/>
  <c r="AO243" i="6"/>
  <c r="H169" i="6"/>
  <c r="Z169" i="6" s="1"/>
  <c r="V169" i="6"/>
  <c r="M169" i="6" s="1"/>
  <c r="AH244" i="6"/>
  <c r="AO244" i="6" s="1"/>
  <c r="A245" i="6"/>
  <c r="AZ244" i="6"/>
  <c r="AL244" i="6" s="1"/>
  <c r="AY244" i="6"/>
  <c r="AU244" i="6"/>
  <c r="AV170" i="6"/>
  <c r="BC242" i="6"/>
  <c r="BB242" i="6" s="1"/>
  <c r="BE243" i="6"/>
  <c r="BA243" i="6"/>
  <c r="BG243" i="6"/>
  <c r="BF243" i="6" s="1"/>
  <c r="J269" i="3"/>
  <c r="K269" i="3" s="1"/>
  <c r="L269" i="3"/>
  <c r="H270" i="3"/>
  <c r="I270" i="3" s="1"/>
  <c r="G271" i="3"/>
  <c r="AI244" i="6" l="1"/>
  <c r="BC243" i="6"/>
  <c r="BB243" i="6" s="1"/>
  <c r="AW170" i="6"/>
  <c r="AX170" i="6" s="1"/>
  <c r="G170" i="6"/>
  <c r="Y170" i="6" s="1"/>
  <c r="C170" i="6"/>
  <c r="BE244" i="6"/>
  <c r="BA244" i="6"/>
  <c r="BG244" i="6"/>
  <c r="BF244" i="6" s="1"/>
  <c r="AY245" i="6"/>
  <c r="AU245" i="6"/>
  <c r="AH245" i="6"/>
  <c r="AO245" i="6" s="1"/>
  <c r="A246" i="6"/>
  <c r="AZ245" i="6"/>
  <c r="AL245" i="6" s="1"/>
  <c r="J270" i="3"/>
  <c r="K270" i="3" s="1"/>
  <c r="L270" i="3"/>
  <c r="G272" i="3"/>
  <c r="H271" i="3"/>
  <c r="I271" i="3" s="1"/>
  <c r="AI245" i="6" l="1"/>
  <c r="H170" i="6"/>
  <c r="Z170" i="6" s="1"/>
  <c r="V170" i="6"/>
  <c r="M170" i="6" s="1"/>
  <c r="BG245" i="6"/>
  <c r="BF245" i="6" s="1"/>
  <c r="BE245" i="6"/>
  <c r="BA245" i="6"/>
  <c r="AZ246" i="6"/>
  <c r="AL246" i="6" s="1"/>
  <c r="AY246" i="6"/>
  <c r="AU246" i="6"/>
  <c r="AH246" i="6"/>
  <c r="A247" i="6"/>
  <c r="BC244" i="6"/>
  <c r="BB244" i="6" s="1"/>
  <c r="AV171" i="6"/>
  <c r="J271" i="3"/>
  <c r="K271" i="3" s="1"/>
  <c r="L271" i="3"/>
  <c r="G273" i="3"/>
  <c r="H272" i="3"/>
  <c r="I272" i="3" s="1"/>
  <c r="AI246" i="6" l="1"/>
  <c r="AO246" i="6"/>
  <c r="A248" i="6"/>
  <c r="AZ247" i="6"/>
  <c r="AL247" i="6" s="1"/>
  <c r="AY247" i="6"/>
  <c r="AU247" i="6"/>
  <c r="AH247" i="6"/>
  <c r="BC245" i="6"/>
  <c r="BB245" i="6" s="1"/>
  <c r="G171" i="6"/>
  <c r="Y171" i="6" s="1"/>
  <c r="AW171" i="6"/>
  <c r="AX171" i="6" s="1"/>
  <c r="AV172" i="6" s="1"/>
  <c r="C171" i="6"/>
  <c r="BG246" i="6"/>
  <c r="BF246" i="6" s="1"/>
  <c r="BE246" i="6"/>
  <c r="BA246" i="6"/>
  <c r="L272" i="3"/>
  <c r="J272" i="3"/>
  <c r="K272" i="3" s="1"/>
  <c r="H273" i="3"/>
  <c r="I273" i="3" s="1"/>
  <c r="G274" i="3"/>
  <c r="AI247" i="6" l="1"/>
  <c r="AO247" i="6"/>
  <c r="H171" i="6"/>
  <c r="Z171" i="6" s="1"/>
  <c r="V171" i="6"/>
  <c r="M171" i="6" s="1"/>
  <c r="AW172" i="6"/>
  <c r="AX172" i="6" s="1"/>
  <c r="AV173" i="6" s="1"/>
  <c r="G172" i="6"/>
  <c r="Y172" i="6" s="1"/>
  <c r="C172" i="6"/>
  <c r="BE247" i="6"/>
  <c r="BA247" i="6"/>
  <c r="BG247" i="6"/>
  <c r="BF247" i="6" s="1"/>
  <c r="BC246" i="6"/>
  <c r="BB246" i="6" s="1"/>
  <c r="AH248" i="6"/>
  <c r="A249" i="6"/>
  <c r="AZ248" i="6"/>
  <c r="AL248" i="6" s="1"/>
  <c r="AY248" i="6"/>
  <c r="AU248" i="6"/>
  <c r="H274" i="3"/>
  <c r="I274" i="3" s="1"/>
  <c r="G275" i="3"/>
  <c r="J273" i="3"/>
  <c r="K273" i="3" s="1"/>
  <c r="L273" i="3"/>
  <c r="AI248" i="6" l="1"/>
  <c r="AO248" i="6"/>
  <c r="H172" i="6"/>
  <c r="Z172" i="6" s="1"/>
  <c r="V172" i="6"/>
  <c r="M172" i="6" s="1"/>
  <c r="G173" i="6"/>
  <c r="Y173" i="6" s="1"/>
  <c r="AW173" i="6"/>
  <c r="AX173" i="6" s="1"/>
  <c r="AV174" i="6" s="1"/>
  <c r="C173" i="6"/>
  <c r="BE248" i="6"/>
  <c r="BA248" i="6"/>
  <c r="BG248" i="6"/>
  <c r="BF248" i="6" s="1"/>
  <c r="AY249" i="6"/>
  <c r="AU249" i="6"/>
  <c r="AH249" i="6"/>
  <c r="A250" i="6"/>
  <c r="AZ249" i="6"/>
  <c r="AL249" i="6" s="1"/>
  <c r="BC247" i="6"/>
  <c r="BB247" i="6" s="1"/>
  <c r="J274" i="3"/>
  <c r="K274" i="3" s="1"/>
  <c r="L274" i="3"/>
  <c r="G276" i="3"/>
  <c r="H275" i="3"/>
  <c r="I275" i="3" s="1"/>
  <c r="AI249" i="6" l="1"/>
  <c r="AO249" i="6"/>
  <c r="H173" i="6"/>
  <c r="Z173" i="6" s="1"/>
  <c r="V173" i="6"/>
  <c r="M173" i="6" s="1"/>
  <c r="AW174" i="6"/>
  <c r="AX174" i="6" s="1"/>
  <c r="AV175" i="6" s="1"/>
  <c r="G174" i="6"/>
  <c r="Y174" i="6" s="1"/>
  <c r="C174" i="6"/>
  <c r="BC248" i="6"/>
  <c r="BB248" i="6" s="1"/>
  <c r="AZ250" i="6"/>
  <c r="AL250" i="6" s="1"/>
  <c r="AY250" i="6"/>
  <c r="AU250" i="6"/>
  <c r="AH250" i="6"/>
  <c r="AO250" i="6" s="1"/>
  <c r="A251" i="6"/>
  <c r="BG249" i="6"/>
  <c r="BF249" i="6" s="1"/>
  <c r="BE249" i="6"/>
  <c r="BA249" i="6"/>
  <c r="G277" i="3"/>
  <c r="H276" i="3"/>
  <c r="I276" i="3" s="1"/>
  <c r="J275" i="3"/>
  <c r="K275" i="3" s="1"/>
  <c r="L275" i="3"/>
  <c r="AI250" i="6" l="1"/>
  <c r="H174" i="6"/>
  <c r="Z174" i="6" s="1"/>
  <c r="V174" i="6"/>
  <c r="M174" i="6" s="1"/>
  <c r="BC249" i="6"/>
  <c r="BB249" i="6" s="1"/>
  <c r="G175" i="6"/>
  <c r="Y175" i="6" s="1"/>
  <c r="AW175" i="6"/>
  <c r="AX175" i="6" s="1"/>
  <c r="C175" i="6"/>
  <c r="BG250" i="6"/>
  <c r="BF250" i="6" s="1"/>
  <c r="BE250" i="6"/>
  <c r="BA250" i="6"/>
  <c r="A252" i="6"/>
  <c r="AZ251" i="6"/>
  <c r="AL251" i="6" s="1"/>
  <c r="AY251" i="6"/>
  <c r="AU251" i="6"/>
  <c r="AH251" i="6"/>
  <c r="L276" i="3"/>
  <c r="J276" i="3"/>
  <c r="K276" i="3" s="1"/>
  <c r="H277" i="3"/>
  <c r="I277" i="3" s="1"/>
  <c r="G278" i="3"/>
  <c r="AI251" i="6" l="1"/>
  <c r="AO251" i="6"/>
  <c r="H175" i="6"/>
  <c r="Z175" i="6" s="1"/>
  <c r="V175" i="6"/>
  <c r="M175" i="6" s="1"/>
  <c r="BE251" i="6"/>
  <c r="BA251" i="6"/>
  <c r="BG251" i="6"/>
  <c r="BF251" i="6" s="1"/>
  <c r="BC250" i="6"/>
  <c r="BB250" i="6" s="1"/>
  <c r="AV176" i="6"/>
  <c r="AH252" i="6"/>
  <c r="A253" i="6"/>
  <c r="AZ252" i="6"/>
  <c r="AL252" i="6" s="1"/>
  <c r="AY252" i="6"/>
  <c r="AU252" i="6"/>
  <c r="J277" i="3"/>
  <c r="K277" i="3" s="1"/>
  <c r="L277" i="3"/>
  <c r="H278" i="3"/>
  <c r="I278" i="3" s="1"/>
  <c r="G279" i="3"/>
  <c r="AI252" i="6" l="1"/>
  <c r="AO252" i="6"/>
  <c r="BE252" i="6"/>
  <c r="BA252" i="6"/>
  <c r="BG252" i="6"/>
  <c r="BF252" i="6" s="1"/>
  <c r="AY253" i="6"/>
  <c r="AU253" i="6"/>
  <c r="AH253" i="6"/>
  <c r="A254" i="6"/>
  <c r="AZ253" i="6"/>
  <c r="AL253" i="6" s="1"/>
  <c r="G176" i="6"/>
  <c r="Y176" i="6" s="1"/>
  <c r="AW176" i="6"/>
  <c r="AX176" i="6" s="1"/>
  <c r="C176" i="6"/>
  <c r="BC251" i="6"/>
  <c r="BB251" i="6" s="1"/>
  <c r="J278" i="3"/>
  <c r="K278" i="3" s="1"/>
  <c r="L278" i="3"/>
  <c r="G280" i="3"/>
  <c r="H279" i="3"/>
  <c r="I279" i="3" s="1"/>
  <c r="AI253" i="6" l="1"/>
  <c r="AO253" i="6"/>
  <c r="H176" i="6"/>
  <c r="Z176" i="6" s="1"/>
  <c r="V176" i="6"/>
  <c r="M176" i="6" s="1"/>
  <c r="BC252" i="6"/>
  <c r="BB252" i="6" s="1"/>
  <c r="BG253" i="6"/>
  <c r="BF253" i="6" s="1"/>
  <c r="BE253" i="6"/>
  <c r="BA253" i="6"/>
  <c r="AZ254" i="6"/>
  <c r="AL254" i="6" s="1"/>
  <c r="AY254" i="6"/>
  <c r="AU254" i="6"/>
  <c r="AH254" i="6"/>
  <c r="AO254" i="6" s="1"/>
  <c r="A255" i="6"/>
  <c r="AV177" i="6"/>
  <c r="J279" i="3"/>
  <c r="K279" i="3" s="1"/>
  <c r="L279" i="3"/>
  <c r="G281" i="3"/>
  <c r="H280" i="3"/>
  <c r="I280" i="3" s="1"/>
  <c r="AI254" i="6" l="1"/>
  <c r="BG254" i="6"/>
  <c r="BF254" i="6" s="1"/>
  <c r="BE254" i="6"/>
  <c r="BA254" i="6"/>
  <c r="G177" i="6"/>
  <c r="Y177" i="6" s="1"/>
  <c r="AW177" i="6"/>
  <c r="AX177" i="6" s="1"/>
  <c r="AV178" i="6" s="1"/>
  <c r="C177" i="6"/>
  <c r="BC253" i="6"/>
  <c r="BB253" i="6" s="1"/>
  <c r="A256" i="6"/>
  <c r="AZ255" i="6"/>
  <c r="AL255" i="6" s="1"/>
  <c r="AY255" i="6"/>
  <c r="AU255" i="6"/>
  <c r="AH255" i="6"/>
  <c r="AO255" i="6" s="1"/>
  <c r="H281" i="3"/>
  <c r="I281" i="3" s="1"/>
  <c r="G282" i="3"/>
  <c r="L280" i="3"/>
  <c r="J280" i="3"/>
  <c r="K280" i="3" s="1"/>
  <c r="AI255" i="6" l="1"/>
  <c r="H177" i="6"/>
  <c r="Z177" i="6" s="1"/>
  <c r="V177" i="6"/>
  <c r="M177" i="6" s="1"/>
  <c r="BC254" i="6"/>
  <c r="BB254" i="6" s="1"/>
  <c r="AW178" i="6"/>
  <c r="AX178" i="6" s="1"/>
  <c r="G178" i="6"/>
  <c r="Y178" i="6" s="1"/>
  <c r="C178" i="6"/>
  <c r="BE255" i="6"/>
  <c r="BA255" i="6"/>
  <c r="BG255" i="6"/>
  <c r="BF255" i="6" s="1"/>
  <c r="AH256" i="6"/>
  <c r="AO256" i="6" s="1"/>
  <c r="A257" i="6"/>
  <c r="AZ256" i="6"/>
  <c r="AL256" i="6" s="1"/>
  <c r="AY256" i="6"/>
  <c r="AU256" i="6"/>
  <c r="H282" i="3"/>
  <c r="I282" i="3" s="1"/>
  <c r="G283" i="3"/>
  <c r="J281" i="3"/>
  <c r="K281" i="3" s="1"/>
  <c r="L281" i="3"/>
  <c r="AI256" i="6" l="1"/>
  <c r="H178" i="6"/>
  <c r="Z178" i="6" s="1"/>
  <c r="V178" i="6"/>
  <c r="M178" i="6" s="1"/>
  <c r="BC255" i="6"/>
  <c r="BB255" i="6" s="1"/>
  <c r="AV179" i="6"/>
  <c r="AY257" i="6"/>
  <c r="AU257" i="6"/>
  <c r="AH257" i="6"/>
  <c r="A258" i="6"/>
  <c r="AZ257" i="6"/>
  <c r="AL257" i="6" s="1"/>
  <c r="BE256" i="6"/>
  <c r="BA256" i="6"/>
  <c r="BG256" i="6"/>
  <c r="BF256" i="6" s="1"/>
  <c r="G284" i="3"/>
  <c r="H283" i="3"/>
  <c r="I283" i="3" s="1"/>
  <c r="J282" i="3"/>
  <c r="K282" i="3" s="1"/>
  <c r="L282" i="3"/>
  <c r="AI257" i="6" l="1"/>
  <c r="AO257" i="6"/>
  <c r="AW179" i="6"/>
  <c r="AX179" i="6" s="1"/>
  <c r="AV180" i="6" s="1"/>
  <c r="C180" i="6" s="1"/>
  <c r="C179" i="6"/>
  <c r="G179" i="6"/>
  <c r="Y179" i="6" s="1"/>
  <c r="BC256" i="6"/>
  <c r="BB256" i="6" s="1"/>
  <c r="AZ258" i="6"/>
  <c r="AL258" i="6" s="1"/>
  <c r="AY258" i="6"/>
  <c r="AU258" i="6"/>
  <c r="AH258" i="6"/>
  <c r="AO258" i="6" s="1"/>
  <c r="A259" i="6"/>
  <c r="BG257" i="6"/>
  <c r="BF257" i="6" s="1"/>
  <c r="BE257" i="6"/>
  <c r="BA257" i="6"/>
  <c r="J283" i="3"/>
  <c r="K283" i="3" s="1"/>
  <c r="L283" i="3"/>
  <c r="G285" i="3"/>
  <c r="H284" i="3"/>
  <c r="I284" i="3" s="1"/>
  <c r="AW180" i="6" l="1"/>
  <c r="AX180" i="6" s="1"/>
  <c r="AV181" i="6" s="1"/>
  <c r="G181" i="6" s="1"/>
  <c r="Y181" i="6" s="1"/>
  <c r="G180" i="6"/>
  <c r="Y180" i="6" s="1"/>
  <c r="AI258" i="6"/>
  <c r="H180" i="6"/>
  <c r="Z180" i="6" s="1"/>
  <c r="V180" i="6"/>
  <c r="M180" i="6" s="1"/>
  <c r="H179" i="6"/>
  <c r="Z179" i="6" s="1"/>
  <c r="V179" i="6"/>
  <c r="M179" i="6" s="1"/>
  <c r="BC257" i="6"/>
  <c r="BB257" i="6" s="1"/>
  <c r="AW181" i="6"/>
  <c r="AX181" i="6" s="1"/>
  <c r="AV182" i="6" s="1"/>
  <c r="C181" i="6"/>
  <c r="BG258" i="6"/>
  <c r="BF258" i="6" s="1"/>
  <c r="BE258" i="6"/>
  <c r="BA258" i="6"/>
  <c r="A260" i="6"/>
  <c r="AZ259" i="6"/>
  <c r="AL259" i="6" s="1"/>
  <c r="AY259" i="6"/>
  <c r="AU259" i="6"/>
  <c r="AH259" i="6"/>
  <c r="L284" i="3"/>
  <c r="J284" i="3"/>
  <c r="K284" i="3" s="1"/>
  <c r="H285" i="3"/>
  <c r="I285" i="3" s="1"/>
  <c r="G286" i="3"/>
  <c r="AI259" i="6" l="1"/>
  <c r="AO259" i="6"/>
  <c r="H181" i="6"/>
  <c r="Z181" i="6" s="1"/>
  <c r="V181" i="6"/>
  <c r="M181" i="6" s="1"/>
  <c r="AW182" i="6"/>
  <c r="AX182" i="6" s="1"/>
  <c r="G182" i="6"/>
  <c r="Y182" i="6" s="1"/>
  <c r="C182" i="6"/>
  <c r="BC258" i="6"/>
  <c r="BB258" i="6" s="1"/>
  <c r="BE259" i="6"/>
  <c r="BA259" i="6"/>
  <c r="BG259" i="6"/>
  <c r="BF259" i="6" s="1"/>
  <c r="AH260" i="6"/>
  <c r="A261" i="6"/>
  <c r="AZ260" i="6"/>
  <c r="AL260" i="6" s="1"/>
  <c r="AY260" i="6"/>
  <c r="AU260" i="6"/>
  <c r="J285" i="3"/>
  <c r="K285" i="3" s="1"/>
  <c r="L285" i="3"/>
  <c r="H286" i="3"/>
  <c r="I286" i="3" s="1"/>
  <c r="G287" i="3"/>
  <c r="AI260" i="6" l="1"/>
  <c r="AO260" i="6"/>
  <c r="H182" i="6"/>
  <c r="Z182" i="6" s="1"/>
  <c r="V182" i="6"/>
  <c r="M182" i="6" s="1"/>
  <c r="BE260" i="6"/>
  <c r="BA260" i="6"/>
  <c r="BG260" i="6"/>
  <c r="BF260" i="6" s="1"/>
  <c r="AV183" i="6"/>
  <c r="AY261" i="6"/>
  <c r="AU261" i="6"/>
  <c r="AH261" i="6"/>
  <c r="A262" i="6"/>
  <c r="AZ261" i="6"/>
  <c r="AL261" i="6" s="1"/>
  <c r="BC259" i="6"/>
  <c r="BB259" i="6" s="1"/>
  <c r="J286" i="3"/>
  <c r="K286" i="3" s="1"/>
  <c r="L286" i="3"/>
  <c r="G288" i="3"/>
  <c r="H287" i="3"/>
  <c r="I287" i="3" s="1"/>
  <c r="AI261" i="6" l="1"/>
  <c r="AO261" i="6"/>
  <c r="AW183" i="6"/>
  <c r="AX183" i="6" s="1"/>
  <c r="G183" i="6"/>
  <c r="Y183" i="6" s="1"/>
  <c r="C183" i="6"/>
  <c r="BG261" i="6"/>
  <c r="BF261" i="6" s="1"/>
  <c r="BE261" i="6"/>
  <c r="BA261" i="6"/>
  <c r="AZ262" i="6"/>
  <c r="AL262" i="6" s="1"/>
  <c r="AY262" i="6"/>
  <c r="AU262" i="6"/>
  <c r="AH262" i="6"/>
  <c r="A263" i="6"/>
  <c r="BC260" i="6"/>
  <c r="BB260" i="6" s="1"/>
  <c r="J287" i="3"/>
  <c r="K287" i="3" s="1"/>
  <c r="L287" i="3"/>
  <c r="G289" i="3"/>
  <c r="H288" i="3"/>
  <c r="I288" i="3" s="1"/>
  <c r="AI262" i="6" l="1"/>
  <c r="AO262" i="6"/>
  <c r="H183" i="6"/>
  <c r="Z183" i="6" s="1"/>
  <c r="V183" i="6"/>
  <c r="M183" i="6" s="1"/>
  <c r="BC261" i="6"/>
  <c r="BB261" i="6" s="1"/>
  <c r="AY263" i="6"/>
  <c r="AU263" i="6"/>
  <c r="AZ263" i="6"/>
  <c r="AL263" i="6" s="1"/>
  <c r="A264" i="6"/>
  <c r="AH263" i="6"/>
  <c r="BG262" i="6"/>
  <c r="BF262" i="6" s="1"/>
  <c r="BE262" i="6"/>
  <c r="BA262" i="6"/>
  <c r="AV184" i="6"/>
  <c r="H289" i="3"/>
  <c r="I289" i="3" s="1"/>
  <c r="G290" i="3"/>
  <c r="L288" i="3"/>
  <c r="J288" i="3"/>
  <c r="K288" i="3" s="1"/>
  <c r="AI263" i="6" l="1"/>
  <c r="AO263" i="6"/>
  <c r="BC262" i="6"/>
  <c r="BB262" i="6" s="1"/>
  <c r="AZ264" i="6"/>
  <c r="AL264" i="6" s="1"/>
  <c r="AU264" i="6"/>
  <c r="A265" i="6"/>
  <c r="AY264" i="6"/>
  <c r="AH264" i="6"/>
  <c r="G184" i="6"/>
  <c r="Y184" i="6" s="1"/>
  <c r="AW184" i="6"/>
  <c r="AX184" i="6" s="1"/>
  <c r="AV185" i="6" s="1"/>
  <c r="C184" i="6"/>
  <c r="BG263" i="6"/>
  <c r="BF263" i="6" s="1"/>
  <c r="BE263" i="6"/>
  <c r="BA263" i="6"/>
  <c r="H290" i="3"/>
  <c r="I290" i="3" s="1"/>
  <c r="G291" i="3"/>
  <c r="J289" i="3"/>
  <c r="K289" i="3" s="1"/>
  <c r="L289" i="3"/>
  <c r="AI264" i="6" l="1"/>
  <c r="AO264" i="6"/>
  <c r="H184" i="6"/>
  <c r="Z184" i="6" s="1"/>
  <c r="V184" i="6"/>
  <c r="M184" i="6" s="1"/>
  <c r="BC263" i="6"/>
  <c r="BB263" i="6" s="1"/>
  <c r="AW185" i="6"/>
  <c r="AX185" i="6" s="1"/>
  <c r="AV186" i="6" s="1"/>
  <c r="G185" i="6"/>
  <c r="Y185" i="6" s="1"/>
  <c r="C185" i="6"/>
  <c r="A266" i="6"/>
  <c r="AY265" i="6"/>
  <c r="AU265" i="6"/>
  <c r="AZ265" i="6"/>
  <c r="AL265" i="6" s="1"/>
  <c r="AH265" i="6"/>
  <c r="AO265" i="6" s="1"/>
  <c r="BA264" i="6"/>
  <c r="BE264" i="6"/>
  <c r="BG264" i="6"/>
  <c r="BF264" i="6" s="1"/>
  <c r="J290" i="3"/>
  <c r="K290" i="3" s="1"/>
  <c r="L290" i="3"/>
  <c r="G292" i="3"/>
  <c r="H291" i="3"/>
  <c r="I291" i="3" s="1"/>
  <c r="AI265" i="6" l="1"/>
  <c r="H185" i="6"/>
  <c r="Z185" i="6" s="1"/>
  <c r="V185" i="6"/>
  <c r="M185" i="6" s="1"/>
  <c r="BC264" i="6"/>
  <c r="BB264" i="6" s="1"/>
  <c r="AW186" i="6"/>
  <c r="AX186" i="6" s="1"/>
  <c r="G186" i="6"/>
  <c r="Y186" i="6" s="1"/>
  <c r="C186" i="6"/>
  <c r="AH266" i="6"/>
  <c r="AO266" i="6" s="1"/>
  <c r="AZ266" i="6"/>
  <c r="AL266" i="6" s="1"/>
  <c r="AY266" i="6"/>
  <c r="A267" i="6"/>
  <c r="AU266" i="6"/>
  <c r="BE265" i="6"/>
  <c r="BA265" i="6"/>
  <c r="BG265" i="6"/>
  <c r="BF265" i="6" s="1"/>
  <c r="G293" i="3"/>
  <c r="H292" i="3"/>
  <c r="I292" i="3" s="1"/>
  <c r="J291" i="3"/>
  <c r="K291" i="3" s="1"/>
  <c r="L291" i="3"/>
  <c r="AI266" i="6" l="1"/>
  <c r="H186" i="6"/>
  <c r="Z186" i="6" s="1"/>
  <c r="V186" i="6"/>
  <c r="M186" i="6" s="1"/>
  <c r="AY267" i="6"/>
  <c r="AU267" i="6"/>
  <c r="A268" i="6"/>
  <c r="AZ267" i="6"/>
  <c r="AL267" i="6" s="1"/>
  <c r="AH267" i="6"/>
  <c r="AO267" i="6" s="1"/>
  <c r="BA266" i="6"/>
  <c r="BG266" i="6"/>
  <c r="BF266" i="6" s="1"/>
  <c r="BE266" i="6"/>
  <c r="BC265" i="6"/>
  <c r="BB265" i="6" s="1"/>
  <c r="AV187" i="6"/>
  <c r="L292" i="3"/>
  <c r="J292" i="3"/>
  <c r="K292" i="3" s="1"/>
  <c r="H293" i="3"/>
  <c r="I293" i="3" s="1"/>
  <c r="G294" i="3"/>
  <c r="AI267" i="6" l="1"/>
  <c r="AZ268" i="6"/>
  <c r="AL268" i="6" s="1"/>
  <c r="AH268" i="6"/>
  <c r="A269" i="6"/>
  <c r="AU268" i="6"/>
  <c r="AY268" i="6"/>
  <c r="AW187" i="6"/>
  <c r="AX187" i="6" s="1"/>
  <c r="G187" i="6"/>
  <c r="Y187" i="6" s="1"/>
  <c r="C187" i="6"/>
  <c r="BC266" i="6"/>
  <c r="BB266" i="6" s="1"/>
  <c r="BG267" i="6"/>
  <c r="BF267" i="6" s="1"/>
  <c r="BE267" i="6"/>
  <c r="BA267" i="6"/>
  <c r="J293" i="3"/>
  <c r="K293" i="3" s="1"/>
  <c r="L293" i="3"/>
  <c r="H294" i="3"/>
  <c r="I294" i="3" s="1"/>
  <c r="G295" i="3"/>
  <c r="AI268" i="6" l="1"/>
  <c r="AO268" i="6"/>
  <c r="H187" i="6"/>
  <c r="Z187" i="6" s="1"/>
  <c r="V187" i="6"/>
  <c r="M187" i="6" s="1"/>
  <c r="BC267" i="6"/>
  <c r="BB267" i="6" s="1"/>
  <c r="AV188" i="6"/>
  <c r="A270" i="6"/>
  <c r="AY269" i="6"/>
  <c r="AU269" i="6"/>
  <c r="AZ269" i="6"/>
  <c r="AL269" i="6" s="1"/>
  <c r="AH269" i="6"/>
  <c r="AO269" i="6" s="1"/>
  <c r="BE268" i="6"/>
  <c r="BA268" i="6"/>
  <c r="BG268" i="6"/>
  <c r="BF268" i="6" s="1"/>
  <c r="J294" i="3"/>
  <c r="K294" i="3" s="1"/>
  <c r="L294" i="3"/>
  <c r="G296" i="3"/>
  <c r="H295" i="3"/>
  <c r="I295" i="3" s="1"/>
  <c r="AI269" i="6" l="1"/>
  <c r="BE269" i="6"/>
  <c r="BA269" i="6"/>
  <c r="BG269" i="6"/>
  <c r="BF269" i="6" s="1"/>
  <c r="AH270" i="6"/>
  <c r="A271" i="6"/>
  <c r="AZ270" i="6"/>
  <c r="AL270" i="6" s="1"/>
  <c r="AY270" i="6"/>
  <c r="AU270" i="6"/>
  <c r="BC268" i="6"/>
  <c r="BB268" i="6" s="1"/>
  <c r="G188" i="6"/>
  <c r="Y188" i="6" s="1"/>
  <c r="AW188" i="6"/>
  <c r="AX188" i="6" s="1"/>
  <c r="AV189" i="6" s="1"/>
  <c r="C188" i="6"/>
  <c r="J295" i="3"/>
  <c r="K295" i="3" s="1"/>
  <c r="L295" i="3"/>
  <c r="G297" i="3"/>
  <c r="H296" i="3"/>
  <c r="I296" i="3" s="1"/>
  <c r="AI270" i="6" l="1"/>
  <c r="AO270" i="6"/>
  <c r="H188" i="6"/>
  <c r="Z188" i="6" s="1"/>
  <c r="V188" i="6"/>
  <c r="M188" i="6" s="1"/>
  <c r="BC269" i="6"/>
  <c r="BB269" i="6" s="1"/>
  <c r="AW189" i="6"/>
  <c r="AX189" i="6" s="1"/>
  <c r="AV190" i="6" s="1"/>
  <c r="G189" i="6"/>
  <c r="Y189" i="6" s="1"/>
  <c r="C189" i="6"/>
  <c r="BE270" i="6"/>
  <c r="BA270" i="6"/>
  <c r="BG270" i="6"/>
  <c r="BF270" i="6" s="1"/>
  <c r="AY271" i="6"/>
  <c r="AU271" i="6"/>
  <c r="AH271" i="6"/>
  <c r="A272" i="6"/>
  <c r="AZ271" i="6"/>
  <c r="AL271" i="6" s="1"/>
  <c r="L296" i="3"/>
  <c r="J296" i="3"/>
  <c r="K296" i="3" s="1"/>
  <c r="H297" i="3"/>
  <c r="I297" i="3" s="1"/>
  <c r="G298" i="3"/>
  <c r="AI271" i="6" l="1"/>
  <c r="AO271" i="6"/>
  <c r="H189" i="6"/>
  <c r="Z189" i="6" s="1"/>
  <c r="V189" i="6"/>
  <c r="M189" i="6" s="1"/>
  <c r="AW190" i="6"/>
  <c r="AX190" i="6" s="1"/>
  <c r="G190" i="6"/>
  <c r="Y190" i="6" s="1"/>
  <c r="C190" i="6"/>
  <c r="AZ272" i="6"/>
  <c r="AL272" i="6" s="1"/>
  <c r="AY272" i="6"/>
  <c r="AU272" i="6"/>
  <c r="AH272" i="6"/>
  <c r="A273" i="6"/>
  <c r="BG271" i="6"/>
  <c r="BF271" i="6" s="1"/>
  <c r="BE271" i="6"/>
  <c r="BA271" i="6"/>
  <c r="BC270" i="6"/>
  <c r="BB270" i="6" s="1"/>
  <c r="H298" i="3"/>
  <c r="I298" i="3" s="1"/>
  <c r="G299" i="3"/>
  <c r="J297" i="3"/>
  <c r="K297" i="3" s="1"/>
  <c r="L297" i="3"/>
  <c r="AI272" i="6" l="1"/>
  <c r="AO272" i="6"/>
  <c r="H190" i="6"/>
  <c r="Z190" i="6" s="1"/>
  <c r="V190" i="6"/>
  <c r="M190" i="6" s="1"/>
  <c r="A274" i="6"/>
  <c r="AZ273" i="6"/>
  <c r="AL273" i="6" s="1"/>
  <c r="AY273" i="6"/>
  <c r="AU273" i="6"/>
  <c r="AH273" i="6"/>
  <c r="AV191" i="6"/>
  <c r="BC271" i="6"/>
  <c r="BB271" i="6" s="1"/>
  <c r="BG272" i="6"/>
  <c r="BF272" i="6" s="1"/>
  <c r="BE272" i="6"/>
  <c r="BA272" i="6"/>
  <c r="G300" i="3"/>
  <c r="H299" i="3"/>
  <c r="I299" i="3" s="1"/>
  <c r="J298" i="3"/>
  <c r="K298" i="3" s="1"/>
  <c r="L298" i="3"/>
  <c r="AI273" i="6" l="1"/>
  <c r="AO273" i="6"/>
  <c r="BC272" i="6"/>
  <c r="BB272" i="6" s="1"/>
  <c r="BE273" i="6"/>
  <c r="BA273" i="6"/>
  <c r="BG273" i="6"/>
  <c r="BF273" i="6" s="1"/>
  <c r="G191" i="6"/>
  <c r="Y191" i="6" s="1"/>
  <c r="AW191" i="6"/>
  <c r="C191" i="6"/>
  <c r="AH274" i="6"/>
  <c r="A275" i="6"/>
  <c r="AZ274" i="6"/>
  <c r="AL274" i="6" s="1"/>
  <c r="AY274" i="6"/>
  <c r="AU274" i="6"/>
  <c r="G301" i="3"/>
  <c r="H300" i="3"/>
  <c r="I300" i="3" s="1"/>
  <c r="J299" i="3"/>
  <c r="K299" i="3" s="1"/>
  <c r="L299" i="3"/>
  <c r="AI274" i="6" l="1"/>
  <c r="AO274" i="6"/>
  <c r="H191" i="6"/>
  <c r="Z191" i="6" s="1"/>
  <c r="V191" i="6"/>
  <c r="M191" i="6" s="1"/>
  <c r="AY275" i="6"/>
  <c r="AU275" i="6"/>
  <c r="AH275" i="6"/>
  <c r="AO275" i="6" s="1"/>
  <c r="A276" i="6"/>
  <c r="AZ275" i="6"/>
  <c r="AL275" i="6" s="1"/>
  <c r="AX191" i="6"/>
  <c r="AV192" i="6" s="1"/>
  <c r="BC273" i="6"/>
  <c r="BB273" i="6" s="1"/>
  <c r="BE274" i="6"/>
  <c r="BA274" i="6"/>
  <c r="BG274" i="6"/>
  <c r="BF274" i="6" s="1"/>
  <c r="L300" i="3"/>
  <c r="J300" i="3"/>
  <c r="K300" i="3" s="1"/>
  <c r="H301" i="3"/>
  <c r="I301" i="3" s="1"/>
  <c r="G302" i="3"/>
  <c r="AI275" i="6" l="1"/>
  <c r="AW192" i="6"/>
  <c r="AX192" i="6" s="1"/>
  <c r="AV193" i="6" s="1"/>
  <c r="G192" i="6"/>
  <c r="Y192" i="6" s="1"/>
  <c r="C192" i="6"/>
  <c r="AZ276" i="6"/>
  <c r="AL276" i="6" s="1"/>
  <c r="AY276" i="6"/>
  <c r="AU276" i="6"/>
  <c r="AH276" i="6"/>
  <c r="A277" i="6"/>
  <c r="BG275" i="6"/>
  <c r="BF275" i="6" s="1"/>
  <c r="BE275" i="6"/>
  <c r="BA275" i="6"/>
  <c r="BC274" i="6"/>
  <c r="BB274" i="6" s="1"/>
  <c r="J301" i="3"/>
  <c r="K301" i="3" s="1"/>
  <c r="L301" i="3"/>
  <c r="H302" i="3"/>
  <c r="I302" i="3" s="1"/>
  <c r="G303" i="3"/>
  <c r="AI276" i="6" l="1"/>
  <c r="AO276" i="6"/>
  <c r="H192" i="6"/>
  <c r="Z192" i="6" s="1"/>
  <c r="V192" i="6"/>
  <c r="M192" i="6" s="1"/>
  <c r="AW193" i="6"/>
  <c r="G193" i="6"/>
  <c r="Y193" i="6" s="1"/>
  <c r="C193" i="6"/>
  <c r="A278" i="6"/>
  <c r="AZ277" i="6"/>
  <c r="AL277" i="6" s="1"/>
  <c r="AY277" i="6"/>
  <c r="AU277" i="6"/>
  <c r="AH277" i="6"/>
  <c r="BC275" i="6"/>
  <c r="BB275" i="6" s="1"/>
  <c r="BG276" i="6"/>
  <c r="BF276" i="6" s="1"/>
  <c r="BE276" i="6"/>
  <c r="BA276" i="6"/>
  <c r="G304" i="3"/>
  <c r="H303" i="3"/>
  <c r="I303" i="3" s="1"/>
  <c r="J302" i="3"/>
  <c r="K302" i="3" s="1"/>
  <c r="L302" i="3"/>
  <c r="AI277" i="6" l="1"/>
  <c r="AO277" i="6"/>
  <c r="H193" i="6"/>
  <c r="Z193" i="6" s="1"/>
  <c r="V193" i="6"/>
  <c r="M193" i="6" s="1"/>
  <c r="AX193" i="6"/>
  <c r="AV194" i="6" s="1"/>
  <c r="BC276" i="6"/>
  <c r="BB276" i="6" s="1"/>
  <c r="BE277" i="6"/>
  <c r="BA277" i="6"/>
  <c r="BG277" i="6"/>
  <c r="BF277" i="6" s="1"/>
  <c r="AH278" i="6"/>
  <c r="AO278" i="6" s="1"/>
  <c r="A279" i="6"/>
  <c r="AZ278" i="6"/>
  <c r="AL278" i="6" s="1"/>
  <c r="AY278" i="6"/>
  <c r="AU278" i="6"/>
  <c r="J303" i="3"/>
  <c r="K303" i="3" s="1"/>
  <c r="L303" i="3"/>
  <c r="G305" i="3"/>
  <c r="H304" i="3"/>
  <c r="I304" i="3" s="1"/>
  <c r="AI278" i="6" l="1"/>
  <c r="AW194" i="6"/>
  <c r="AX194" i="6" s="1"/>
  <c r="AV195" i="6" s="1"/>
  <c r="G194" i="6"/>
  <c r="Y194" i="6" s="1"/>
  <c r="C194" i="6"/>
  <c r="BC277" i="6"/>
  <c r="BB277" i="6" s="1"/>
  <c r="BE278" i="6"/>
  <c r="BA278" i="6"/>
  <c r="BG278" i="6"/>
  <c r="BF278" i="6" s="1"/>
  <c r="AY279" i="6"/>
  <c r="AU279" i="6"/>
  <c r="AH279" i="6"/>
  <c r="A280" i="6"/>
  <c r="AZ279" i="6"/>
  <c r="AL279" i="6" s="1"/>
  <c r="L304" i="3"/>
  <c r="J304" i="3"/>
  <c r="K304" i="3" s="1"/>
  <c r="H305" i="3"/>
  <c r="I305" i="3" s="1"/>
  <c r="G306" i="3"/>
  <c r="AI279" i="6" l="1"/>
  <c r="AO279" i="6"/>
  <c r="H194" i="6"/>
  <c r="Z194" i="6" s="1"/>
  <c r="V194" i="6"/>
  <c r="M194" i="6" s="1"/>
  <c r="G195" i="6"/>
  <c r="Y195" i="6" s="1"/>
  <c r="AW195" i="6"/>
  <c r="AX195" i="6" s="1"/>
  <c r="C195" i="6"/>
  <c r="BC278" i="6"/>
  <c r="BB278" i="6" s="1"/>
  <c r="BG279" i="6"/>
  <c r="BF279" i="6" s="1"/>
  <c r="BE279" i="6"/>
  <c r="BA279" i="6"/>
  <c r="AZ280" i="6"/>
  <c r="AL280" i="6" s="1"/>
  <c r="AY280" i="6"/>
  <c r="AU280" i="6"/>
  <c r="AH280" i="6"/>
  <c r="A281" i="6"/>
  <c r="H306" i="3"/>
  <c r="I306" i="3" s="1"/>
  <c r="G307" i="3"/>
  <c r="J305" i="3"/>
  <c r="K305" i="3" s="1"/>
  <c r="L305" i="3"/>
  <c r="AI280" i="6" l="1"/>
  <c r="AO280" i="6"/>
  <c r="H195" i="6"/>
  <c r="Z195" i="6" s="1"/>
  <c r="V195" i="6"/>
  <c r="M195" i="6" s="1"/>
  <c r="AV196" i="6"/>
  <c r="BG280" i="6"/>
  <c r="BF280" i="6" s="1"/>
  <c r="BE280" i="6"/>
  <c r="BA280" i="6"/>
  <c r="A282" i="6"/>
  <c r="AZ281" i="6"/>
  <c r="AL281" i="6" s="1"/>
  <c r="AY281" i="6"/>
  <c r="AU281" i="6"/>
  <c r="AH281" i="6"/>
  <c r="AO281" i="6" s="1"/>
  <c r="BC279" i="6"/>
  <c r="BB279" i="6" s="1"/>
  <c r="J306" i="3"/>
  <c r="K306" i="3" s="1"/>
  <c r="L306" i="3"/>
  <c r="G308" i="3"/>
  <c r="H307" i="3"/>
  <c r="I307" i="3" s="1"/>
  <c r="AI281" i="6" l="1"/>
  <c r="G196" i="6"/>
  <c r="Y196" i="6" s="1"/>
  <c r="AW196" i="6"/>
  <c r="AX196" i="6" s="1"/>
  <c r="AV197" i="6" s="1"/>
  <c r="C196" i="6"/>
  <c r="BE281" i="6"/>
  <c r="BA281" i="6"/>
  <c r="BG281" i="6"/>
  <c r="BF281" i="6" s="1"/>
  <c r="BC280" i="6"/>
  <c r="BB280" i="6" s="1"/>
  <c r="AH282" i="6"/>
  <c r="AO282" i="6" s="1"/>
  <c r="A283" i="6"/>
  <c r="AZ282" i="6"/>
  <c r="AL282" i="6" s="1"/>
  <c r="AY282" i="6"/>
  <c r="AU282" i="6"/>
  <c r="J307" i="3"/>
  <c r="K307" i="3" s="1"/>
  <c r="L307" i="3"/>
  <c r="G309" i="3"/>
  <c r="H308" i="3"/>
  <c r="I308" i="3" s="1"/>
  <c r="AI282" i="6" l="1"/>
  <c r="C197" i="6"/>
  <c r="H197" i="6" s="1"/>
  <c r="Z197" i="6" s="1"/>
  <c r="G197" i="6"/>
  <c r="Y197" i="6" s="1"/>
  <c r="AW197" i="6"/>
  <c r="AX197" i="6" s="1"/>
  <c r="H196" i="6"/>
  <c r="Z196" i="6" s="1"/>
  <c r="V196" i="6"/>
  <c r="M196" i="6" s="1"/>
  <c r="BC281" i="6"/>
  <c r="BB281" i="6" s="1"/>
  <c r="BE282" i="6"/>
  <c r="BA282" i="6"/>
  <c r="BG282" i="6"/>
  <c r="BF282" i="6" s="1"/>
  <c r="AY283" i="6"/>
  <c r="AU283" i="6"/>
  <c r="AH283" i="6"/>
  <c r="AO283" i="6" s="1"/>
  <c r="A284" i="6"/>
  <c r="AZ283" i="6"/>
  <c r="AL283" i="6" s="1"/>
  <c r="L308" i="3"/>
  <c r="J308" i="3"/>
  <c r="K308" i="3" s="1"/>
  <c r="H309" i="3"/>
  <c r="I309" i="3" s="1"/>
  <c r="G310" i="3"/>
  <c r="V197" i="6" l="1"/>
  <c r="M197" i="6" s="1"/>
  <c r="AI283" i="6"/>
  <c r="AV198" i="6"/>
  <c r="AW198" i="6" s="1"/>
  <c r="AX198" i="6" s="1"/>
  <c r="BG283" i="6"/>
  <c r="BF283" i="6" s="1"/>
  <c r="BE283" i="6"/>
  <c r="BA283" i="6"/>
  <c r="BC282" i="6"/>
  <c r="BB282" i="6" s="1"/>
  <c r="AZ284" i="6"/>
  <c r="AL284" i="6" s="1"/>
  <c r="AY284" i="6"/>
  <c r="AU284" i="6"/>
  <c r="AH284" i="6"/>
  <c r="A285" i="6"/>
  <c r="H310" i="3"/>
  <c r="I310" i="3" s="1"/>
  <c r="G311" i="3"/>
  <c r="J309" i="3"/>
  <c r="K309" i="3" s="1"/>
  <c r="L309" i="3"/>
  <c r="G198" i="6" l="1"/>
  <c r="Y198" i="6" s="1"/>
  <c r="C198" i="6"/>
  <c r="H198" i="6" s="1"/>
  <c r="Z198" i="6" s="1"/>
  <c r="AI284" i="6"/>
  <c r="AO284" i="6"/>
  <c r="BC283" i="6"/>
  <c r="BB283" i="6" s="1"/>
  <c r="A286" i="6"/>
  <c r="AZ285" i="6"/>
  <c r="AL285" i="6" s="1"/>
  <c r="AY285" i="6"/>
  <c r="AU285" i="6"/>
  <c r="AH285" i="6"/>
  <c r="BG284" i="6"/>
  <c r="BF284" i="6" s="1"/>
  <c r="BE284" i="6"/>
  <c r="BA284" i="6"/>
  <c r="AV199" i="6"/>
  <c r="J310" i="3"/>
  <c r="K310" i="3" s="1"/>
  <c r="L310" i="3"/>
  <c r="G312" i="3"/>
  <c r="H311" i="3"/>
  <c r="I311" i="3" s="1"/>
  <c r="V198" i="6" l="1"/>
  <c r="M198" i="6" s="1"/>
  <c r="AI285" i="6"/>
  <c r="AO285" i="6"/>
  <c r="BC284" i="6"/>
  <c r="BB284" i="6" s="1"/>
  <c r="AW199" i="6"/>
  <c r="AX199" i="6" s="1"/>
  <c r="G199" i="6"/>
  <c r="Y199" i="6" s="1"/>
  <c r="C199" i="6"/>
  <c r="BE285" i="6"/>
  <c r="BA285" i="6"/>
  <c r="BG285" i="6"/>
  <c r="BF285" i="6" s="1"/>
  <c r="AH286" i="6"/>
  <c r="AO286" i="6" s="1"/>
  <c r="A287" i="6"/>
  <c r="AZ286" i="6"/>
  <c r="AL286" i="6" s="1"/>
  <c r="AY286" i="6"/>
  <c r="AU286" i="6"/>
  <c r="J311" i="3"/>
  <c r="K311" i="3" s="1"/>
  <c r="L311" i="3"/>
  <c r="G313" i="3"/>
  <c r="H312" i="3"/>
  <c r="I312" i="3" s="1"/>
  <c r="AI286" i="6" l="1"/>
  <c r="H199" i="6"/>
  <c r="Z199" i="6" s="1"/>
  <c r="V199" i="6"/>
  <c r="M199" i="6" s="1"/>
  <c r="AY287" i="6"/>
  <c r="AU287" i="6"/>
  <c r="AH287" i="6"/>
  <c r="A288" i="6"/>
  <c r="AZ287" i="6"/>
  <c r="AL287" i="6" s="1"/>
  <c r="AV200" i="6"/>
  <c r="BC285" i="6"/>
  <c r="BB285" i="6" s="1"/>
  <c r="BE286" i="6"/>
  <c r="BA286" i="6"/>
  <c r="BG286" i="6"/>
  <c r="BF286" i="6" s="1"/>
  <c r="L312" i="3"/>
  <c r="J312" i="3"/>
  <c r="K312" i="3" s="1"/>
  <c r="H313" i="3"/>
  <c r="I313" i="3" s="1"/>
  <c r="G314" i="3"/>
  <c r="AI287" i="6" l="1"/>
  <c r="AO287" i="6"/>
  <c r="BC286" i="6"/>
  <c r="BB286" i="6" s="1"/>
  <c r="AW200" i="6"/>
  <c r="AX200" i="6" s="1"/>
  <c r="G200" i="6"/>
  <c r="Y200" i="6" s="1"/>
  <c r="C200" i="6"/>
  <c r="BG287" i="6"/>
  <c r="BF287" i="6" s="1"/>
  <c r="BE287" i="6"/>
  <c r="BA287" i="6"/>
  <c r="AZ288" i="6"/>
  <c r="AL288" i="6" s="1"/>
  <c r="AY288" i="6"/>
  <c r="AU288" i="6"/>
  <c r="AH288" i="6"/>
  <c r="AO288" i="6" s="1"/>
  <c r="A289" i="6"/>
  <c r="H314" i="3"/>
  <c r="I314" i="3" s="1"/>
  <c r="G315" i="3"/>
  <c r="J313" i="3"/>
  <c r="K313" i="3" s="1"/>
  <c r="L313" i="3"/>
  <c r="AI288" i="6" l="1"/>
  <c r="H200" i="6"/>
  <c r="Z200" i="6" s="1"/>
  <c r="V200" i="6"/>
  <c r="M200" i="6" s="1"/>
  <c r="BC287" i="6"/>
  <c r="BB287" i="6" s="1"/>
  <c r="AV201" i="6"/>
  <c r="BG288" i="6"/>
  <c r="BF288" i="6" s="1"/>
  <c r="BE288" i="6"/>
  <c r="BA288" i="6"/>
  <c r="A290" i="6"/>
  <c r="AZ289" i="6"/>
  <c r="AL289" i="6" s="1"/>
  <c r="AY289" i="6"/>
  <c r="AU289" i="6"/>
  <c r="AH289" i="6"/>
  <c r="G316" i="3"/>
  <c r="H315" i="3"/>
  <c r="I315" i="3" s="1"/>
  <c r="J314" i="3"/>
  <c r="K314" i="3" s="1"/>
  <c r="L314" i="3"/>
  <c r="AI289" i="6" l="1"/>
  <c r="AO289" i="6"/>
  <c r="BC288" i="6"/>
  <c r="BB288" i="6" s="1"/>
  <c r="BE289" i="6"/>
  <c r="BA289" i="6"/>
  <c r="BG289" i="6"/>
  <c r="BF289" i="6" s="1"/>
  <c r="AH290" i="6"/>
  <c r="A291" i="6"/>
  <c r="AZ290" i="6"/>
  <c r="AL290" i="6" s="1"/>
  <c r="AY290" i="6"/>
  <c r="AU290" i="6"/>
  <c r="AW201" i="6"/>
  <c r="AX201" i="6" s="1"/>
  <c r="G201" i="6"/>
  <c r="Y201" i="6" s="1"/>
  <c r="C201" i="6"/>
  <c r="J315" i="3"/>
  <c r="K315" i="3" s="1"/>
  <c r="L315" i="3"/>
  <c r="G317" i="3"/>
  <c r="H316" i="3"/>
  <c r="I316" i="3" s="1"/>
  <c r="AI290" i="6" l="1"/>
  <c r="AO290" i="6"/>
  <c r="H201" i="6"/>
  <c r="Z201" i="6" s="1"/>
  <c r="V201" i="6"/>
  <c r="M201" i="6" s="1"/>
  <c r="BC289" i="6"/>
  <c r="BB289" i="6" s="1"/>
  <c r="AV202" i="6"/>
  <c r="BE290" i="6"/>
  <c r="BA290" i="6"/>
  <c r="BG290" i="6"/>
  <c r="BF290" i="6" s="1"/>
  <c r="AY291" i="6"/>
  <c r="AU291" i="6"/>
  <c r="AH291" i="6"/>
  <c r="A292" i="6"/>
  <c r="AZ291" i="6"/>
  <c r="AL291" i="6" s="1"/>
  <c r="L316" i="3"/>
  <c r="J316" i="3"/>
  <c r="K316" i="3" s="1"/>
  <c r="H317" i="3"/>
  <c r="I317" i="3" s="1"/>
  <c r="G318" i="3"/>
  <c r="AI291" i="6" l="1"/>
  <c r="AO291" i="6"/>
  <c r="AW202" i="6"/>
  <c r="AX202" i="6" s="1"/>
  <c r="AV203" i="6" s="1"/>
  <c r="C203" i="6" s="1"/>
  <c r="G202" i="6"/>
  <c r="Y202" i="6" s="1"/>
  <c r="C202" i="6"/>
  <c r="BC290" i="6"/>
  <c r="BB290" i="6" s="1"/>
  <c r="AZ292" i="6"/>
  <c r="AL292" i="6" s="1"/>
  <c r="AY292" i="6"/>
  <c r="AU292" i="6"/>
  <c r="AH292" i="6"/>
  <c r="AO292" i="6" s="1"/>
  <c r="A293" i="6"/>
  <c r="BG291" i="6"/>
  <c r="BF291" i="6" s="1"/>
  <c r="BE291" i="6"/>
  <c r="BA291" i="6"/>
  <c r="H318" i="3"/>
  <c r="I318" i="3" s="1"/>
  <c r="G319" i="3"/>
  <c r="J317" i="3"/>
  <c r="K317" i="3" s="1"/>
  <c r="L317" i="3"/>
  <c r="AW203" i="6" l="1"/>
  <c r="AX203" i="6" s="1"/>
  <c r="AV204" i="6" s="1"/>
  <c r="G203" i="6"/>
  <c r="Y203" i="6" s="1"/>
  <c r="AI292" i="6"/>
  <c r="H203" i="6"/>
  <c r="Z203" i="6" s="1"/>
  <c r="V203" i="6"/>
  <c r="M203" i="6" s="1"/>
  <c r="H202" i="6"/>
  <c r="Z202" i="6" s="1"/>
  <c r="V202" i="6"/>
  <c r="M202" i="6" s="1"/>
  <c r="AW204" i="6"/>
  <c r="AX204" i="6" s="1"/>
  <c r="G204" i="6"/>
  <c r="Y204" i="6" s="1"/>
  <c r="C204" i="6"/>
  <c r="A294" i="6"/>
  <c r="AZ293" i="6"/>
  <c r="AL293" i="6" s="1"/>
  <c r="AY293" i="6"/>
  <c r="AU293" i="6"/>
  <c r="AH293" i="6"/>
  <c r="AO293" i="6" s="1"/>
  <c r="BC291" i="6"/>
  <c r="BB291" i="6" s="1"/>
  <c r="BG292" i="6"/>
  <c r="BF292" i="6" s="1"/>
  <c r="BE292" i="6"/>
  <c r="BA292" i="6"/>
  <c r="G320" i="3"/>
  <c r="H319" i="3"/>
  <c r="I319" i="3" s="1"/>
  <c r="J318" i="3"/>
  <c r="K318" i="3" s="1"/>
  <c r="L318" i="3"/>
  <c r="AI293" i="6" l="1"/>
  <c r="H204" i="6"/>
  <c r="Z204" i="6" s="1"/>
  <c r="V204" i="6"/>
  <c r="M204" i="6" s="1"/>
  <c r="BE293" i="6"/>
  <c r="BA293" i="6"/>
  <c r="BG293" i="6"/>
  <c r="BF293" i="6" s="1"/>
  <c r="AH294" i="6"/>
  <c r="AO294" i="6" s="1"/>
  <c r="A295" i="6"/>
  <c r="AZ294" i="6"/>
  <c r="AL294" i="6" s="1"/>
  <c r="AY294" i="6"/>
  <c r="AU294" i="6"/>
  <c r="BC292" i="6"/>
  <c r="BB292" i="6" s="1"/>
  <c r="AV205" i="6"/>
  <c r="G321" i="3"/>
  <c r="H320" i="3"/>
  <c r="I320" i="3" s="1"/>
  <c r="J319" i="3"/>
  <c r="K319" i="3" s="1"/>
  <c r="L319" i="3"/>
  <c r="AI294" i="6" l="1"/>
  <c r="BE294" i="6"/>
  <c r="BA294" i="6"/>
  <c r="BG294" i="6"/>
  <c r="BF294" i="6" s="1"/>
  <c r="AW205" i="6"/>
  <c r="G205" i="6"/>
  <c r="Y205" i="6" s="1"/>
  <c r="C205" i="6"/>
  <c r="BC293" i="6"/>
  <c r="BB293" i="6" s="1"/>
  <c r="AY295" i="6"/>
  <c r="AU295" i="6"/>
  <c r="AH295" i="6"/>
  <c r="AO295" i="6" s="1"/>
  <c r="A296" i="6"/>
  <c r="AZ295" i="6"/>
  <c r="AL295" i="6" s="1"/>
  <c r="H321" i="3"/>
  <c r="I321" i="3" s="1"/>
  <c r="G322" i="3"/>
  <c r="L320" i="3"/>
  <c r="J320" i="3"/>
  <c r="K320" i="3" s="1"/>
  <c r="AI295" i="6" l="1"/>
  <c r="H205" i="6"/>
  <c r="Z205" i="6" s="1"/>
  <c r="V205" i="6"/>
  <c r="M205" i="6" s="1"/>
  <c r="AX205" i="6"/>
  <c r="AV206" i="6" s="1"/>
  <c r="BG295" i="6"/>
  <c r="BF295" i="6" s="1"/>
  <c r="BE295" i="6"/>
  <c r="BA295" i="6"/>
  <c r="AZ296" i="6"/>
  <c r="AL296" i="6" s="1"/>
  <c r="AY296" i="6"/>
  <c r="AU296" i="6"/>
  <c r="AH296" i="6"/>
  <c r="A297" i="6"/>
  <c r="BC294" i="6"/>
  <c r="BB294" i="6" s="1"/>
  <c r="H322" i="3"/>
  <c r="I322" i="3" s="1"/>
  <c r="G323" i="3"/>
  <c r="J321" i="3"/>
  <c r="K321" i="3" s="1"/>
  <c r="L321" i="3"/>
  <c r="AI296" i="6" l="1"/>
  <c r="AO296" i="6"/>
  <c r="G206" i="6"/>
  <c r="Y206" i="6" s="1"/>
  <c r="C206" i="6"/>
  <c r="AW206" i="6"/>
  <c r="AX206" i="6" s="1"/>
  <c r="AV207" i="6" s="1"/>
  <c r="A298" i="6"/>
  <c r="AZ297" i="6"/>
  <c r="AL297" i="6" s="1"/>
  <c r="AY297" i="6"/>
  <c r="AU297" i="6"/>
  <c r="AH297" i="6"/>
  <c r="AO297" i="6" s="1"/>
  <c r="BG296" i="6"/>
  <c r="BF296" i="6" s="1"/>
  <c r="BE296" i="6"/>
  <c r="BA296" i="6"/>
  <c r="BC295" i="6"/>
  <c r="BB295" i="6" s="1"/>
  <c r="G324" i="3"/>
  <c r="H323" i="3"/>
  <c r="I323" i="3" s="1"/>
  <c r="J322" i="3"/>
  <c r="K322" i="3" s="1"/>
  <c r="L322" i="3"/>
  <c r="AI297" i="6" l="1"/>
  <c r="H206" i="6"/>
  <c r="Z206" i="6" s="1"/>
  <c r="V206" i="6"/>
  <c r="M206" i="6" s="1"/>
  <c r="AW207" i="6"/>
  <c r="AX207" i="6" s="1"/>
  <c r="G207" i="6"/>
  <c r="Y207" i="6" s="1"/>
  <c r="C207" i="6"/>
  <c r="AH298" i="6"/>
  <c r="A299" i="6"/>
  <c r="AZ298" i="6"/>
  <c r="AL298" i="6" s="1"/>
  <c r="AY298" i="6"/>
  <c r="AU298" i="6"/>
  <c r="BC296" i="6"/>
  <c r="BB296" i="6" s="1"/>
  <c r="BE297" i="6"/>
  <c r="BA297" i="6"/>
  <c r="BG297" i="6"/>
  <c r="BF297" i="6" s="1"/>
  <c r="J323" i="3"/>
  <c r="K323" i="3" s="1"/>
  <c r="L323" i="3"/>
  <c r="G325" i="3"/>
  <c r="H324" i="3"/>
  <c r="I324" i="3" s="1"/>
  <c r="AI298" i="6" l="1"/>
  <c r="AO298" i="6"/>
  <c r="H207" i="6"/>
  <c r="Z207" i="6" s="1"/>
  <c r="V207" i="6"/>
  <c r="M207" i="6" s="1"/>
  <c r="BC297" i="6"/>
  <c r="BB297" i="6" s="1"/>
  <c r="AV208" i="6"/>
  <c r="AY299" i="6"/>
  <c r="AU299" i="6"/>
  <c r="AH299" i="6"/>
  <c r="A300" i="6"/>
  <c r="AZ299" i="6"/>
  <c r="AL299" i="6" s="1"/>
  <c r="BE298" i="6"/>
  <c r="BA298" i="6"/>
  <c r="BG298" i="6"/>
  <c r="BF298" i="6" s="1"/>
  <c r="H325" i="3"/>
  <c r="I325" i="3" s="1"/>
  <c r="G326" i="3"/>
  <c r="L324" i="3"/>
  <c r="J324" i="3"/>
  <c r="K324" i="3" s="1"/>
  <c r="AI299" i="6" l="1"/>
  <c r="AO299" i="6"/>
  <c r="AW208" i="6"/>
  <c r="G208" i="6"/>
  <c r="Y208" i="6" s="1"/>
  <c r="C208" i="6"/>
  <c r="BC298" i="6"/>
  <c r="BB298" i="6" s="1"/>
  <c r="BG299" i="6"/>
  <c r="BF299" i="6" s="1"/>
  <c r="BE299" i="6"/>
  <c r="BA299" i="6"/>
  <c r="AZ300" i="6"/>
  <c r="AL300" i="6" s="1"/>
  <c r="AY300" i="6"/>
  <c r="AU300" i="6"/>
  <c r="AH300" i="6"/>
  <c r="A301" i="6"/>
  <c r="H326" i="3"/>
  <c r="I326" i="3" s="1"/>
  <c r="G327" i="3"/>
  <c r="J325" i="3"/>
  <c r="K325" i="3" s="1"/>
  <c r="L325" i="3"/>
  <c r="AI300" i="6" l="1"/>
  <c r="AO300" i="6"/>
  <c r="H208" i="6"/>
  <c r="Z208" i="6" s="1"/>
  <c r="V208" i="6"/>
  <c r="M208" i="6" s="1"/>
  <c r="AX208" i="6"/>
  <c r="AV209" i="6" s="1"/>
  <c r="BG300" i="6"/>
  <c r="BF300" i="6" s="1"/>
  <c r="BE300" i="6"/>
  <c r="BA300" i="6"/>
  <c r="A302" i="6"/>
  <c r="AZ301" i="6"/>
  <c r="AL301" i="6" s="1"/>
  <c r="AY301" i="6"/>
  <c r="AU301" i="6"/>
  <c r="AH301" i="6"/>
  <c r="AO301" i="6" s="1"/>
  <c r="BC299" i="6"/>
  <c r="BB299" i="6" s="1"/>
  <c r="G328" i="3"/>
  <c r="H327" i="3"/>
  <c r="I327" i="3" s="1"/>
  <c r="J326" i="3"/>
  <c r="K326" i="3" s="1"/>
  <c r="L326" i="3"/>
  <c r="AI301" i="6" l="1"/>
  <c r="AW209" i="6"/>
  <c r="AX209" i="6" s="1"/>
  <c r="AV210" i="6" s="1"/>
  <c r="G209" i="6"/>
  <c r="Y209" i="6" s="1"/>
  <c r="C209" i="6"/>
  <c r="AH302" i="6"/>
  <c r="AO302" i="6" s="1"/>
  <c r="A303" i="6"/>
  <c r="AZ302" i="6"/>
  <c r="AL302" i="6" s="1"/>
  <c r="AY302" i="6"/>
  <c r="AU302" i="6"/>
  <c r="BE301" i="6"/>
  <c r="BA301" i="6"/>
  <c r="BG301" i="6"/>
  <c r="BF301" i="6" s="1"/>
  <c r="BC300" i="6"/>
  <c r="BB300" i="6" s="1"/>
  <c r="J327" i="3"/>
  <c r="K327" i="3" s="1"/>
  <c r="L327" i="3"/>
  <c r="G329" i="3"/>
  <c r="H328" i="3"/>
  <c r="I328" i="3" s="1"/>
  <c r="AI302" i="6" l="1"/>
  <c r="H209" i="6"/>
  <c r="Z209" i="6" s="1"/>
  <c r="V209" i="6"/>
  <c r="M209" i="6" s="1"/>
  <c r="AW210" i="6"/>
  <c r="AX210" i="6" s="1"/>
  <c r="AV211" i="6" s="1"/>
  <c r="C210" i="6"/>
  <c r="G210" i="6"/>
  <c r="Y210" i="6" s="1"/>
  <c r="BC301" i="6"/>
  <c r="BB301" i="6" s="1"/>
  <c r="BE302" i="6"/>
  <c r="BA302" i="6"/>
  <c r="BG302" i="6"/>
  <c r="BF302" i="6" s="1"/>
  <c r="AY303" i="6"/>
  <c r="AU303" i="6"/>
  <c r="AH303" i="6"/>
  <c r="AO303" i="6" s="1"/>
  <c r="A304" i="6"/>
  <c r="AZ303" i="6"/>
  <c r="AL303" i="6" s="1"/>
  <c r="L328" i="3"/>
  <c r="J328" i="3"/>
  <c r="K328" i="3" s="1"/>
  <c r="H329" i="3"/>
  <c r="I329" i="3" s="1"/>
  <c r="G330" i="3"/>
  <c r="AI303" i="6" l="1"/>
  <c r="H210" i="6"/>
  <c r="Z210" i="6" s="1"/>
  <c r="V210" i="6"/>
  <c r="M210" i="6" s="1"/>
  <c r="BC302" i="6"/>
  <c r="BB302" i="6" s="1"/>
  <c r="AW211" i="6"/>
  <c r="AX211" i="6" s="1"/>
  <c r="AV212" i="6" s="1"/>
  <c r="C211" i="6"/>
  <c r="G211" i="6"/>
  <c r="Y211" i="6" s="1"/>
  <c r="BG303" i="6"/>
  <c r="BF303" i="6" s="1"/>
  <c r="BE303" i="6"/>
  <c r="BA303" i="6"/>
  <c r="AZ304" i="6"/>
  <c r="AL304" i="6" s="1"/>
  <c r="AY304" i="6"/>
  <c r="AU304" i="6"/>
  <c r="AH304" i="6"/>
  <c r="A305" i="6"/>
  <c r="H330" i="3"/>
  <c r="I330" i="3" s="1"/>
  <c r="G331" i="3"/>
  <c r="J329" i="3"/>
  <c r="K329" i="3" s="1"/>
  <c r="L329" i="3"/>
  <c r="AI304" i="6" l="1"/>
  <c r="AO304" i="6"/>
  <c r="H211" i="6"/>
  <c r="Z211" i="6" s="1"/>
  <c r="V211" i="6"/>
  <c r="M211" i="6" s="1"/>
  <c r="C212" i="6"/>
  <c r="G212" i="6"/>
  <c r="Y212" i="6" s="1"/>
  <c r="AW212" i="6"/>
  <c r="AX212" i="6" s="1"/>
  <c r="A306" i="6"/>
  <c r="AZ305" i="6"/>
  <c r="AL305" i="6" s="1"/>
  <c r="AY305" i="6"/>
  <c r="AU305" i="6"/>
  <c r="AH305" i="6"/>
  <c r="BG304" i="6"/>
  <c r="BF304" i="6" s="1"/>
  <c r="BE304" i="6"/>
  <c r="BA304" i="6"/>
  <c r="BC303" i="6"/>
  <c r="BB303" i="6" s="1"/>
  <c r="H331" i="3"/>
  <c r="I331" i="3" s="1"/>
  <c r="G332" i="3"/>
  <c r="J330" i="3"/>
  <c r="K330" i="3" s="1"/>
  <c r="L330" i="3"/>
  <c r="AV213" i="6" l="1"/>
  <c r="AW213" i="6" s="1"/>
  <c r="AX213" i="6" s="1"/>
  <c r="AI305" i="6"/>
  <c r="AO305" i="6"/>
  <c r="H212" i="6"/>
  <c r="Z212" i="6" s="1"/>
  <c r="V212" i="6"/>
  <c r="M212" i="6" s="1"/>
  <c r="BC304" i="6"/>
  <c r="BB304" i="6" s="1"/>
  <c r="BE305" i="6"/>
  <c r="BA305" i="6"/>
  <c r="BG305" i="6"/>
  <c r="BF305" i="6" s="1"/>
  <c r="AH306" i="6"/>
  <c r="A307" i="6"/>
  <c r="AZ306" i="6"/>
  <c r="AL306" i="6" s="1"/>
  <c r="AY306" i="6"/>
  <c r="AU306" i="6"/>
  <c r="G333" i="3"/>
  <c r="H332" i="3"/>
  <c r="I332" i="3" s="1"/>
  <c r="J331" i="3"/>
  <c r="K331" i="3" s="1"/>
  <c r="L331" i="3"/>
  <c r="C213" i="6" l="1"/>
  <c r="G213" i="6"/>
  <c r="Y213" i="6" s="1"/>
  <c r="AI306" i="6"/>
  <c r="AO306" i="6"/>
  <c r="H213" i="6"/>
  <c r="Z213" i="6" s="1"/>
  <c r="V213" i="6"/>
  <c r="M213" i="6" s="1"/>
  <c r="BC305" i="6"/>
  <c r="BB305" i="6" s="1"/>
  <c r="BE306" i="6"/>
  <c r="BA306" i="6"/>
  <c r="BG306" i="6"/>
  <c r="BF306" i="6" s="1"/>
  <c r="AV214" i="6"/>
  <c r="AY307" i="6"/>
  <c r="AU307" i="6"/>
  <c r="AH307" i="6"/>
  <c r="A308" i="6"/>
  <c r="AZ307" i="6"/>
  <c r="AL307" i="6" s="1"/>
  <c r="L332" i="3"/>
  <c r="J332" i="3"/>
  <c r="K332" i="3" s="1"/>
  <c r="H333" i="3"/>
  <c r="I333" i="3" s="1"/>
  <c r="G334" i="3"/>
  <c r="AI307" i="6" l="1"/>
  <c r="AO307" i="6"/>
  <c r="AZ308" i="6"/>
  <c r="AL308" i="6" s="1"/>
  <c r="AY308" i="6"/>
  <c r="AU308" i="6"/>
  <c r="AH308" i="6"/>
  <c r="AO308" i="6" s="1"/>
  <c r="A309" i="6"/>
  <c r="BC306" i="6"/>
  <c r="BB306" i="6" s="1"/>
  <c r="BG307" i="6"/>
  <c r="BF307" i="6" s="1"/>
  <c r="BE307" i="6"/>
  <c r="BA307" i="6"/>
  <c r="G214" i="6"/>
  <c r="Y214" i="6" s="1"/>
  <c r="AW214" i="6"/>
  <c r="C214" i="6"/>
  <c r="H334" i="3"/>
  <c r="I334" i="3" s="1"/>
  <c r="G335" i="3"/>
  <c r="J333" i="3"/>
  <c r="K333" i="3" s="1"/>
  <c r="L333" i="3"/>
  <c r="AI308" i="6" l="1"/>
  <c r="H214" i="6"/>
  <c r="Z214" i="6" s="1"/>
  <c r="V214" i="6"/>
  <c r="M214" i="6" s="1"/>
  <c r="A310" i="6"/>
  <c r="AZ309" i="6"/>
  <c r="AL309" i="6" s="1"/>
  <c r="AY309" i="6"/>
  <c r="AU309" i="6"/>
  <c r="AH309" i="6"/>
  <c r="BG308" i="6"/>
  <c r="BF308" i="6" s="1"/>
  <c r="BE308" i="6"/>
  <c r="BA308" i="6"/>
  <c r="AX214" i="6"/>
  <c r="AV215" i="6" s="1"/>
  <c r="BC307" i="6"/>
  <c r="BB307" i="6" s="1"/>
  <c r="H335" i="3"/>
  <c r="I335" i="3" s="1"/>
  <c r="G336" i="3"/>
  <c r="J334" i="3"/>
  <c r="K334" i="3" s="1"/>
  <c r="L334" i="3"/>
  <c r="AI309" i="6" l="1"/>
  <c r="AO309" i="6"/>
  <c r="AW215" i="6"/>
  <c r="AX215" i="6" s="1"/>
  <c r="AV216" i="6" s="1"/>
  <c r="G215" i="6"/>
  <c r="Y215" i="6" s="1"/>
  <c r="C215" i="6"/>
  <c r="BE309" i="6"/>
  <c r="BA309" i="6"/>
  <c r="BG309" i="6"/>
  <c r="BF309" i="6" s="1"/>
  <c r="AH310" i="6"/>
  <c r="AO310" i="6" s="1"/>
  <c r="A311" i="6"/>
  <c r="AZ310" i="6"/>
  <c r="AL310" i="6" s="1"/>
  <c r="AY310" i="6"/>
  <c r="AU310" i="6"/>
  <c r="BC308" i="6"/>
  <c r="BB308" i="6" s="1"/>
  <c r="G337" i="3"/>
  <c r="H336" i="3"/>
  <c r="I336" i="3" s="1"/>
  <c r="J335" i="3"/>
  <c r="K335" i="3" s="1"/>
  <c r="L335" i="3"/>
  <c r="AI310" i="6" l="1"/>
  <c r="H215" i="6"/>
  <c r="Z215" i="6" s="1"/>
  <c r="V215" i="6"/>
  <c r="M215" i="6" s="1"/>
  <c r="BC309" i="6"/>
  <c r="BB309" i="6" s="1"/>
  <c r="AW216" i="6"/>
  <c r="G216" i="6"/>
  <c r="Y216" i="6" s="1"/>
  <c r="C216" i="6"/>
  <c r="AY311" i="6"/>
  <c r="AU311" i="6"/>
  <c r="AH311" i="6"/>
  <c r="AO311" i="6" s="1"/>
  <c r="A312" i="6"/>
  <c r="AZ311" i="6"/>
  <c r="AL311" i="6" s="1"/>
  <c r="BE310" i="6"/>
  <c r="BA310" i="6"/>
  <c r="BG310" i="6"/>
  <c r="BF310" i="6" s="1"/>
  <c r="H337" i="3"/>
  <c r="I337" i="3" s="1"/>
  <c r="G338" i="3"/>
  <c r="L336" i="3"/>
  <c r="J336" i="3"/>
  <c r="K336" i="3" s="1"/>
  <c r="AI311" i="6" l="1"/>
  <c r="H216" i="6"/>
  <c r="Z216" i="6" s="1"/>
  <c r="V216" i="6"/>
  <c r="M216" i="6" s="1"/>
  <c r="BC310" i="6"/>
  <c r="BB310" i="6" s="1"/>
  <c r="AZ312" i="6"/>
  <c r="AL312" i="6" s="1"/>
  <c r="AY312" i="6"/>
  <c r="AU312" i="6"/>
  <c r="AH312" i="6"/>
  <c r="AO312" i="6" s="1"/>
  <c r="A313" i="6"/>
  <c r="AX216" i="6"/>
  <c r="AV217" i="6" s="1"/>
  <c r="BG311" i="6"/>
  <c r="BF311" i="6" s="1"/>
  <c r="BE311" i="6"/>
  <c r="BA311" i="6"/>
  <c r="H338" i="3"/>
  <c r="I338" i="3" s="1"/>
  <c r="G339" i="3"/>
  <c r="J337" i="3"/>
  <c r="K337" i="3" s="1"/>
  <c r="L337" i="3"/>
  <c r="AI312" i="6" l="1"/>
  <c r="AW217" i="6"/>
  <c r="AX217" i="6" s="1"/>
  <c r="AV218" i="6" s="1"/>
  <c r="G217" i="6"/>
  <c r="Y217" i="6" s="1"/>
  <c r="C217" i="6"/>
  <c r="BG312" i="6"/>
  <c r="BF312" i="6" s="1"/>
  <c r="BE312" i="6"/>
  <c r="BA312" i="6"/>
  <c r="BC311" i="6"/>
  <c r="BB311" i="6" s="1"/>
  <c r="A314" i="6"/>
  <c r="AZ313" i="6"/>
  <c r="AL313" i="6" s="1"/>
  <c r="AY313" i="6"/>
  <c r="AU313" i="6"/>
  <c r="AH313" i="6"/>
  <c r="J338" i="3"/>
  <c r="K338" i="3" s="1"/>
  <c r="L338" i="3"/>
  <c r="H339" i="3"/>
  <c r="I339" i="3" s="1"/>
  <c r="G340" i="3"/>
  <c r="AI313" i="6" l="1"/>
  <c r="AO313" i="6"/>
  <c r="H217" i="6"/>
  <c r="Z217" i="6" s="1"/>
  <c r="V217" i="6"/>
  <c r="M217" i="6" s="1"/>
  <c r="BC312" i="6"/>
  <c r="BB312" i="6" s="1"/>
  <c r="G218" i="6"/>
  <c r="Y218" i="6" s="1"/>
  <c r="AW218" i="6"/>
  <c r="AX218" i="6" s="1"/>
  <c r="AV219" i="6" s="1"/>
  <c r="C218" i="6"/>
  <c r="BE313" i="6"/>
  <c r="BA313" i="6"/>
  <c r="BG313" i="6"/>
  <c r="BF313" i="6" s="1"/>
  <c r="AH314" i="6"/>
  <c r="AO314" i="6" s="1"/>
  <c r="A315" i="6"/>
  <c r="AZ314" i="6"/>
  <c r="AL314" i="6" s="1"/>
  <c r="AY314" i="6"/>
  <c r="AU314" i="6"/>
  <c r="J339" i="3"/>
  <c r="K339" i="3" s="1"/>
  <c r="L339" i="3"/>
  <c r="G341" i="3"/>
  <c r="H340" i="3"/>
  <c r="I340" i="3" s="1"/>
  <c r="AI314" i="6" l="1"/>
  <c r="H218" i="6"/>
  <c r="Z218" i="6" s="1"/>
  <c r="V218" i="6"/>
  <c r="M218" i="6" s="1"/>
  <c r="BC313" i="6"/>
  <c r="BB313" i="6" s="1"/>
  <c r="AW219" i="6"/>
  <c r="AX219" i="6" s="1"/>
  <c r="AV220" i="6" s="1"/>
  <c r="G219" i="6"/>
  <c r="Y219" i="6" s="1"/>
  <c r="C219" i="6"/>
  <c r="BE314" i="6"/>
  <c r="BA314" i="6"/>
  <c r="BG314" i="6"/>
  <c r="BF314" i="6" s="1"/>
  <c r="AY315" i="6"/>
  <c r="AU315" i="6"/>
  <c r="AH315" i="6"/>
  <c r="AO315" i="6" s="1"/>
  <c r="A316" i="6"/>
  <c r="AZ315" i="6"/>
  <c r="AL315" i="6" s="1"/>
  <c r="H341" i="3"/>
  <c r="I341" i="3" s="1"/>
  <c r="G342" i="3"/>
  <c r="L340" i="3"/>
  <c r="J340" i="3"/>
  <c r="K340" i="3" s="1"/>
  <c r="AI315" i="6" l="1"/>
  <c r="H219" i="6"/>
  <c r="Z219" i="6" s="1"/>
  <c r="V219" i="6"/>
  <c r="M219" i="6" s="1"/>
  <c r="BC314" i="6"/>
  <c r="BB314" i="6" s="1"/>
  <c r="AW220" i="6"/>
  <c r="AX220" i="6" s="1"/>
  <c r="G220" i="6"/>
  <c r="Y220" i="6" s="1"/>
  <c r="C220" i="6"/>
  <c r="AZ316" i="6"/>
  <c r="AL316" i="6" s="1"/>
  <c r="AY316" i="6"/>
  <c r="AU316" i="6"/>
  <c r="AH316" i="6"/>
  <c r="AO316" i="6" s="1"/>
  <c r="A317" i="6"/>
  <c r="BG315" i="6"/>
  <c r="BF315" i="6" s="1"/>
  <c r="BE315" i="6"/>
  <c r="BA315" i="6"/>
  <c r="H342" i="3"/>
  <c r="I342" i="3" s="1"/>
  <c r="G343" i="3"/>
  <c r="J341" i="3"/>
  <c r="K341" i="3" s="1"/>
  <c r="L341" i="3"/>
  <c r="AI316" i="6" l="1"/>
  <c r="H220" i="6"/>
  <c r="Z220" i="6" s="1"/>
  <c r="V220" i="6"/>
  <c r="M220" i="6" s="1"/>
  <c r="BG316" i="6"/>
  <c r="BF316" i="6" s="1"/>
  <c r="BE316" i="6"/>
  <c r="BA316" i="6"/>
  <c r="BC315" i="6"/>
  <c r="BB315" i="6" s="1"/>
  <c r="A318" i="6"/>
  <c r="AZ317" i="6"/>
  <c r="AL317" i="6" s="1"/>
  <c r="AY317" i="6"/>
  <c r="AU317" i="6"/>
  <c r="AH317" i="6"/>
  <c r="AV221" i="6"/>
  <c r="H343" i="3"/>
  <c r="I343" i="3" s="1"/>
  <c r="G344" i="3"/>
  <c r="J342" i="3"/>
  <c r="K342" i="3" s="1"/>
  <c r="L342" i="3"/>
  <c r="AI317" i="6" l="1"/>
  <c r="AO317" i="6"/>
  <c r="AW221" i="6"/>
  <c r="AX221" i="6" s="1"/>
  <c r="AV222" i="6" s="1"/>
  <c r="G221" i="6"/>
  <c r="Y221" i="6" s="1"/>
  <c r="C221" i="6"/>
  <c r="BE317" i="6"/>
  <c r="BA317" i="6"/>
  <c r="BG317" i="6"/>
  <c r="BF317" i="6" s="1"/>
  <c r="BC316" i="6"/>
  <c r="BB316" i="6" s="1"/>
  <c r="AH318" i="6"/>
  <c r="AO318" i="6" s="1"/>
  <c r="A319" i="6"/>
  <c r="AZ318" i="6"/>
  <c r="AL318" i="6" s="1"/>
  <c r="AY318" i="6"/>
  <c r="AU318" i="6"/>
  <c r="G345" i="3"/>
  <c r="H344" i="3"/>
  <c r="I344" i="3" s="1"/>
  <c r="J343" i="3"/>
  <c r="K343" i="3" s="1"/>
  <c r="L343" i="3"/>
  <c r="AI318" i="6" l="1"/>
  <c r="H221" i="6"/>
  <c r="Z221" i="6" s="1"/>
  <c r="V221" i="6"/>
  <c r="M221" i="6" s="1"/>
  <c r="G222" i="6"/>
  <c r="Y222" i="6" s="1"/>
  <c r="AW222" i="6"/>
  <c r="AX222" i="6" s="1"/>
  <c r="AV223" i="6" s="1"/>
  <c r="C222" i="6"/>
  <c r="BC317" i="6"/>
  <c r="BB317" i="6" s="1"/>
  <c r="BE318" i="6"/>
  <c r="BA318" i="6"/>
  <c r="BG318" i="6"/>
  <c r="BF318" i="6" s="1"/>
  <c r="AY319" i="6"/>
  <c r="AU319" i="6"/>
  <c r="AH319" i="6"/>
  <c r="A320" i="6"/>
  <c r="AZ319" i="6"/>
  <c r="AL319" i="6" s="1"/>
  <c r="L344" i="3"/>
  <c r="J344" i="3"/>
  <c r="K344" i="3" s="1"/>
  <c r="H345" i="3"/>
  <c r="I345" i="3" s="1"/>
  <c r="G346" i="3"/>
  <c r="AI319" i="6" l="1"/>
  <c r="AO319" i="6"/>
  <c r="H222" i="6"/>
  <c r="Z222" i="6" s="1"/>
  <c r="V222" i="6"/>
  <c r="M222" i="6" s="1"/>
  <c r="BC318" i="6"/>
  <c r="BB318" i="6" s="1"/>
  <c r="AW223" i="6"/>
  <c r="AX223" i="6" s="1"/>
  <c r="AV224" i="6" s="1"/>
  <c r="G223" i="6"/>
  <c r="Y223" i="6" s="1"/>
  <c r="C223" i="6"/>
  <c r="BG319" i="6"/>
  <c r="BF319" i="6" s="1"/>
  <c r="BE319" i="6"/>
  <c r="BA319" i="6"/>
  <c r="AZ320" i="6"/>
  <c r="AL320" i="6" s="1"/>
  <c r="AY320" i="6"/>
  <c r="AU320" i="6"/>
  <c r="AH320" i="6"/>
  <c r="AO320" i="6" s="1"/>
  <c r="A321" i="6"/>
  <c r="H346" i="3"/>
  <c r="I346" i="3" s="1"/>
  <c r="G347" i="3"/>
  <c r="J345" i="3"/>
  <c r="K345" i="3" s="1"/>
  <c r="L345" i="3"/>
  <c r="AI320" i="6" l="1"/>
  <c r="H223" i="6"/>
  <c r="Z223" i="6" s="1"/>
  <c r="V223" i="6"/>
  <c r="M223" i="6" s="1"/>
  <c r="AW224" i="6"/>
  <c r="G224" i="6"/>
  <c r="Y224" i="6" s="1"/>
  <c r="C224" i="6"/>
  <c r="BG320" i="6"/>
  <c r="BF320" i="6" s="1"/>
  <c r="BE320" i="6"/>
  <c r="BA320" i="6"/>
  <c r="A322" i="6"/>
  <c r="AZ321" i="6"/>
  <c r="AL321" i="6" s="1"/>
  <c r="AY321" i="6"/>
  <c r="AU321" i="6"/>
  <c r="AH321" i="6"/>
  <c r="AO321" i="6" s="1"/>
  <c r="BC319" i="6"/>
  <c r="BB319" i="6" s="1"/>
  <c r="J346" i="3"/>
  <c r="K346" i="3" s="1"/>
  <c r="L346" i="3"/>
  <c r="H347" i="3"/>
  <c r="I347" i="3" s="1"/>
  <c r="G348" i="3"/>
  <c r="AI321" i="6" l="1"/>
  <c r="H224" i="6"/>
  <c r="Z224" i="6" s="1"/>
  <c r="V224" i="6"/>
  <c r="M224" i="6" s="1"/>
  <c r="AX224" i="6"/>
  <c r="AV225" i="6" s="1"/>
  <c r="AH322" i="6"/>
  <c r="AO322" i="6" s="1"/>
  <c r="A323" i="6"/>
  <c r="AZ322" i="6"/>
  <c r="AL322" i="6" s="1"/>
  <c r="AY322" i="6"/>
  <c r="AU322" i="6"/>
  <c r="BE321" i="6"/>
  <c r="BA321" i="6"/>
  <c r="BG321" i="6"/>
  <c r="BF321" i="6" s="1"/>
  <c r="BC320" i="6"/>
  <c r="BB320" i="6" s="1"/>
  <c r="G349" i="3"/>
  <c r="H348" i="3"/>
  <c r="I348" i="3" s="1"/>
  <c r="J347" i="3"/>
  <c r="K347" i="3" s="1"/>
  <c r="L347" i="3"/>
  <c r="AI322" i="6" l="1"/>
  <c r="G225" i="6"/>
  <c r="Y225" i="6" s="1"/>
  <c r="C225" i="6"/>
  <c r="AW225" i="6"/>
  <c r="AX225" i="6" s="1"/>
  <c r="AV226" i="6" s="1"/>
  <c r="BE322" i="6"/>
  <c r="BA322" i="6"/>
  <c r="BG322" i="6"/>
  <c r="BF322" i="6" s="1"/>
  <c r="BC321" i="6"/>
  <c r="BB321" i="6" s="1"/>
  <c r="AY323" i="6"/>
  <c r="AU323" i="6"/>
  <c r="AH323" i="6"/>
  <c r="A324" i="6"/>
  <c r="AZ323" i="6"/>
  <c r="AL323" i="6" s="1"/>
  <c r="L348" i="3"/>
  <c r="J348" i="3"/>
  <c r="K348" i="3" s="1"/>
  <c r="H349" i="3"/>
  <c r="I349" i="3" s="1"/>
  <c r="G350" i="3"/>
  <c r="AI323" i="6" l="1"/>
  <c r="AO323" i="6"/>
  <c r="AW226" i="6"/>
  <c r="AX226" i="6" s="1"/>
  <c r="H225" i="6"/>
  <c r="Z225" i="6" s="1"/>
  <c r="V225" i="6"/>
  <c r="M225" i="6" s="1"/>
  <c r="G226" i="6"/>
  <c r="Y226" i="6" s="1"/>
  <c r="C226" i="6"/>
  <c r="BC322" i="6"/>
  <c r="BB322" i="6" s="1"/>
  <c r="BG323" i="6"/>
  <c r="BF323" i="6" s="1"/>
  <c r="BE323" i="6"/>
  <c r="BA323" i="6"/>
  <c r="AZ324" i="6"/>
  <c r="AL324" i="6" s="1"/>
  <c r="AY324" i="6"/>
  <c r="AU324" i="6"/>
  <c r="AH324" i="6"/>
  <c r="A325" i="6"/>
  <c r="J349" i="3"/>
  <c r="K349" i="3" s="1"/>
  <c r="L349" i="3"/>
  <c r="H350" i="3"/>
  <c r="I350" i="3" s="1"/>
  <c r="G351" i="3"/>
  <c r="AI324" i="6" l="1"/>
  <c r="AO324" i="6"/>
  <c r="AV227" i="6"/>
  <c r="C227" i="6" s="1"/>
  <c r="H226" i="6"/>
  <c r="Z226" i="6" s="1"/>
  <c r="V226" i="6"/>
  <c r="M226" i="6" s="1"/>
  <c r="BC323" i="6"/>
  <c r="BB323" i="6" s="1"/>
  <c r="BG324" i="6"/>
  <c r="BF324" i="6" s="1"/>
  <c r="BE324" i="6"/>
  <c r="BA324" i="6"/>
  <c r="A326" i="6"/>
  <c r="AZ325" i="6"/>
  <c r="AL325" i="6" s="1"/>
  <c r="AY325" i="6"/>
  <c r="AU325" i="6"/>
  <c r="AH325" i="6"/>
  <c r="AW227" i="6"/>
  <c r="AX227" i="6" s="1"/>
  <c r="AV228" i="6" s="1"/>
  <c r="H351" i="3"/>
  <c r="I351" i="3" s="1"/>
  <c r="G352" i="3"/>
  <c r="J350" i="3"/>
  <c r="K350" i="3" s="1"/>
  <c r="L350" i="3"/>
  <c r="G227" i="6" l="1"/>
  <c r="Y227" i="6" s="1"/>
  <c r="AI325" i="6"/>
  <c r="AO325" i="6"/>
  <c r="H227" i="6"/>
  <c r="Z227" i="6" s="1"/>
  <c r="V227" i="6"/>
  <c r="M227" i="6" s="1"/>
  <c r="BC324" i="6"/>
  <c r="BB324" i="6" s="1"/>
  <c r="AW228" i="6"/>
  <c r="AX228" i="6" s="1"/>
  <c r="AV229" i="6" s="1"/>
  <c r="G228" i="6"/>
  <c r="Y228" i="6" s="1"/>
  <c r="C228" i="6"/>
  <c r="AH326" i="6"/>
  <c r="A327" i="6"/>
  <c r="AZ326" i="6"/>
  <c r="AL326" i="6" s="1"/>
  <c r="AY326" i="6"/>
  <c r="AU326" i="6"/>
  <c r="BE325" i="6"/>
  <c r="BA325" i="6"/>
  <c r="BG325" i="6"/>
  <c r="BF325" i="6" s="1"/>
  <c r="G353" i="3"/>
  <c r="H352" i="3"/>
  <c r="I352" i="3" s="1"/>
  <c r="J351" i="3"/>
  <c r="K351" i="3" s="1"/>
  <c r="L351" i="3"/>
  <c r="AI326" i="6" l="1"/>
  <c r="AO326" i="6"/>
  <c r="H228" i="6"/>
  <c r="Z228" i="6" s="1"/>
  <c r="V228" i="6"/>
  <c r="M228" i="6" s="1"/>
  <c r="AW229" i="6"/>
  <c r="AX229" i="6" s="1"/>
  <c r="G229" i="6"/>
  <c r="Y229" i="6" s="1"/>
  <c r="C229" i="6"/>
  <c r="BE326" i="6"/>
  <c r="BA326" i="6"/>
  <c r="BG326" i="6"/>
  <c r="BF326" i="6" s="1"/>
  <c r="BC325" i="6"/>
  <c r="BB325" i="6" s="1"/>
  <c r="AY327" i="6"/>
  <c r="AU327" i="6"/>
  <c r="AH327" i="6"/>
  <c r="AO327" i="6" s="1"/>
  <c r="A328" i="6"/>
  <c r="AZ327" i="6"/>
  <c r="AL327" i="6" s="1"/>
  <c r="L352" i="3"/>
  <c r="J352" i="3"/>
  <c r="K352" i="3" s="1"/>
  <c r="H353" i="3"/>
  <c r="I353" i="3" s="1"/>
  <c r="G354" i="3"/>
  <c r="AI327" i="6" l="1"/>
  <c r="H229" i="6"/>
  <c r="Z229" i="6" s="1"/>
  <c r="V229" i="6"/>
  <c r="M229" i="6" s="1"/>
  <c r="BC326" i="6"/>
  <c r="BB326" i="6" s="1"/>
  <c r="AZ328" i="6"/>
  <c r="AL328" i="6" s="1"/>
  <c r="AY328" i="6"/>
  <c r="AU328" i="6"/>
  <c r="AH328" i="6"/>
  <c r="A329" i="6"/>
  <c r="BG327" i="6"/>
  <c r="BF327" i="6" s="1"/>
  <c r="BE327" i="6"/>
  <c r="BA327" i="6"/>
  <c r="AV230" i="6"/>
  <c r="H354" i="3"/>
  <c r="I354" i="3" s="1"/>
  <c r="G355" i="3"/>
  <c r="J353" i="3"/>
  <c r="K353" i="3" s="1"/>
  <c r="L353" i="3"/>
  <c r="AI328" i="6" l="1"/>
  <c r="AO328" i="6"/>
  <c r="A330" i="6"/>
  <c r="AZ329" i="6"/>
  <c r="AL329" i="6" s="1"/>
  <c r="AY329" i="6"/>
  <c r="AU329" i="6"/>
  <c r="AH329" i="6"/>
  <c r="AO329" i="6" s="1"/>
  <c r="G230" i="6"/>
  <c r="Y230" i="6" s="1"/>
  <c r="AW230" i="6"/>
  <c r="AX230" i="6" s="1"/>
  <c r="AV231" i="6" s="1"/>
  <c r="C230" i="6"/>
  <c r="BC327" i="6"/>
  <c r="BB327" i="6" s="1"/>
  <c r="BG328" i="6"/>
  <c r="BF328" i="6" s="1"/>
  <c r="BE328" i="6"/>
  <c r="BA328" i="6"/>
  <c r="H355" i="3"/>
  <c r="I355" i="3" s="1"/>
  <c r="G356" i="3"/>
  <c r="J354" i="3"/>
  <c r="K354" i="3" s="1"/>
  <c r="L354" i="3"/>
  <c r="AI329" i="6" l="1"/>
  <c r="H230" i="6"/>
  <c r="Z230" i="6" s="1"/>
  <c r="V230" i="6"/>
  <c r="M230" i="6" s="1"/>
  <c r="AW231" i="6"/>
  <c r="AX231" i="6" s="1"/>
  <c r="AV232" i="6" s="1"/>
  <c r="G231" i="6"/>
  <c r="Y231" i="6" s="1"/>
  <c r="C231" i="6"/>
  <c r="BE329" i="6"/>
  <c r="BA329" i="6"/>
  <c r="BG329" i="6"/>
  <c r="BF329" i="6" s="1"/>
  <c r="AH330" i="6"/>
  <c r="A331" i="6"/>
  <c r="AZ330" i="6"/>
  <c r="AL330" i="6" s="1"/>
  <c r="AY330" i="6"/>
  <c r="AU330" i="6"/>
  <c r="BC328" i="6"/>
  <c r="BB328" i="6" s="1"/>
  <c r="G357" i="3"/>
  <c r="H356" i="3"/>
  <c r="I356" i="3" s="1"/>
  <c r="J355" i="3"/>
  <c r="K355" i="3" s="1"/>
  <c r="L355" i="3"/>
  <c r="AI330" i="6" l="1"/>
  <c r="AO330" i="6"/>
  <c r="H231" i="6"/>
  <c r="Z231" i="6" s="1"/>
  <c r="V231" i="6"/>
  <c r="M231" i="6" s="1"/>
  <c r="AW232" i="6"/>
  <c r="G232" i="6"/>
  <c r="Y232" i="6" s="1"/>
  <c r="C232" i="6"/>
  <c r="BE330" i="6"/>
  <c r="BA330" i="6"/>
  <c r="BG330" i="6"/>
  <c r="BF330" i="6" s="1"/>
  <c r="AY331" i="6"/>
  <c r="AU331" i="6"/>
  <c r="AH331" i="6"/>
  <c r="AO331" i="6" s="1"/>
  <c r="A332" i="6"/>
  <c r="AZ331" i="6"/>
  <c r="AL331" i="6" s="1"/>
  <c r="BC329" i="6"/>
  <c r="BB329" i="6" s="1"/>
  <c r="L356" i="3"/>
  <c r="J356" i="3"/>
  <c r="K356" i="3" s="1"/>
  <c r="H357" i="3"/>
  <c r="I357" i="3" s="1"/>
  <c r="G358" i="3"/>
  <c r="AI331" i="6" l="1"/>
  <c r="H232" i="6"/>
  <c r="Z232" i="6" s="1"/>
  <c r="V232" i="6"/>
  <c r="M232" i="6" s="1"/>
  <c r="AX232" i="6"/>
  <c r="AV233" i="6" s="1"/>
  <c r="BG331" i="6"/>
  <c r="BF331" i="6" s="1"/>
  <c r="BE331" i="6"/>
  <c r="BA331" i="6"/>
  <c r="BC330" i="6"/>
  <c r="BB330" i="6" s="1"/>
  <c r="AZ332" i="6"/>
  <c r="AL332" i="6" s="1"/>
  <c r="AY332" i="6"/>
  <c r="AU332" i="6"/>
  <c r="AH332" i="6"/>
  <c r="A333" i="6"/>
  <c r="J357" i="3"/>
  <c r="K357" i="3" s="1"/>
  <c r="L357" i="3"/>
  <c r="H358" i="3"/>
  <c r="I358" i="3" s="1"/>
  <c r="G359" i="3"/>
  <c r="AI332" i="6" l="1"/>
  <c r="AO332" i="6"/>
  <c r="G233" i="6"/>
  <c r="Y233" i="6" s="1"/>
  <c r="C233" i="6"/>
  <c r="AW233" i="6"/>
  <c r="AX233" i="6" s="1"/>
  <c r="BG332" i="6"/>
  <c r="BF332" i="6" s="1"/>
  <c r="BE332" i="6"/>
  <c r="BA332" i="6"/>
  <c r="BC331" i="6"/>
  <c r="BB331" i="6" s="1"/>
  <c r="A334" i="6"/>
  <c r="AZ333" i="6"/>
  <c r="AL333" i="6" s="1"/>
  <c r="AY333" i="6"/>
  <c r="AU333" i="6"/>
  <c r="AH333" i="6"/>
  <c r="J358" i="3"/>
  <c r="K358" i="3" s="1"/>
  <c r="L358" i="3"/>
  <c r="H359" i="3"/>
  <c r="I359" i="3" s="1"/>
  <c r="G360" i="3"/>
  <c r="AI333" i="6" l="1"/>
  <c r="AO333" i="6"/>
  <c r="AV234" i="6"/>
  <c r="AW234" i="6" s="1"/>
  <c r="H233" i="6"/>
  <c r="Z233" i="6" s="1"/>
  <c r="V233" i="6"/>
  <c r="M233" i="6" s="1"/>
  <c r="AH334" i="6"/>
  <c r="AO334" i="6" s="1"/>
  <c r="A335" i="6"/>
  <c r="AZ334" i="6"/>
  <c r="AL334" i="6" s="1"/>
  <c r="AY334" i="6"/>
  <c r="AU334" i="6"/>
  <c r="BE333" i="6"/>
  <c r="BA333" i="6"/>
  <c r="BG333" i="6"/>
  <c r="BF333" i="6" s="1"/>
  <c r="BC332" i="6"/>
  <c r="BB332" i="6" s="1"/>
  <c r="J359" i="3"/>
  <c r="K359" i="3" s="1"/>
  <c r="L359" i="3"/>
  <c r="G361" i="3"/>
  <c r="H360" i="3"/>
  <c r="I360" i="3" s="1"/>
  <c r="G234" i="6" l="1"/>
  <c r="Y234" i="6" s="1"/>
  <c r="AI334" i="6"/>
  <c r="C234" i="6"/>
  <c r="V234" i="6" s="1"/>
  <c r="M234" i="6" s="1"/>
  <c r="BC333" i="6"/>
  <c r="BB333" i="6" s="1"/>
  <c r="AX234" i="6"/>
  <c r="AV235" i="6" s="1"/>
  <c r="BE334" i="6"/>
  <c r="BA334" i="6"/>
  <c r="BG334" i="6"/>
  <c r="BF334" i="6" s="1"/>
  <c r="AZ335" i="6"/>
  <c r="AL335" i="6" s="1"/>
  <c r="AU335" i="6"/>
  <c r="A336" i="6"/>
  <c r="AY335" i="6"/>
  <c r="AH335" i="6"/>
  <c r="L360" i="3"/>
  <c r="J360" i="3"/>
  <c r="K360" i="3" s="1"/>
  <c r="H361" i="3"/>
  <c r="I361" i="3" s="1"/>
  <c r="G362" i="3"/>
  <c r="AI335" i="6" l="1"/>
  <c r="AO335" i="6"/>
  <c r="H234" i="6"/>
  <c r="Z234" i="6" s="1"/>
  <c r="AW235" i="6"/>
  <c r="AX235" i="6" s="1"/>
  <c r="AV236" i="6" s="1"/>
  <c r="G235" i="6"/>
  <c r="Y235" i="6" s="1"/>
  <c r="C235" i="6"/>
  <c r="BA335" i="6"/>
  <c r="BE335" i="6"/>
  <c r="BG335" i="6"/>
  <c r="BF335" i="6" s="1"/>
  <c r="BC334" i="6"/>
  <c r="BB334" i="6" s="1"/>
  <c r="A337" i="6"/>
  <c r="AZ336" i="6"/>
  <c r="AL336" i="6" s="1"/>
  <c r="AU336" i="6"/>
  <c r="AY336" i="6"/>
  <c r="AH336" i="6"/>
  <c r="AO336" i="6" s="1"/>
  <c r="H362" i="3"/>
  <c r="I362" i="3" s="1"/>
  <c r="G363" i="3"/>
  <c r="J361" i="3"/>
  <c r="K361" i="3" s="1"/>
  <c r="L361" i="3"/>
  <c r="BC335" i="6" l="1"/>
  <c r="BB335" i="6" s="1"/>
  <c r="AI336" i="6"/>
  <c r="H235" i="6"/>
  <c r="Z235" i="6" s="1"/>
  <c r="V235" i="6"/>
  <c r="M235" i="6" s="1"/>
  <c r="AW236" i="6"/>
  <c r="AX236" i="6" s="1"/>
  <c r="G236" i="6"/>
  <c r="Y236" i="6" s="1"/>
  <c r="C236" i="6"/>
  <c r="AH337" i="6"/>
  <c r="AO337" i="6" s="1"/>
  <c r="AZ337" i="6"/>
  <c r="AL337" i="6" s="1"/>
  <c r="AU337" i="6"/>
  <c r="A338" i="6"/>
  <c r="AY337" i="6"/>
  <c r="BE336" i="6"/>
  <c r="BA336" i="6"/>
  <c r="BG336" i="6"/>
  <c r="BF336" i="6" s="1"/>
  <c r="J362" i="3"/>
  <c r="K362" i="3" s="1"/>
  <c r="L362" i="3"/>
  <c r="H363" i="3"/>
  <c r="I363" i="3" s="1"/>
  <c r="G364" i="3"/>
  <c r="AI337" i="6" l="1"/>
  <c r="H236" i="6"/>
  <c r="Z236" i="6" s="1"/>
  <c r="V236" i="6"/>
  <c r="M236" i="6" s="1"/>
  <c r="BC336" i="6"/>
  <c r="BB336" i="6" s="1"/>
  <c r="BE337" i="6"/>
  <c r="BG337" i="6"/>
  <c r="BF337" i="6" s="1"/>
  <c r="BA337" i="6"/>
  <c r="AV237" i="6"/>
  <c r="AY338" i="6"/>
  <c r="AU338" i="6"/>
  <c r="AZ338" i="6"/>
  <c r="AL338" i="6" s="1"/>
  <c r="A339" i="6"/>
  <c r="AH338" i="6"/>
  <c r="G365" i="3"/>
  <c r="H364" i="3"/>
  <c r="I364" i="3" s="1"/>
  <c r="J363" i="3"/>
  <c r="K363" i="3" s="1"/>
  <c r="L363" i="3"/>
  <c r="AI338" i="6" l="1"/>
  <c r="AO338" i="6"/>
  <c r="BG338" i="6"/>
  <c r="BF338" i="6" s="1"/>
  <c r="BE338" i="6"/>
  <c r="BA338" i="6"/>
  <c r="AW237" i="6"/>
  <c r="AX237" i="6" s="1"/>
  <c r="G237" i="6"/>
  <c r="Y237" i="6" s="1"/>
  <c r="C237" i="6"/>
  <c r="AZ339" i="6"/>
  <c r="AL339" i="6" s="1"/>
  <c r="AU339" i="6"/>
  <c r="A340" i="6"/>
  <c r="AY339" i="6"/>
  <c r="AH339" i="6"/>
  <c r="AO339" i="6" s="1"/>
  <c r="BC337" i="6"/>
  <c r="BB337" i="6" s="1"/>
  <c r="L364" i="3"/>
  <c r="J364" i="3"/>
  <c r="K364" i="3" s="1"/>
  <c r="H365" i="3"/>
  <c r="I365" i="3" s="1"/>
  <c r="G366" i="3"/>
  <c r="AI339" i="6" l="1"/>
  <c r="H237" i="6"/>
  <c r="Z237" i="6" s="1"/>
  <c r="V237" i="6"/>
  <c r="M237" i="6" s="1"/>
  <c r="BA339" i="6"/>
  <c r="BE339" i="6"/>
  <c r="BG339" i="6"/>
  <c r="BF339" i="6" s="1"/>
  <c r="AV238" i="6"/>
  <c r="A341" i="6"/>
  <c r="AZ340" i="6"/>
  <c r="AL340" i="6" s="1"/>
  <c r="AU340" i="6"/>
  <c r="AY340" i="6"/>
  <c r="AH340" i="6"/>
  <c r="AO340" i="6" s="1"/>
  <c r="BC338" i="6"/>
  <c r="BB338" i="6" s="1"/>
  <c r="H366" i="3"/>
  <c r="I366" i="3" s="1"/>
  <c r="G367" i="3"/>
  <c r="J365" i="3"/>
  <c r="K365" i="3" s="1"/>
  <c r="L365" i="3"/>
  <c r="AI340" i="6" l="1"/>
  <c r="BC339" i="6"/>
  <c r="BB339" i="6" s="1"/>
  <c r="G238" i="6"/>
  <c r="Y238" i="6" s="1"/>
  <c r="AW238" i="6"/>
  <c r="C238" i="6"/>
  <c r="AH341" i="6"/>
  <c r="AO341" i="6" s="1"/>
  <c r="AZ341" i="6"/>
  <c r="AL341" i="6" s="1"/>
  <c r="AU341" i="6"/>
  <c r="A342" i="6"/>
  <c r="AY341" i="6"/>
  <c r="BE340" i="6"/>
  <c r="BA340" i="6"/>
  <c r="BG340" i="6"/>
  <c r="BF340" i="6" s="1"/>
  <c r="H367" i="3"/>
  <c r="I367" i="3" s="1"/>
  <c r="G368" i="3"/>
  <c r="J366" i="3"/>
  <c r="K366" i="3" s="1"/>
  <c r="L366" i="3"/>
  <c r="AI341" i="6" l="1"/>
  <c r="H238" i="6"/>
  <c r="Z238" i="6" s="1"/>
  <c r="V238" i="6"/>
  <c r="M238" i="6" s="1"/>
  <c r="BC340" i="6"/>
  <c r="BB340" i="6" s="1"/>
  <c r="AX238" i="6"/>
  <c r="AV239" i="6" s="1"/>
  <c r="BE341" i="6"/>
  <c r="BG341" i="6"/>
  <c r="BF341" i="6" s="1"/>
  <c r="BA341" i="6"/>
  <c r="AY342" i="6"/>
  <c r="AU342" i="6"/>
  <c r="AZ342" i="6"/>
  <c r="AL342" i="6" s="1"/>
  <c r="A343" i="6"/>
  <c r="AH342" i="6"/>
  <c r="G369" i="3"/>
  <c r="H368" i="3"/>
  <c r="I368" i="3" s="1"/>
  <c r="J367" i="3"/>
  <c r="K367" i="3" s="1"/>
  <c r="L367" i="3"/>
  <c r="AI342" i="6" l="1"/>
  <c r="AO342" i="6"/>
  <c r="AW239" i="6"/>
  <c r="AX239" i="6" s="1"/>
  <c r="AV240" i="6" s="1"/>
  <c r="G239" i="6"/>
  <c r="Y239" i="6" s="1"/>
  <c r="C239" i="6"/>
  <c r="BG342" i="6"/>
  <c r="BF342" i="6" s="1"/>
  <c r="BE342" i="6"/>
  <c r="BA342" i="6"/>
  <c r="BC341" i="6"/>
  <c r="BB341" i="6" s="1"/>
  <c r="AZ343" i="6"/>
  <c r="AL343" i="6" s="1"/>
  <c r="AU343" i="6"/>
  <c r="A344" i="6"/>
  <c r="AY343" i="6"/>
  <c r="AH343" i="6"/>
  <c r="AO343" i="6" s="1"/>
  <c r="L368" i="3"/>
  <c r="J368" i="3"/>
  <c r="K368" i="3" s="1"/>
  <c r="H369" i="3"/>
  <c r="I369" i="3" s="1"/>
  <c r="G370" i="3"/>
  <c r="AI343" i="6" l="1"/>
  <c r="G240" i="6"/>
  <c r="Y240" i="6" s="1"/>
  <c r="C240" i="6"/>
  <c r="V240" i="6" s="1"/>
  <c r="M240" i="6" s="1"/>
  <c r="AW240" i="6"/>
  <c r="AX240" i="6" s="1"/>
  <c r="H239" i="6"/>
  <c r="Z239" i="6" s="1"/>
  <c r="V239" i="6"/>
  <c r="M239" i="6" s="1"/>
  <c r="BC342" i="6"/>
  <c r="BB342" i="6" s="1"/>
  <c r="A345" i="6"/>
  <c r="AZ344" i="6"/>
  <c r="AL344" i="6" s="1"/>
  <c r="AU344" i="6"/>
  <c r="AY344" i="6"/>
  <c r="AH344" i="6"/>
  <c r="AO344" i="6" s="1"/>
  <c r="BA343" i="6"/>
  <c r="BE343" i="6"/>
  <c r="BG343" i="6"/>
  <c r="BF343" i="6" s="1"/>
  <c r="H370" i="3"/>
  <c r="I370" i="3" s="1"/>
  <c r="G371" i="3"/>
  <c r="J369" i="3"/>
  <c r="K369" i="3" s="1"/>
  <c r="L369" i="3"/>
  <c r="BC343" i="6" l="1"/>
  <c r="BB343" i="6" s="1"/>
  <c r="AI344" i="6"/>
  <c r="H240" i="6"/>
  <c r="Z240" i="6" s="1"/>
  <c r="AV241" i="6"/>
  <c r="BE344" i="6"/>
  <c r="BA344" i="6"/>
  <c r="BG344" i="6"/>
  <c r="BF344" i="6" s="1"/>
  <c r="AH345" i="6"/>
  <c r="AO345" i="6" s="1"/>
  <c r="AZ345" i="6"/>
  <c r="AL345" i="6" s="1"/>
  <c r="AU345" i="6"/>
  <c r="A346" i="6"/>
  <c r="AY345" i="6"/>
  <c r="J370" i="3"/>
  <c r="K370" i="3" s="1"/>
  <c r="L370" i="3"/>
  <c r="H371" i="3"/>
  <c r="I371" i="3" s="1"/>
  <c r="G372" i="3"/>
  <c r="AI345" i="6" l="1"/>
  <c r="C241" i="6"/>
  <c r="AW241" i="6"/>
  <c r="AX241" i="6" s="1"/>
  <c r="AV242" i="6" s="1"/>
  <c r="G241" i="6"/>
  <c r="Y241" i="6" s="1"/>
  <c r="BE345" i="6"/>
  <c r="BG345" i="6"/>
  <c r="BF345" i="6" s="1"/>
  <c r="BA345" i="6"/>
  <c r="AY346" i="6"/>
  <c r="AU346" i="6"/>
  <c r="AZ346" i="6"/>
  <c r="AL346" i="6" s="1"/>
  <c r="A347" i="6"/>
  <c r="AH346" i="6"/>
  <c r="BC344" i="6"/>
  <c r="BB344" i="6" s="1"/>
  <c r="J371" i="3"/>
  <c r="K371" i="3" s="1"/>
  <c r="L371" i="3"/>
  <c r="G373" i="3"/>
  <c r="H372" i="3"/>
  <c r="I372" i="3" s="1"/>
  <c r="AI346" i="6" l="1"/>
  <c r="AO346" i="6"/>
  <c r="C242" i="6"/>
  <c r="V242" i="6" s="1"/>
  <c r="M242" i="6" s="1"/>
  <c r="G242" i="6"/>
  <c r="Y242" i="6" s="1"/>
  <c r="AW242" i="6"/>
  <c r="V241" i="6"/>
  <c r="M241" i="6" s="1"/>
  <c r="H241" i="6"/>
  <c r="Z241" i="6" s="1"/>
  <c r="AZ347" i="6"/>
  <c r="AL347" i="6" s="1"/>
  <c r="AU347" i="6"/>
  <c r="A348" i="6"/>
  <c r="AY347" i="6"/>
  <c r="AH347" i="6"/>
  <c r="AO347" i="6" s="1"/>
  <c r="BG346" i="6"/>
  <c r="BF346" i="6" s="1"/>
  <c r="BE346" i="6"/>
  <c r="BA346" i="6"/>
  <c r="BC345" i="6"/>
  <c r="BB345" i="6" s="1"/>
  <c r="L372" i="3"/>
  <c r="J372" i="3"/>
  <c r="K372" i="3" s="1"/>
  <c r="H373" i="3"/>
  <c r="I373" i="3" s="1"/>
  <c r="G374" i="3"/>
  <c r="H242" i="6" l="1"/>
  <c r="Z242" i="6" s="1"/>
  <c r="AI347" i="6"/>
  <c r="AX242" i="6"/>
  <c r="BC346" i="6"/>
  <c r="BB346" i="6" s="1"/>
  <c r="BA347" i="6"/>
  <c r="BE347" i="6"/>
  <c r="BG347" i="6"/>
  <c r="BF347" i="6" s="1"/>
  <c r="A349" i="6"/>
  <c r="AZ348" i="6"/>
  <c r="AL348" i="6" s="1"/>
  <c r="AU348" i="6"/>
  <c r="AY348" i="6"/>
  <c r="AH348" i="6"/>
  <c r="AO348" i="6" s="1"/>
  <c r="H374" i="3"/>
  <c r="I374" i="3" s="1"/>
  <c r="G375" i="3"/>
  <c r="J373" i="3"/>
  <c r="K373" i="3" s="1"/>
  <c r="L373" i="3"/>
  <c r="AI348" i="6" l="1"/>
  <c r="AV243" i="6"/>
  <c r="C243" i="6" s="1"/>
  <c r="AW243" i="6"/>
  <c r="AX243" i="6" s="1"/>
  <c r="BE348" i="6"/>
  <c r="BA348" i="6"/>
  <c r="BG348" i="6"/>
  <c r="BF348" i="6" s="1"/>
  <c r="AH349" i="6"/>
  <c r="AO349" i="6" s="1"/>
  <c r="AZ349" i="6"/>
  <c r="AL349" i="6" s="1"/>
  <c r="AU349" i="6"/>
  <c r="A350" i="6"/>
  <c r="AY349" i="6"/>
  <c r="BC347" i="6"/>
  <c r="BB347" i="6" s="1"/>
  <c r="J374" i="3"/>
  <c r="K374" i="3" s="1"/>
  <c r="L374" i="3"/>
  <c r="H375" i="3"/>
  <c r="I375" i="3" s="1"/>
  <c r="G376" i="3"/>
  <c r="G243" i="6" l="1"/>
  <c r="Y243" i="6" s="1"/>
  <c r="AI349" i="6"/>
  <c r="H243" i="6"/>
  <c r="Z243" i="6" s="1"/>
  <c r="V243" i="6"/>
  <c r="M243" i="6" s="1"/>
  <c r="AV244" i="6"/>
  <c r="AY350" i="6"/>
  <c r="AU350" i="6"/>
  <c r="AZ350" i="6"/>
  <c r="AL350" i="6" s="1"/>
  <c r="A351" i="6"/>
  <c r="AH350" i="6"/>
  <c r="BE349" i="6"/>
  <c r="BA349" i="6"/>
  <c r="BG349" i="6"/>
  <c r="BF349" i="6" s="1"/>
  <c r="BC348" i="6"/>
  <c r="BB348" i="6" s="1"/>
  <c r="G377" i="3"/>
  <c r="H376" i="3"/>
  <c r="I376" i="3" s="1"/>
  <c r="J375" i="3"/>
  <c r="K375" i="3" s="1"/>
  <c r="L375" i="3"/>
  <c r="AI350" i="6" l="1"/>
  <c r="AO350" i="6"/>
  <c r="G244" i="6"/>
  <c r="Y244" i="6" s="1"/>
  <c r="AW244" i="6"/>
  <c r="AX244" i="6" s="1"/>
  <c r="AV245" i="6" s="1"/>
  <c r="C244" i="6"/>
  <c r="AZ351" i="6"/>
  <c r="AL351" i="6" s="1"/>
  <c r="AU351" i="6"/>
  <c r="A352" i="6"/>
  <c r="AY351" i="6"/>
  <c r="AH351" i="6"/>
  <c r="AO351" i="6" s="1"/>
  <c r="BC349" i="6"/>
  <c r="BB349" i="6" s="1"/>
  <c r="BG350" i="6"/>
  <c r="BF350" i="6" s="1"/>
  <c r="BE350" i="6"/>
  <c r="BA350" i="6"/>
  <c r="L376" i="3"/>
  <c r="J376" i="3"/>
  <c r="K376" i="3" s="1"/>
  <c r="H377" i="3"/>
  <c r="I377" i="3" s="1"/>
  <c r="G378" i="3"/>
  <c r="AI351" i="6" l="1"/>
  <c r="V244" i="6"/>
  <c r="M244" i="6" s="1"/>
  <c r="H244" i="6"/>
  <c r="Z244" i="6" s="1"/>
  <c r="AW245" i="6"/>
  <c r="G245" i="6"/>
  <c r="Y245" i="6" s="1"/>
  <c r="C245" i="6"/>
  <c r="BA351" i="6"/>
  <c r="BE351" i="6"/>
  <c r="BG351" i="6"/>
  <c r="BF351" i="6" s="1"/>
  <c r="BC350" i="6"/>
  <c r="BB350" i="6" s="1"/>
  <c r="A353" i="6"/>
  <c r="AZ352" i="6"/>
  <c r="AL352" i="6" s="1"/>
  <c r="AU352" i="6"/>
  <c r="AY352" i="6"/>
  <c r="AH352" i="6"/>
  <c r="H378" i="3"/>
  <c r="I378" i="3" s="1"/>
  <c r="G379" i="3"/>
  <c r="J377" i="3"/>
  <c r="K377" i="3" s="1"/>
  <c r="L377" i="3"/>
  <c r="AI352" i="6" l="1"/>
  <c r="AO352" i="6"/>
  <c r="AX245" i="6"/>
  <c r="AV246" i="6" s="1"/>
  <c r="H245" i="6"/>
  <c r="Z245" i="6" s="1"/>
  <c r="V245" i="6"/>
  <c r="M245" i="6" s="1"/>
  <c r="BE352" i="6"/>
  <c r="BA352" i="6"/>
  <c r="BG352" i="6"/>
  <c r="BF352" i="6" s="1"/>
  <c r="AH353" i="6"/>
  <c r="AO353" i="6" s="1"/>
  <c r="AZ353" i="6"/>
  <c r="AL353" i="6" s="1"/>
  <c r="AU353" i="6"/>
  <c r="A354" i="6"/>
  <c r="AY353" i="6"/>
  <c r="BC351" i="6"/>
  <c r="BB351" i="6" s="1"/>
  <c r="H379" i="3"/>
  <c r="I379" i="3" s="1"/>
  <c r="G380" i="3"/>
  <c r="J378" i="3"/>
  <c r="K378" i="3" s="1"/>
  <c r="L378" i="3"/>
  <c r="AI353" i="6" l="1"/>
  <c r="C246" i="6"/>
  <c r="G246" i="6"/>
  <c r="Y246" i="6" s="1"/>
  <c r="AW246" i="6"/>
  <c r="AX246" i="6" s="1"/>
  <c r="AV247" i="6" s="1"/>
  <c r="BC352" i="6"/>
  <c r="BB352" i="6" s="1"/>
  <c r="BE353" i="6"/>
  <c r="BG353" i="6"/>
  <c r="BF353" i="6" s="1"/>
  <c r="BA353" i="6"/>
  <c r="AY354" i="6"/>
  <c r="AU354" i="6"/>
  <c r="AZ354" i="6"/>
  <c r="AL354" i="6" s="1"/>
  <c r="A355" i="6"/>
  <c r="AH354" i="6"/>
  <c r="G381" i="3"/>
  <c r="H380" i="3"/>
  <c r="I380" i="3" s="1"/>
  <c r="J379" i="3"/>
  <c r="K379" i="3" s="1"/>
  <c r="L379" i="3"/>
  <c r="AI354" i="6" l="1"/>
  <c r="AO354" i="6"/>
  <c r="C247" i="6"/>
  <c r="G247" i="6"/>
  <c r="Y247" i="6" s="1"/>
  <c r="AW247" i="6"/>
  <c r="AX247" i="6" s="1"/>
  <c r="AV248" i="6" s="1"/>
  <c r="V246" i="6"/>
  <c r="M246" i="6" s="1"/>
  <c r="H246" i="6"/>
  <c r="Z246" i="6" s="1"/>
  <c r="BC353" i="6"/>
  <c r="BB353" i="6" s="1"/>
  <c r="AZ355" i="6"/>
  <c r="AL355" i="6" s="1"/>
  <c r="AU355" i="6"/>
  <c r="A356" i="6"/>
  <c r="AY355" i="6"/>
  <c r="AH355" i="6"/>
  <c r="BG354" i="6"/>
  <c r="BF354" i="6" s="1"/>
  <c r="BE354" i="6"/>
  <c r="BA354" i="6"/>
  <c r="L380" i="3"/>
  <c r="J380" i="3"/>
  <c r="K380" i="3" s="1"/>
  <c r="H381" i="3"/>
  <c r="I381" i="3" s="1"/>
  <c r="G382" i="3"/>
  <c r="AI355" i="6" l="1"/>
  <c r="AO355" i="6"/>
  <c r="AW248" i="6"/>
  <c r="AX248" i="6" s="1"/>
  <c r="AV249" i="6" s="1"/>
  <c r="G248" i="6"/>
  <c r="Y248" i="6" s="1"/>
  <c r="C248" i="6"/>
  <c r="H247" i="6"/>
  <c r="Z247" i="6" s="1"/>
  <c r="V247" i="6"/>
  <c r="M247" i="6" s="1"/>
  <c r="BC354" i="6"/>
  <c r="BB354" i="6" s="1"/>
  <c r="BA355" i="6"/>
  <c r="BE355" i="6"/>
  <c r="BG355" i="6"/>
  <c r="BF355" i="6" s="1"/>
  <c r="A357" i="6"/>
  <c r="AZ356" i="6"/>
  <c r="AL356" i="6" s="1"/>
  <c r="AU356" i="6"/>
  <c r="AY356" i="6"/>
  <c r="AH356" i="6"/>
  <c r="J381" i="3"/>
  <c r="K381" i="3" s="1"/>
  <c r="L381" i="3"/>
  <c r="H382" i="3"/>
  <c r="I382" i="3" s="1"/>
  <c r="G383" i="3"/>
  <c r="AI356" i="6" l="1"/>
  <c r="AO356" i="6"/>
  <c r="H248" i="6"/>
  <c r="Z248" i="6" s="1"/>
  <c r="V248" i="6"/>
  <c r="M248" i="6" s="1"/>
  <c r="AW249" i="6"/>
  <c r="AX249" i="6" s="1"/>
  <c r="AV250" i="6" s="1"/>
  <c r="G249" i="6"/>
  <c r="Y249" i="6" s="1"/>
  <c r="C249" i="6"/>
  <c r="BC355" i="6"/>
  <c r="BB355" i="6" s="1"/>
  <c r="AH357" i="6"/>
  <c r="AZ357" i="6"/>
  <c r="AL357" i="6" s="1"/>
  <c r="AU357" i="6"/>
  <c r="A358" i="6"/>
  <c r="AY357" i="6"/>
  <c r="BE356" i="6"/>
  <c r="BA356" i="6"/>
  <c r="BG356" i="6"/>
  <c r="BF356" i="6" s="1"/>
  <c r="H383" i="3"/>
  <c r="I383" i="3" s="1"/>
  <c r="G384" i="3"/>
  <c r="J382" i="3"/>
  <c r="K382" i="3" s="1"/>
  <c r="L382" i="3"/>
  <c r="AI357" i="6" l="1"/>
  <c r="AO357" i="6"/>
  <c r="C250" i="6"/>
  <c r="V250" i="6" s="1"/>
  <c r="M250" i="6" s="1"/>
  <c r="G250" i="6"/>
  <c r="Y250" i="6" s="1"/>
  <c r="AW250" i="6"/>
  <c r="AX250" i="6" s="1"/>
  <c r="AV251" i="6" s="1"/>
  <c r="H249" i="6"/>
  <c r="Z249" i="6" s="1"/>
  <c r="V249" i="6"/>
  <c r="M249" i="6" s="1"/>
  <c r="BE357" i="6"/>
  <c r="BC357" i="6" s="1"/>
  <c r="BB357" i="6" s="1"/>
  <c r="BG357" i="6"/>
  <c r="BF357" i="6" s="1"/>
  <c r="BA357" i="6"/>
  <c r="BC356" i="6"/>
  <c r="BB356" i="6" s="1"/>
  <c r="AZ358" i="6"/>
  <c r="AL358" i="6" s="1"/>
  <c r="AY358" i="6"/>
  <c r="AU358" i="6"/>
  <c r="AH358" i="6"/>
  <c r="AO358" i="6" s="1"/>
  <c r="A359" i="6"/>
  <c r="G385" i="3"/>
  <c r="H384" i="3"/>
  <c r="I384" i="3" s="1"/>
  <c r="J383" i="3"/>
  <c r="K383" i="3" s="1"/>
  <c r="L383" i="3"/>
  <c r="H250" i="6" l="1"/>
  <c r="Z250" i="6" s="1"/>
  <c r="AI358" i="6"/>
  <c r="AW251" i="6"/>
  <c r="AX251" i="6" s="1"/>
  <c r="AV252" i="6" s="1"/>
  <c r="C251" i="6"/>
  <c r="V251" i="6" s="1"/>
  <c r="M251" i="6" s="1"/>
  <c r="G251" i="6"/>
  <c r="Y251" i="6" s="1"/>
  <c r="BG358" i="6"/>
  <c r="BF358" i="6" s="1"/>
  <c r="BA358" i="6"/>
  <c r="BE358" i="6"/>
  <c r="A360" i="6"/>
  <c r="AZ359" i="6"/>
  <c r="AL359" i="6" s="1"/>
  <c r="AY359" i="6"/>
  <c r="AU359" i="6"/>
  <c r="AH359" i="6"/>
  <c r="AO359" i="6" s="1"/>
  <c r="L384" i="3"/>
  <c r="J384" i="3"/>
  <c r="K384" i="3" s="1"/>
  <c r="H385" i="3"/>
  <c r="I385" i="3" s="1"/>
  <c r="G386" i="3"/>
  <c r="AI359" i="6" l="1"/>
  <c r="H251" i="6"/>
  <c r="Z251" i="6" s="1"/>
  <c r="G252" i="6"/>
  <c r="Y252" i="6" s="1"/>
  <c r="C252" i="6"/>
  <c r="AW252" i="6"/>
  <c r="BE359" i="6"/>
  <c r="BA359" i="6"/>
  <c r="BG359" i="6"/>
  <c r="BF359" i="6" s="1"/>
  <c r="AH360" i="6"/>
  <c r="A361" i="6"/>
  <c r="AU360" i="6"/>
  <c r="AZ360" i="6"/>
  <c r="AL360" i="6" s="1"/>
  <c r="AY360" i="6"/>
  <c r="BC358" i="6"/>
  <c r="BB358" i="6" s="1"/>
  <c r="H386" i="3"/>
  <c r="I386" i="3" s="1"/>
  <c r="G387" i="3"/>
  <c r="J385" i="3"/>
  <c r="K385" i="3" s="1"/>
  <c r="L385" i="3"/>
  <c r="AI360" i="6" l="1"/>
  <c r="AO360" i="6"/>
  <c r="AX252" i="6"/>
  <c r="AV253" i="6" s="1"/>
  <c r="H252" i="6"/>
  <c r="Z252" i="6" s="1"/>
  <c r="V252" i="6"/>
  <c r="M252" i="6" s="1"/>
  <c r="BE360" i="6"/>
  <c r="BA360" i="6"/>
  <c r="BG360" i="6"/>
  <c r="BF360" i="6" s="1"/>
  <c r="AY361" i="6"/>
  <c r="AU361" i="6"/>
  <c r="AH361" i="6"/>
  <c r="A362" i="6"/>
  <c r="AZ361" i="6"/>
  <c r="AL361" i="6" s="1"/>
  <c r="BC359" i="6"/>
  <c r="BB359" i="6" s="1"/>
  <c r="H387" i="3"/>
  <c r="I387" i="3" s="1"/>
  <c r="G388" i="3"/>
  <c r="J386" i="3"/>
  <c r="K386" i="3" s="1"/>
  <c r="L386" i="3"/>
  <c r="AI361" i="6" l="1"/>
  <c r="AO361" i="6"/>
  <c r="AW253" i="6"/>
  <c r="AX253" i="6" s="1"/>
  <c r="G253" i="6"/>
  <c r="Y253" i="6" s="1"/>
  <c r="C253" i="6"/>
  <c r="BG361" i="6"/>
  <c r="BF361" i="6" s="1"/>
  <c r="BA361" i="6"/>
  <c r="BE361" i="6"/>
  <c r="BC360" i="6"/>
  <c r="BB360" i="6" s="1"/>
  <c r="AZ362" i="6"/>
  <c r="AL362" i="6" s="1"/>
  <c r="AY362" i="6"/>
  <c r="AU362" i="6"/>
  <c r="AH362" i="6"/>
  <c r="A363" i="6"/>
  <c r="J387" i="3"/>
  <c r="K387" i="3" s="1"/>
  <c r="L387" i="3"/>
  <c r="G389" i="3"/>
  <c r="H388" i="3"/>
  <c r="I388" i="3" s="1"/>
  <c r="AI362" i="6" l="1"/>
  <c r="AO362" i="6"/>
  <c r="H253" i="6"/>
  <c r="Z253" i="6" s="1"/>
  <c r="V253" i="6"/>
  <c r="M253" i="6" s="1"/>
  <c r="AV254" i="6"/>
  <c r="BC361" i="6"/>
  <c r="BB361" i="6" s="1"/>
  <c r="AH363" i="6"/>
  <c r="AO363" i="6" s="1"/>
  <c r="A364" i="6"/>
  <c r="AZ363" i="6"/>
  <c r="AL363" i="6" s="1"/>
  <c r="AY363" i="6"/>
  <c r="AU363" i="6"/>
  <c r="BG362" i="6"/>
  <c r="BF362" i="6" s="1"/>
  <c r="BA362" i="6"/>
  <c r="BE362" i="6"/>
  <c r="L388" i="3"/>
  <c r="J388" i="3"/>
  <c r="K388" i="3" s="1"/>
  <c r="H389" i="3"/>
  <c r="I389" i="3" s="1"/>
  <c r="G390" i="3"/>
  <c r="AI363" i="6" l="1"/>
  <c r="C254" i="6"/>
  <c r="G254" i="6"/>
  <c r="Y254" i="6" s="1"/>
  <c r="AW254" i="6"/>
  <c r="AX254" i="6" s="1"/>
  <c r="AV255" i="6" s="1"/>
  <c r="AY364" i="6"/>
  <c r="AU364" i="6"/>
  <c r="AH364" i="6"/>
  <c r="AO364" i="6" s="1"/>
  <c r="A365" i="6"/>
  <c r="AZ364" i="6"/>
  <c r="AL364" i="6" s="1"/>
  <c r="BE363" i="6"/>
  <c r="BA363" i="6"/>
  <c r="BG363" i="6"/>
  <c r="BF363" i="6" s="1"/>
  <c r="BC362" i="6"/>
  <c r="BB362" i="6" s="1"/>
  <c r="H390" i="3"/>
  <c r="I390" i="3" s="1"/>
  <c r="G391" i="3"/>
  <c r="J389" i="3"/>
  <c r="K389" i="3" s="1"/>
  <c r="L389" i="3"/>
  <c r="AI364" i="6" l="1"/>
  <c r="C255" i="6"/>
  <c r="G255" i="6"/>
  <c r="Y255" i="6" s="1"/>
  <c r="AW255" i="6"/>
  <c r="AX255" i="6" s="1"/>
  <c r="AV256" i="6" s="1"/>
  <c r="V254" i="6"/>
  <c r="M254" i="6" s="1"/>
  <c r="H254" i="6"/>
  <c r="Z254" i="6" s="1"/>
  <c r="BC363" i="6"/>
  <c r="BB363" i="6" s="1"/>
  <c r="BG364" i="6"/>
  <c r="BF364" i="6" s="1"/>
  <c r="BE364" i="6"/>
  <c r="BA364" i="6"/>
  <c r="AZ365" i="6"/>
  <c r="AL365" i="6" s="1"/>
  <c r="AY365" i="6"/>
  <c r="AU365" i="6"/>
  <c r="AH365" i="6"/>
  <c r="A366" i="6"/>
  <c r="J390" i="3"/>
  <c r="K390" i="3" s="1"/>
  <c r="L390" i="3"/>
  <c r="H391" i="3"/>
  <c r="I391" i="3" s="1"/>
  <c r="G392" i="3"/>
  <c r="AI365" i="6" l="1"/>
  <c r="AO365" i="6"/>
  <c r="C256" i="6"/>
  <c r="AW256" i="6"/>
  <c r="AX256" i="6" s="1"/>
  <c r="AV257" i="6" s="1"/>
  <c r="G256" i="6"/>
  <c r="Y256" i="6" s="1"/>
  <c r="H255" i="6"/>
  <c r="Z255" i="6" s="1"/>
  <c r="V255" i="6"/>
  <c r="M255" i="6" s="1"/>
  <c r="BC364" i="6"/>
  <c r="BB364" i="6" s="1"/>
  <c r="A367" i="6"/>
  <c r="AZ366" i="6"/>
  <c r="AL366" i="6" s="1"/>
  <c r="AY366" i="6"/>
  <c r="AU366" i="6"/>
  <c r="AH366" i="6"/>
  <c r="BG365" i="6"/>
  <c r="BF365" i="6" s="1"/>
  <c r="BE365" i="6"/>
  <c r="BA365" i="6"/>
  <c r="J391" i="3"/>
  <c r="K391" i="3" s="1"/>
  <c r="L391" i="3"/>
  <c r="G393" i="3"/>
  <c r="H392" i="3"/>
  <c r="I392" i="3" s="1"/>
  <c r="BC365" i="6" l="1"/>
  <c r="BB365" i="6" s="1"/>
  <c r="AI366" i="6"/>
  <c r="AO366" i="6"/>
  <c r="G257" i="6"/>
  <c r="Y257" i="6" s="1"/>
  <c r="C257" i="6"/>
  <c r="V257" i="6" s="1"/>
  <c r="M257" i="6" s="1"/>
  <c r="H256" i="6"/>
  <c r="Z256" i="6" s="1"/>
  <c r="V256" i="6"/>
  <c r="M256" i="6" s="1"/>
  <c r="AW257" i="6"/>
  <c r="AX257" i="6" s="1"/>
  <c r="AV258" i="6" s="1"/>
  <c r="H257" i="6"/>
  <c r="Z257" i="6" s="1"/>
  <c r="BE366" i="6"/>
  <c r="BA366" i="6"/>
  <c r="BG366" i="6"/>
  <c r="BF366" i="6" s="1"/>
  <c r="AY367" i="6"/>
  <c r="AU367" i="6"/>
  <c r="AH367" i="6"/>
  <c r="A368" i="6"/>
  <c r="AZ367" i="6"/>
  <c r="AL367" i="6" s="1"/>
  <c r="L392" i="3"/>
  <c r="J392" i="3"/>
  <c r="K392" i="3" s="1"/>
  <c r="H393" i="3"/>
  <c r="I393" i="3" s="1"/>
  <c r="G394" i="3"/>
  <c r="AI367" i="6" l="1"/>
  <c r="AO367" i="6"/>
  <c r="AW258" i="6"/>
  <c r="AX258" i="6" s="1"/>
  <c r="AV259" i="6" s="1"/>
  <c r="AW259" i="6" s="1"/>
  <c r="AX259" i="6" s="1"/>
  <c r="AV260" i="6" s="1"/>
  <c r="G258" i="6"/>
  <c r="Y258" i="6" s="1"/>
  <c r="C258" i="6"/>
  <c r="H258" i="6" s="1"/>
  <c r="Z258" i="6" s="1"/>
  <c r="BG367" i="6"/>
  <c r="BF367" i="6" s="1"/>
  <c r="BE367" i="6"/>
  <c r="BA367" i="6"/>
  <c r="BC366" i="6"/>
  <c r="BB366" i="6" s="1"/>
  <c r="AZ368" i="6"/>
  <c r="AL368" i="6" s="1"/>
  <c r="AY368" i="6"/>
  <c r="AU368" i="6"/>
  <c r="AH368" i="6"/>
  <c r="A369" i="6"/>
  <c r="H394" i="3"/>
  <c r="I394" i="3" s="1"/>
  <c r="G395" i="3"/>
  <c r="J393" i="3"/>
  <c r="K393" i="3" s="1"/>
  <c r="L393" i="3"/>
  <c r="AI368" i="6" l="1"/>
  <c r="AO368" i="6"/>
  <c r="G259" i="6"/>
  <c r="Y259" i="6" s="1"/>
  <c r="V258" i="6"/>
  <c r="M258" i="6" s="1"/>
  <c r="C259" i="6"/>
  <c r="H259" i="6" s="1"/>
  <c r="Z259" i="6" s="1"/>
  <c r="AW260" i="6"/>
  <c r="AX260" i="6" s="1"/>
  <c r="AV261" i="6" s="1"/>
  <c r="G260" i="6"/>
  <c r="Y260" i="6" s="1"/>
  <c r="C260" i="6"/>
  <c r="A370" i="6"/>
  <c r="AZ369" i="6"/>
  <c r="AL369" i="6" s="1"/>
  <c r="AY369" i="6"/>
  <c r="AU369" i="6"/>
  <c r="AH369" i="6"/>
  <c r="AO369" i="6" s="1"/>
  <c r="BC367" i="6"/>
  <c r="BB367" i="6" s="1"/>
  <c r="BG368" i="6"/>
  <c r="BF368" i="6" s="1"/>
  <c r="BE368" i="6"/>
  <c r="BA368" i="6"/>
  <c r="J394" i="3"/>
  <c r="K394" i="3" s="1"/>
  <c r="L394" i="3"/>
  <c r="H395" i="3"/>
  <c r="I395" i="3" s="1"/>
  <c r="G396" i="3"/>
  <c r="AI369" i="6" l="1"/>
  <c r="V259" i="6"/>
  <c r="M259" i="6" s="1"/>
  <c r="H260" i="6"/>
  <c r="Z260" i="6" s="1"/>
  <c r="V260" i="6"/>
  <c r="M260" i="6" s="1"/>
  <c r="BE369" i="6"/>
  <c r="BA369" i="6"/>
  <c r="BG369" i="6"/>
  <c r="BF369" i="6" s="1"/>
  <c r="BC368" i="6"/>
  <c r="BB368" i="6" s="1"/>
  <c r="AH370" i="6"/>
  <c r="AO370" i="6" s="1"/>
  <c r="A371" i="6"/>
  <c r="AZ370" i="6"/>
  <c r="AL370" i="6" s="1"/>
  <c r="AY370" i="6"/>
  <c r="AU370" i="6"/>
  <c r="AW261" i="6"/>
  <c r="G261" i="6"/>
  <c r="Y261" i="6" s="1"/>
  <c r="C261" i="6"/>
  <c r="J395" i="3"/>
  <c r="K395" i="3" s="1"/>
  <c r="L395" i="3"/>
  <c r="G397" i="3"/>
  <c r="H396" i="3"/>
  <c r="I396" i="3" s="1"/>
  <c r="AI370" i="6" l="1"/>
  <c r="H261" i="6"/>
  <c r="Z261" i="6" s="1"/>
  <c r="V261" i="6"/>
  <c r="M261" i="6" s="1"/>
  <c r="AX261" i="6"/>
  <c r="AV262" i="6" s="1"/>
  <c r="BE370" i="6"/>
  <c r="BA370" i="6"/>
  <c r="BG370" i="6"/>
  <c r="BF370" i="6" s="1"/>
  <c r="AY371" i="6"/>
  <c r="AU371" i="6"/>
  <c r="AH371" i="6"/>
  <c r="AO371" i="6" s="1"/>
  <c r="A372" i="6"/>
  <c r="AZ371" i="6"/>
  <c r="AL371" i="6" s="1"/>
  <c r="BC369" i="6"/>
  <c r="BB369" i="6" s="1"/>
  <c r="J396" i="3"/>
  <c r="K396" i="3" s="1"/>
  <c r="L396" i="3"/>
  <c r="H397" i="3"/>
  <c r="I397" i="3" s="1"/>
  <c r="G398" i="3"/>
  <c r="AI371" i="6" l="1"/>
  <c r="C262" i="6"/>
  <c r="G262" i="6"/>
  <c r="Y262" i="6" s="1"/>
  <c r="AW262" i="6"/>
  <c r="AX262" i="6" s="1"/>
  <c r="AV263" i="6" s="1"/>
  <c r="BG371" i="6"/>
  <c r="BF371" i="6" s="1"/>
  <c r="BE371" i="6"/>
  <c r="BA371" i="6"/>
  <c r="BC370" i="6"/>
  <c r="BB370" i="6" s="1"/>
  <c r="AZ372" i="6"/>
  <c r="AL372" i="6" s="1"/>
  <c r="AY372" i="6"/>
  <c r="AU372" i="6"/>
  <c r="AH372" i="6"/>
  <c r="A373" i="6"/>
  <c r="H398" i="3"/>
  <c r="I398" i="3" s="1"/>
  <c r="G399" i="3"/>
  <c r="J397" i="3"/>
  <c r="K397" i="3" s="1"/>
  <c r="L397" i="3"/>
  <c r="AI372" i="6" l="1"/>
  <c r="AO372" i="6"/>
  <c r="G263" i="6"/>
  <c r="Y263" i="6" s="1"/>
  <c r="H262" i="6"/>
  <c r="Z262" i="6" s="1"/>
  <c r="V262" i="6"/>
  <c r="M262" i="6" s="1"/>
  <c r="C263" i="6"/>
  <c r="AW263" i="6"/>
  <c r="AX263" i="6" s="1"/>
  <c r="BC371" i="6"/>
  <c r="BB371" i="6" s="1"/>
  <c r="BG372" i="6"/>
  <c r="BF372" i="6" s="1"/>
  <c r="BE372" i="6"/>
  <c r="BA372" i="6"/>
  <c r="A374" i="6"/>
  <c r="AZ373" i="6"/>
  <c r="AL373" i="6" s="1"/>
  <c r="AY373" i="6"/>
  <c r="AU373" i="6"/>
  <c r="AH373" i="6"/>
  <c r="AO373" i="6" s="1"/>
  <c r="H399" i="3"/>
  <c r="I399" i="3" s="1"/>
  <c r="G400" i="3"/>
  <c r="J398" i="3"/>
  <c r="K398" i="3" s="1"/>
  <c r="L398" i="3"/>
  <c r="AI373" i="6" l="1"/>
  <c r="H263" i="6"/>
  <c r="Z263" i="6" s="1"/>
  <c r="V263" i="6"/>
  <c r="M263" i="6" s="1"/>
  <c r="AV264" i="6"/>
  <c r="BC372" i="6"/>
  <c r="BB372" i="6" s="1"/>
  <c r="AH374" i="6"/>
  <c r="A375" i="6"/>
  <c r="AZ374" i="6"/>
  <c r="AL374" i="6" s="1"/>
  <c r="AY374" i="6"/>
  <c r="AU374" i="6"/>
  <c r="BE373" i="6"/>
  <c r="BA373" i="6"/>
  <c r="BG373" i="6"/>
  <c r="BF373" i="6" s="1"/>
  <c r="L399" i="3"/>
  <c r="J399" i="3"/>
  <c r="K399" i="3" s="1"/>
  <c r="G401" i="3"/>
  <c r="H400" i="3"/>
  <c r="I400" i="3" s="1"/>
  <c r="AI374" i="6" l="1"/>
  <c r="AO374" i="6"/>
  <c r="G264" i="6"/>
  <c r="Y264" i="6" s="1"/>
  <c r="C264" i="6"/>
  <c r="V264" i="6" s="1"/>
  <c r="AW264" i="6"/>
  <c r="AX264" i="6" s="1"/>
  <c r="AV265" i="6" s="1"/>
  <c r="BC373" i="6"/>
  <c r="BB373" i="6" s="1"/>
  <c r="BE374" i="6"/>
  <c r="BA374" i="6"/>
  <c r="BG374" i="6"/>
  <c r="BF374" i="6" s="1"/>
  <c r="AY375" i="6"/>
  <c r="AU375" i="6"/>
  <c r="AH375" i="6"/>
  <c r="A376" i="6"/>
  <c r="AZ375" i="6"/>
  <c r="AL375" i="6" s="1"/>
  <c r="J400" i="3"/>
  <c r="K400" i="3" s="1"/>
  <c r="L400" i="3"/>
  <c r="H401" i="3"/>
  <c r="I401" i="3" s="1"/>
  <c r="G402" i="3"/>
  <c r="AI375" i="6" l="1"/>
  <c r="AO375" i="6"/>
  <c r="H264" i="6"/>
  <c r="Z264" i="6" s="1"/>
  <c r="AW265" i="6"/>
  <c r="AX265" i="6" s="1"/>
  <c r="AV266" i="6" s="1"/>
  <c r="G266" i="6" s="1"/>
  <c r="Y266" i="6" s="1"/>
  <c r="M264" i="6"/>
  <c r="C265" i="6"/>
  <c r="H265" i="6" s="1"/>
  <c r="Z265" i="6" s="1"/>
  <c r="G265" i="6"/>
  <c r="Y265" i="6" s="1"/>
  <c r="BC374" i="6"/>
  <c r="BB374" i="6" s="1"/>
  <c r="BG375" i="6"/>
  <c r="BF375" i="6" s="1"/>
  <c r="BE375" i="6"/>
  <c r="BA375" i="6"/>
  <c r="AZ376" i="6"/>
  <c r="AL376" i="6" s="1"/>
  <c r="AY376" i="6"/>
  <c r="AU376" i="6"/>
  <c r="AH376" i="6"/>
  <c r="AO376" i="6" s="1"/>
  <c r="A377" i="6"/>
  <c r="G403" i="3"/>
  <c r="H402" i="3"/>
  <c r="I402" i="3" s="1"/>
  <c r="J401" i="3"/>
  <c r="K401" i="3" s="1"/>
  <c r="L401" i="3"/>
  <c r="AI376" i="6" l="1"/>
  <c r="C266" i="6"/>
  <c r="H266" i="6" s="1"/>
  <c r="Z266" i="6" s="1"/>
  <c r="AW266" i="6"/>
  <c r="AX266" i="6" s="1"/>
  <c r="V265" i="6"/>
  <c r="M265" i="6" s="1"/>
  <c r="BC375" i="6"/>
  <c r="BB375" i="6" s="1"/>
  <c r="A378" i="6"/>
  <c r="AZ377" i="6"/>
  <c r="AL377" i="6" s="1"/>
  <c r="AY377" i="6"/>
  <c r="AU377" i="6"/>
  <c r="AH377" i="6"/>
  <c r="AO377" i="6" s="1"/>
  <c r="BG376" i="6"/>
  <c r="BF376" i="6" s="1"/>
  <c r="BE376" i="6"/>
  <c r="BA376" i="6"/>
  <c r="J402" i="3"/>
  <c r="K402" i="3" s="1"/>
  <c r="L402" i="3"/>
  <c r="H403" i="3"/>
  <c r="I403" i="3" s="1"/>
  <c r="G404" i="3"/>
  <c r="V266" i="6" l="1"/>
  <c r="M266" i="6" s="1"/>
  <c r="AI377" i="6"/>
  <c r="AV267" i="6"/>
  <c r="AW267" i="6" s="1"/>
  <c r="AX267" i="6" s="1"/>
  <c r="BE377" i="6"/>
  <c r="BA377" i="6"/>
  <c r="BG377" i="6"/>
  <c r="BF377" i="6" s="1"/>
  <c r="BC376" i="6"/>
  <c r="BB376" i="6" s="1"/>
  <c r="AH378" i="6"/>
  <c r="A379" i="6"/>
  <c r="AZ378" i="6"/>
  <c r="AL378" i="6" s="1"/>
  <c r="AY378" i="6"/>
  <c r="AU378" i="6"/>
  <c r="G405" i="3"/>
  <c r="H404" i="3"/>
  <c r="I404" i="3" s="1"/>
  <c r="L403" i="3"/>
  <c r="J403" i="3"/>
  <c r="K403" i="3" s="1"/>
  <c r="C267" i="6" l="1"/>
  <c r="G267" i="6"/>
  <c r="Y267" i="6" s="1"/>
  <c r="AI378" i="6"/>
  <c r="AO378" i="6"/>
  <c r="H267" i="6"/>
  <c r="Z267" i="6" s="1"/>
  <c r="V267" i="6"/>
  <c r="M267" i="6" s="1"/>
  <c r="BC377" i="6"/>
  <c r="BB377" i="6" s="1"/>
  <c r="AV268" i="6"/>
  <c r="BE378" i="6"/>
  <c r="BA378" i="6"/>
  <c r="BG378" i="6"/>
  <c r="BF378" i="6" s="1"/>
  <c r="AY379" i="6"/>
  <c r="AU379" i="6"/>
  <c r="AH379" i="6"/>
  <c r="A380" i="6"/>
  <c r="AZ379" i="6"/>
  <c r="AL379" i="6" s="1"/>
  <c r="H405" i="3"/>
  <c r="I405" i="3" s="1"/>
  <c r="G406" i="3"/>
  <c r="L404" i="3"/>
  <c r="J404" i="3"/>
  <c r="K404" i="3" s="1"/>
  <c r="AI379" i="6" l="1"/>
  <c r="AO379" i="6"/>
  <c r="BC378" i="6"/>
  <c r="BB378" i="6" s="1"/>
  <c r="AZ380" i="6"/>
  <c r="AL380" i="6" s="1"/>
  <c r="AY380" i="6"/>
  <c r="AU380" i="6"/>
  <c r="AH380" i="6"/>
  <c r="A381" i="6"/>
  <c r="BG379" i="6"/>
  <c r="BF379" i="6" s="1"/>
  <c r="BE379" i="6"/>
  <c r="BA379" i="6"/>
  <c r="G268" i="6"/>
  <c r="Y268" i="6" s="1"/>
  <c r="AW268" i="6"/>
  <c r="AX268" i="6" s="1"/>
  <c r="AV269" i="6" s="1"/>
  <c r="C268" i="6"/>
  <c r="G407" i="3"/>
  <c r="H406" i="3"/>
  <c r="I406" i="3" s="1"/>
  <c r="J405" i="3"/>
  <c r="K405" i="3" s="1"/>
  <c r="L405" i="3"/>
  <c r="AI380" i="6" l="1"/>
  <c r="AO380" i="6"/>
  <c r="H268" i="6"/>
  <c r="Z268" i="6" s="1"/>
  <c r="V268" i="6"/>
  <c r="M268" i="6" s="1"/>
  <c r="AW269" i="6"/>
  <c r="AX269" i="6" s="1"/>
  <c r="AV270" i="6" s="1"/>
  <c r="G269" i="6"/>
  <c r="Y269" i="6" s="1"/>
  <c r="C269" i="6"/>
  <c r="A382" i="6"/>
  <c r="AZ381" i="6"/>
  <c r="AL381" i="6" s="1"/>
  <c r="AY381" i="6"/>
  <c r="AU381" i="6"/>
  <c r="AH381" i="6"/>
  <c r="AO381" i="6" s="1"/>
  <c r="BC379" i="6"/>
  <c r="BB379" i="6" s="1"/>
  <c r="BG380" i="6"/>
  <c r="BF380" i="6" s="1"/>
  <c r="BE380" i="6"/>
  <c r="BA380" i="6"/>
  <c r="J406" i="3"/>
  <c r="K406" i="3" s="1"/>
  <c r="L406" i="3"/>
  <c r="H407" i="3"/>
  <c r="I407" i="3" s="1"/>
  <c r="G408" i="3"/>
  <c r="AI381" i="6" l="1"/>
  <c r="H269" i="6"/>
  <c r="Z269" i="6" s="1"/>
  <c r="V269" i="6"/>
  <c r="M269" i="6" s="1"/>
  <c r="BC380" i="6"/>
  <c r="BB380" i="6" s="1"/>
  <c r="AW270" i="6"/>
  <c r="AX270" i="6" s="1"/>
  <c r="G270" i="6"/>
  <c r="Y270" i="6" s="1"/>
  <c r="C270" i="6"/>
  <c r="AH382" i="6"/>
  <c r="A383" i="6"/>
  <c r="AZ382" i="6"/>
  <c r="AL382" i="6" s="1"/>
  <c r="AU382" i="6"/>
  <c r="BE381" i="6"/>
  <c r="BA381" i="6"/>
  <c r="BG381" i="6"/>
  <c r="BF381" i="6" s="1"/>
  <c r="L407" i="3"/>
  <c r="J407" i="3"/>
  <c r="K407" i="3" s="1"/>
  <c r="G409" i="3"/>
  <c r="H408" i="3"/>
  <c r="I408" i="3" s="1"/>
  <c r="AI382" i="6" l="1"/>
  <c r="AO382" i="6"/>
  <c r="H270" i="6"/>
  <c r="Z270" i="6" s="1"/>
  <c r="V270" i="6"/>
  <c r="M270" i="6" s="1"/>
  <c r="BE382" i="6"/>
  <c r="BA382" i="6"/>
  <c r="BG382" i="6"/>
  <c r="BF382" i="6" s="1"/>
  <c r="BC381" i="6"/>
  <c r="BB381" i="6" s="1"/>
  <c r="AY383" i="6"/>
  <c r="AU383" i="6"/>
  <c r="AH383" i="6"/>
  <c r="A384" i="6"/>
  <c r="AZ383" i="6"/>
  <c r="AL383" i="6" s="1"/>
  <c r="AV271" i="6"/>
  <c r="L408" i="3"/>
  <c r="J408" i="3"/>
  <c r="K408" i="3" s="1"/>
  <c r="H409" i="3"/>
  <c r="I409" i="3" s="1"/>
  <c r="G410" i="3"/>
  <c r="AI383" i="6" l="1"/>
  <c r="AO383" i="6"/>
  <c r="BC382" i="6"/>
  <c r="BB382" i="6" s="1"/>
  <c r="AW271" i="6"/>
  <c r="AX271" i="6" s="1"/>
  <c r="AV272" i="6" s="1"/>
  <c r="G271" i="6"/>
  <c r="Y271" i="6" s="1"/>
  <c r="C271" i="6"/>
  <c r="AZ384" i="6"/>
  <c r="AL384" i="6" s="1"/>
  <c r="AY384" i="6"/>
  <c r="AU384" i="6"/>
  <c r="AH384" i="6"/>
  <c r="A385" i="6"/>
  <c r="BG383" i="6"/>
  <c r="BF383" i="6" s="1"/>
  <c r="BE383" i="6"/>
  <c r="BA383" i="6"/>
  <c r="G411" i="3"/>
  <c r="H410" i="3"/>
  <c r="I410" i="3" s="1"/>
  <c r="J409" i="3"/>
  <c r="K409" i="3" s="1"/>
  <c r="L409" i="3"/>
  <c r="AI384" i="6" l="1"/>
  <c r="AO384" i="6"/>
  <c r="BC383" i="6"/>
  <c r="BB383" i="6" s="1"/>
  <c r="H271" i="6"/>
  <c r="Z271" i="6" s="1"/>
  <c r="V271" i="6"/>
  <c r="M271" i="6" s="1"/>
  <c r="G272" i="6"/>
  <c r="Y272" i="6" s="1"/>
  <c r="AW272" i="6"/>
  <c r="C272" i="6"/>
  <c r="A386" i="6"/>
  <c r="AZ385" i="6"/>
  <c r="AL385" i="6" s="1"/>
  <c r="AY385" i="6"/>
  <c r="AU385" i="6"/>
  <c r="AH385" i="6"/>
  <c r="AO385" i="6" s="1"/>
  <c r="BG384" i="6"/>
  <c r="BF384" i="6" s="1"/>
  <c r="BE384" i="6"/>
  <c r="BA384" i="6"/>
  <c r="J410" i="3"/>
  <c r="K410" i="3" s="1"/>
  <c r="L410" i="3"/>
  <c r="G412" i="3"/>
  <c r="H411" i="3"/>
  <c r="I411" i="3" s="1"/>
  <c r="AI385" i="6" l="1"/>
  <c r="H272" i="6"/>
  <c r="Z272" i="6" s="1"/>
  <c r="V272" i="6"/>
  <c r="M272" i="6" s="1"/>
  <c r="AX272" i="6"/>
  <c r="AV273" i="6" s="1"/>
  <c r="AH386" i="6"/>
  <c r="AO386" i="6" s="1"/>
  <c r="A387" i="6"/>
  <c r="AZ386" i="6"/>
  <c r="AL386" i="6" s="1"/>
  <c r="AY386" i="6"/>
  <c r="AU386" i="6"/>
  <c r="BC384" i="6"/>
  <c r="BB384" i="6" s="1"/>
  <c r="BE385" i="6"/>
  <c r="BA385" i="6"/>
  <c r="BG385" i="6"/>
  <c r="BF385" i="6" s="1"/>
  <c r="J411" i="3"/>
  <c r="K411" i="3" s="1"/>
  <c r="L411" i="3"/>
  <c r="H412" i="3"/>
  <c r="I412" i="3" s="1"/>
  <c r="G413" i="3"/>
  <c r="AI386" i="6" l="1"/>
  <c r="C273" i="6"/>
  <c r="AW273" i="6"/>
  <c r="AX273" i="6" s="1"/>
  <c r="AV274" i="6" s="1"/>
  <c r="G273" i="6"/>
  <c r="Y273" i="6" s="1"/>
  <c r="AY387" i="6"/>
  <c r="AU387" i="6"/>
  <c r="AH387" i="6"/>
  <c r="AO387" i="6" s="1"/>
  <c r="A388" i="6"/>
  <c r="AZ387" i="6"/>
  <c r="AL387" i="6" s="1"/>
  <c r="BC385" i="6"/>
  <c r="BB385" i="6" s="1"/>
  <c r="BE386" i="6"/>
  <c r="BA386" i="6"/>
  <c r="BG386" i="6"/>
  <c r="BF386" i="6" s="1"/>
  <c r="H413" i="3"/>
  <c r="I413" i="3" s="1"/>
  <c r="G414" i="3"/>
  <c r="J412" i="3"/>
  <c r="K412" i="3" s="1"/>
  <c r="L412" i="3"/>
  <c r="AI387" i="6" l="1"/>
  <c r="H273" i="6"/>
  <c r="Z273" i="6" s="1"/>
  <c r="V273" i="6"/>
  <c r="M273" i="6" s="1"/>
  <c r="AW274" i="6"/>
  <c r="AX274" i="6" s="1"/>
  <c r="AV275" i="6" s="1"/>
  <c r="G274" i="6"/>
  <c r="Y274" i="6" s="1"/>
  <c r="C274" i="6"/>
  <c r="BG387" i="6"/>
  <c r="BF387" i="6" s="1"/>
  <c r="BE387" i="6"/>
  <c r="BA387" i="6"/>
  <c r="BC386" i="6"/>
  <c r="BB386" i="6" s="1"/>
  <c r="AZ388" i="6"/>
  <c r="AL388" i="6" s="1"/>
  <c r="AY388" i="6"/>
  <c r="AU388" i="6"/>
  <c r="AH388" i="6"/>
  <c r="AO388" i="6" s="1"/>
  <c r="A389" i="6"/>
  <c r="J413" i="3"/>
  <c r="K413" i="3" s="1"/>
  <c r="L413" i="3"/>
  <c r="G415" i="3"/>
  <c r="H414" i="3"/>
  <c r="I414" i="3" s="1"/>
  <c r="AI388" i="6" l="1"/>
  <c r="H274" i="6"/>
  <c r="Z274" i="6" s="1"/>
  <c r="V274" i="6"/>
  <c r="M274" i="6" s="1"/>
  <c r="BC387" i="6"/>
  <c r="BB387" i="6" s="1"/>
  <c r="BG388" i="6"/>
  <c r="BF388" i="6" s="1"/>
  <c r="BE388" i="6"/>
  <c r="BA388" i="6"/>
  <c r="AW275" i="6"/>
  <c r="AX275" i="6" s="1"/>
  <c r="G275" i="6"/>
  <c r="Y275" i="6" s="1"/>
  <c r="C275" i="6"/>
  <c r="A390" i="6"/>
  <c r="AZ389" i="6"/>
  <c r="AL389" i="6" s="1"/>
  <c r="AY389" i="6"/>
  <c r="AU389" i="6"/>
  <c r="AH389" i="6"/>
  <c r="G416" i="3"/>
  <c r="H415" i="3"/>
  <c r="I415" i="3" s="1"/>
  <c r="L414" i="3"/>
  <c r="J414" i="3"/>
  <c r="K414" i="3" s="1"/>
  <c r="AI389" i="6" l="1"/>
  <c r="AO389" i="6"/>
  <c r="H275" i="6"/>
  <c r="Z275" i="6" s="1"/>
  <c r="V275" i="6"/>
  <c r="M275" i="6" s="1"/>
  <c r="BC388" i="6"/>
  <c r="BB388" i="6" s="1"/>
  <c r="BE389" i="6"/>
  <c r="BA389" i="6"/>
  <c r="BG389" i="6"/>
  <c r="BF389" i="6" s="1"/>
  <c r="AV276" i="6"/>
  <c r="AH390" i="6"/>
  <c r="AO390" i="6" s="1"/>
  <c r="A391" i="6"/>
  <c r="AZ390" i="6"/>
  <c r="AL390" i="6" s="1"/>
  <c r="AY390" i="6"/>
  <c r="AU390" i="6"/>
  <c r="H416" i="3"/>
  <c r="I416" i="3" s="1"/>
  <c r="G417" i="3"/>
  <c r="J415" i="3"/>
  <c r="K415" i="3" s="1"/>
  <c r="L415" i="3"/>
  <c r="AI390" i="6" l="1"/>
  <c r="BE390" i="6"/>
  <c r="BA390" i="6"/>
  <c r="BG390" i="6"/>
  <c r="BF390" i="6" s="1"/>
  <c r="AY391" i="6"/>
  <c r="AU391" i="6"/>
  <c r="AH391" i="6"/>
  <c r="A392" i="6"/>
  <c r="AZ391" i="6"/>
  <c r="AL391" i="6" s="1"/>
  <c r="BC389" i="6"/>
  <c r="BB389" i="6" s="1"/>
  <c r="G276" i="6"/>
  <c r="Y276" i="6" s="1"/>
  <c r="AW276" i="6"/>
  <c r="AX276" i="6" s="1"/>
  <c r="C276" i="6"/>
  <c r="J416" i="3"/>
  <c r="K416" i="3" s="1"/>
  <c r="L416" i="3"/>
  <c r="G418" i="3"/>
  <c r="H417" i="3"/>
  <c r="I417" i="3" s="1"/>
  <c r="AI391" i="6" l="1"/>
  <c r="AO391" i="6"/>
  <c r="H276" i="6"/>
  <c r="Z276" i="6" s="1"/>
  <c r="V276" i="6"/>
  <c r="M276" i="6" s="1"/>
  <c r="BC390" i="6"/>
  <c r="BB390" i="6" s="1"/>
  <c r="BG391" i="6"/>
  <c r="BF391" i="6" s="1"/>
  <c r="BE391" i="6"/>
  <c r="BA391" i="6"/>
  <c r="AZ392" i="6"/>
  <c r="AL392" i="6" s="1"/>
  <c r="AY392" i="6"/>
  <c r="AU392" i="6"/>
  <c r="AH392" i="6"/>
  <c r="A393" i="6"/>
  <c r="AV277" i="6"/>
  <c r="J417" i="3"/>
  <c r="K417" i="3" s="1"/>
  <c r="L417" i="3"/>
  <c r="G419" i="3"/>
  <c r="H418" i="3"/>
  <c r="I418" i="3" s="1"/>
  <c r="AI392" i="6" l="1"/>
  <c r="AO392" i="6"/>
  <c r="A394" i="6"/>
  <c r="AZ393" i="6"/>
  <c r="AL393" i="6" s="1"/>
  <c r="AY393" i="6"/>
  <c r="AU393" i="6"/>
  <c r="AH393" i="6"/>
  <c r="AO393" i="6" s="1"/>
  <c r="AW277" i="6"/>
  <c r="G277" i="6"/>
  <c r="Y277" i="6" s="1"/>
  <c r="C277" i="6"/>
  <c r="BG392" i="6"/>
  <c r="BF392" i="6" s="1"/>
  <c r="BE392" i="6"/>
  <c r="BA392" i="6"/>
  <c r="BC391" i="6"/>
  <c r="BB391" i="6" s="1"/>
  <c r="L418" i="3"/>
  <c r="J418" i="3"/>
  <c r="K418" i="3" s="1"/>
  <c r="G420" i="3"/>
  <c r="H419" i="3"/>
  <c r="I419" i="3" s="1"/>
  <c r="AI393" i="6" l="1"/>
  <c r="H277" i="6"/>
  <c r="Z277" i="6" s="1"/>
  <c r="V277" i="6"/>
  <c r="M277" i="6" s="1"/>
  <c r="AX277" i="6"/>
  <c r="AV278" i="6" s="1"/>
  <c r="AH394" i="6"/>
  <c r="A395" i="6"/>
  <c r="AZ394" i="6"/>
  <c r="AL394" i="6" s="1"/>
  <c r="AY394" i="6"/>
  <c r="AU394" i="6"/>
  <c r="BC392" i="6"/>
  <c r="BB392" i="6" s="1"/>
  <c r="BE393" i="6"/>
  <c r="BA393" i="6"/>
  <c r="BG393" i="6"/>
  <c r="BF393" i="6" s="1"/>
  <c r="J419" i="3"/>
  <c r="K419" i="3" s="1"/>
  <c r="L419" i="3"/>
  <c r="H420" i="3"/>
  <c r="I420" i="3" s="1"/>
  <c r="G421" i="3"/>
  <c r="AI394" i="6" l="1"/>
  <c r="AO394" i="6"/>
  <c r="AY395" i="6"/>
  <c r="AU395" i="6"/>
  <c r="AH395" i="6"/>
  <c r="A396" i="6"/>
  <c r="AZ395" i="6"/>
  <c r="AL395" i="6" s="1"/>
  <c r="BC393" i="6"/>
  <c r="BB393" i="6" s="1"/>
  <c r="BE394" i="6"/>
  <c r="BA394" i="6"/>
  <c r="BG394" i="6"/>
  <c r="BF394" i="6" s="1"/>
  <c r="AW278" i="6"/>
  <c r="AX278" i="6" s="1"/>
  <c r="G278" i="6"/>
  <c r="Y278" i="6" s="1"/>
  <c r="C278" i="6"/>
  <c r="G422" i="3"/>
  <c r="H421" i="3"/>
  <c r="I421" i="3" s="1"/>
  <c r="J420" i="3"/>
  <c r="K420" i="3" s="1"/>
  <c r="L420" i="3"/>
  <c r="AI395" i="6" l="1"/>
  <c r="AO395" i="6"/>
  <c r="H278" i="6"/>
  <c r="Z278" i="6" s="1"/>
  <c r="V278" i="6"/>
  <c r="M278" i="6" s="1"/>
  <c r="AV279" i="6"/>
  <c r="BC394" i="6"/>
  <c r="BB394" i="6" s="1"/>
  <c r="BG395" i="6"/>
  <c r="BF395" i="6" s="1"/>
  <c r="BE395" i="6"/>
  <c r="BA395" i="6"/>
  <c r="AZ396" i="6"/>
  <c r="AL396" i="6" s="1"/>
  <c r="AY396" i="6"/>
  <c r="AU396" i="6"/>
  <c r="AH396" i="6"/>
  <c r="AO396" i="6" s="1"/>
  <c r="A397" i="6"/>
  <c r="G423" i="3"/>
  <c r="H422" i="3"/>
  <c r="I422" i="3" s="1"/>
  <c r="J421" i="3"/>
  <c r="K421" i="3" s="1"/>
  <c r="L421" i="3"/>
  <c r="AI396" i="6" l="1"/>
  <c r="BC395" i="6"/>
  <c r="BB395" i="6" s="1"/>
  <c r="AW279" i="6"/>
  <c r="AX279" i="6" s="1"/>
  <c r="G279" i="6"/>
  <c r="Y279" i="6" s="1"/>
  <c r="C279" i="6"/>
  <c r="BG396" i="6"/>
  <c r="BF396" i="6" s="1"/>
  <c r="BE396" i="6"/>
  <c r="BA396" i="6"/>
  <c r="A398" i="6"/>
  <c r="AZ397" i="6"/>
  <c r="AL397" i="6" s="1"/>
  <c r="AY397" i="6"/>
  <c r="AU397" i="6"/>
  <c r="AH397" i="6"/>
  <c r="G424" i="3"/>
  <c r="H423" i="3"/>
  <c r="I423" i="3" s="1"/>
  <c r="L422" i="3"/>
  <c r="J422" i="3"/>
  <c r="K422" i="3" s="1"/>
  <c r="AI397" i="6" l="1"/>
  <c r="AO397" i="6"/>
  <c r="H279" i="6"/>
  <c r="Z279" i="6" s="1"/>
  <c r="V279" i="6"/>
  <c r="M279" i="6" s="1"/>
  <c r="BC396" i="6"/>
  <c r="BB396" i="6" s="1"/>
  <c r="AH398" i="6"/>
  <c r="AO398" i="6" s="1"/>
  <c r="A399" i="6"/>
  <c r="AZ398" i="6"/>
  <c r="AL398" i="6" s="1"/>
  <c r="AY398" i="6"/>
  <c r="AU398" i="6"/>
  <c r="BE397" i="6"/>
  <c r="BA397" i="6"/>
  <c r="BG397" i="6"/>
  <c r="BF397" i="6" s="1"/>
  <c r="AV280" i="6"/>
  <c r="J423" i="3"/>
  <c r="K423" i="3" s="1"/>
  <c r="L423" i="3"/>
  <c r="H424" i="3"/>
  <c r="I424" i="3" s="1"/>
  <c r="G425" i="3"/>
  <c r="AI398" i="6" l="1"/>
  <c r="BC397" i="6"/>
  <c r="BB397" i="6" s="1"/>
  <c r="G280" i="6"/>
  <c r="Y280" i="6" s="1"/>
  <c r="AW280" i="6"/>
  <c r="AX280" i="6" s="1"/>
  <c r="C280" i="6"/>
  <c r="BE398" i="6"/>
  <c r="BA398" i="6"/>
  <c r="BG398" i="6"/>
  <c r="BF398" i="6" s="1"/>
  <c r="AY399" i="6"/>
  <c r="AU399" i="6"/>
  <c r="AH399" i="6"/>
  <c r="A400" i="6"/>
  <c r="AZ399" i="6"/>
  <c r="AL399" i="6" s="1"/>
  <c r="H425" i="3"/>
  <c r="I425" i="3" s="1"/>
  <c r="G426" i="3"/>
  <c r="J424" i="3"/>
  <c r="K424" i="3" s="1"/>
  <c r="L424" i="3"/>
  <c r="AI399" i="6" l="1"/>
  <c r="AO399" i="6"/>
  <c r="H280" i="6"/>
  <c r="Z280" i="6" s="1"/>
  <c r="V280" i="6"/>
  <c r="M280" i="6" s="1"/>
  <c r="BC398" i="6"/>
  <c r="BB398" i="6" s="1"/>
  <c r="AZ400" i="6"/>
  <c r="AL400" i="6" s="1"/>
  <c r="AY400" i="6"/>
  <c r="AU400" i="6"/>
  <c r="AH400" i="6"/>
  <c r="A401" i="6"/>
  <c r="AV281" i="6"/>
  <c r="BG399" i="6"/>
  <c r="BF399" i="6" s="1"/>
  <c r="BE399" i="6"/>
  <c r="BA399" i="6"/>
  <c r="J425" i="3"/>
  <c r="K425" i="3" s="1"/>
  <c r="L425" i="3"/>
  <c r="G427" i="3"/>
  <c r="H426" i="3"/>
  <c r="I426" i="3" s="1"/>
  <c r="AI400" i="6" l="1"/>
  <c r="AO400" i="6"/>
  <c r="BC399" i="6"/>
  <c r="BB399" i="6" s="1"/>
  <c r="A402" i="6"/>
  <c r="AZ401" i="6"/>
  <c r="AL401" i="6" s="1"/>
  <c r="AY401" i="6"/>
  <c r="AU401" i="6"/>
  <c r="AH401" i="6"/>
  <c r="AW281" i="6"/>
  <c r="AX281" i="6" s="1"/>
  <c r="G281" i="6"/>
  <c r="Y281" i="6" s="1"/>
  <c r="C281" i="6"/>
  <c r="BG400" i="6"/>
  <c r="BF400" i="6" s="1"/>
  <c r="BE400" i="6"/>
  <c r="BA400" i="6"/>
  <c r="L426" i="3"/>
  <c r="J426" i="3"/>
  <c r="K426" i="3" s="1"/>
  <c r="G428" i="3"/>
  <c r="H427" i="3"/>
  <c r="I427" i="3" s="1"/>
  <c r="AI401" i="6" l="1"/>
  <c r="AO401" i="6"/>
  <c r="H281" i="6"/>
  <c r="Z281" i="6" s="1"/>
  <c r="V281" i="6"/>
  <c r="M281" i="6" s="1"/>
  <c r="AV282" i="6"/>
  <c r="BC400" i="6"/>
  <c r="BB400" i="6" s="1"/>
  <c r="AH402" i="6"/>
  <c r="A403" i="6"/>
  <c r="AZ402" i="6"/>
  <c r="AL402" i="6" s="1"/>
  <c r="AY402" i="6"/>
  <c r="AU402" i="6"/>
  <c r="BE401" i="6"/>
  <c r="BA401" i="6"/>
  <c r="BG401" i="6"/>
  <c r="BF401" i="6" s="1"/>
  <c r="J427" i="3"/>
  <c r="K427" i="3" s="1"/>
  <c r="L427" i="3"/>
  <c r="H428" i="3"/>
  <c r="I428" i="3" s="1"/>
  <c r="G429" i="3"/>
  <c r="AI402" i="6" l="1"/>
  <c r="AO402" i="6"/>
  <c r="G282" i="6"/>
  <c r="Y282" i="6" s="1"/>
  <c r="AW282" i="6"/>
  <c r="AX282" i="6" s="1"/>
  <c r="C282" i="6"/>
  <c r="BC401" i="6"/>
  <c r="BB401" i="6" s="1"/>
  <c r="BE402" i="6"/>
  <c r="BA402" i="6"/>
  <c r="BG402" i="6"/>
  <c r="BF402" i="6" s="1"/>
  <c r="AY403" i="6"/>
  <c r="AU403" i="6"/>
  <c r="AH403" i="6"/>
  <c r="A404" i="6"/>
  <c r="AZ403" i="6"/>
  <c r="AL403" i="6" s="1"/>
  <c r="H429" i="3"/>
  <c r="I429" i="3" s="1"/>
  <c r="G430" i="3"/>
  <c r="J428" i="3"/>
  <c r="K428" i="3" s="1"/>
  <c r="L428" i="3"/>
  <c r="AI403" i="6" l="1"/>
  <c r="AO403" i="6"/>
  <c r="AV283" i="6"/>
  <c r="C283" i="6" s="1"/>
  <c r="H282" i="6"/>
  <c r="Z282" i="6" s="1"/>
  <c r="V282" i="6"/>
  <c r="M282" i="6" s="1"/>
  <c r="BC402" i="6"/>
  <c r="BB402" i="6" s="1"/>
  <c r="AZ404" i="6"/>
  <c r="AL404" i="6" s="1"/>
  <c r="AY404" i="6"/>
  <c r="AU404" i="6"/>
  <c r="AH404" i="6"/>
  <c r="AO404" i="6" s="1"/>
  <c r="A405" i="6"/>
  <c r="BG403" i="6"/>
  <c r="BF403" i="6" s="1"/>
  <c r="BE403" i="6"/>
  <c r="BA403" i="6"/>
  <c r="AW283" i="6"/>
  <c r="AX283" i="6" s="1"/>
  <c r="AV284" i="6" s="1"/>
  <c r="G283" i="6"/>
  <c r="Y283" i="6" s="1"/>
  <c r="G431" i="3"/>
  <c r="H430" i="3"/>
  <c r="I430" i="3" s="1"/>
  <c r="J429" i="3"/>
  <c r="K429" i="3" s="1"/>
  <c r="L429" i="3"/>
  <c r="AI404" i="6" l="1"/>
  <c r="H283" i="6"/>
  <c r="Z283" i="6" s="1"/>
  <c r="V283" i="6"/>
  <c r="M283" i="6" s="1"/>
  <c r="BC403" i="6"/>
  <c r="BB403" i="6" s="1"/>
  <c r="G284" i="6"/>
  <c r="Y284" i="6" s="1"/>
  <c r="AW284" i="6"/>
  <c r="C284" i="6"/>
  <c r="BG404" i="6"/>
  <c r="BF404" i="6" s="1"/>
  <c r="BE404" i="6"/>
  <c r="BA404" i="6"/>
  <c r="A406" i="6"/>
  <c r="AZ405" i="6"/>
  <c r="AL405" i="6" s="1"/>
  <c r="AY405" i="6"/>
  <c r="AU405" i="6"/>
  <c r="AH405" i="6"/>
  <c r="L430" i="3"/>
  <c r="J430" i="3"/>
  <c r="K430" i="3" s="1"/>
  <c r="G432" i="3"/>
  <c r="H431" i="3"/>
  <c r="I431" i="3" s="1"/>
  <c r="AI405" i="6" l="1"/>
  <c r="AO405" i="6"/>
  <c r="H284" i="6"/>
  <c r="Z284" i="6" s="1"/>
  <c r="V284" i="6"/>
  <c r="M284" i="6" s="1"/>
  <c r="BC404" i="6"/>
  <c r="BB404" i="6" s="1"/>
  <c r="BE405" i="6"/>
  <c r="BA405" i="6"/>
  <c r="BG405" i="6"/>
  <c r="BF405" i="6" s="1"/>
  <c r="AH406" i="6"/>
  <c r="AO406" i="6" s="1"/>
  <c r="A407" i="6"/>
  <c r="AZ406" i="6"/>
  <c r="AL406" i="6" s="1"/>
  <c r="AY406" i="6"/>
  <c r="AU406" i="6"/>
  <c r="AX284" i="6"/>
  <c r="AV285" i="6" s="1"/>
  <c r="J431" i="3"/>
  <c r="K431" i="3" s="1"/>
  <c r="L431" i="3"/>
  <c r="H432" i="3"/>
  <c r="I432" i="3" s="1"/>
  <c r="G433" i="3"/>
  <c r="AI406" i="6" l="1"/>
  <c r="AW285" i="6"/>
  <c r="G285" i="6"/>
  <c r="Y285" i="6" s="1"/>
  <c r="C285" i="6"/>
  <c r="BC405" i="6"/>
  <c r="BB405" i="6" s="1"/>
  <c r="BE406" i="6"/>
  <c r="BA406" i="6"/>
  <c r="BG406" i="6"/>
  <c r="BF406" i="6" s="1"/>
  <c r="AY407" i="6"/>
  <c r="AU407" i="6"/>
  <c r="AH407" i="6"/>
  <c r="AO407" i="6" s="1"/>
  <c r="A408" i="6"/>
  <c r="AZ407" i="6"/>
  <c r="AL407" i="6" s="1"/>
  <c r="J432" i="3"/>
  <c r="K432" i="3" s="1"/>
  <c r="L432" i="3"/>
  <c r="H433" i="3"/>
  <c r="I433" i="3" s="1"/>
  <c r="G434" i="3"/>
  <c r="AI407" i="6" l="1"/>
  <c r="H285" i="6"/>
  <c r="Z285" i="6" s="1"/>
  <c r="V285" i="6"/>
  <c r="M285" i="6" s="1"/>
  <c r="BC406" i="6"/>
  <c r="BB406" i="6" s="1"/>
  <c r="AX285" i="6"/>
  <c r="AV286" i="6" s="1"/>
  <c r="BG407" i="6"/>
  <c r="BF407" i="6" s="1"/>
  <c r="BE407" i="6"/>
  <c r="BA407" i="6"/>
  <c r="AZ408" i="6"/>
  <c r="AL408" i="6" s="1"/>
  <c r="AY408" i="6"/>
  <c r="AU408" i="6"/>
  <c r="AH408" i="6"/>
  <c r="AO408" i="6" s="1"/>
  <c r="A409" i="6"/>
  <c r="G435" i="3"/>
  <c r="H434" i="3"/>
  <c r="I434" i="3" s="1"/>
  <c r="J433" i="3"/>
  <c r="K433" i="3" s="1"/>
  <c r="L433" i="3"/>
  <c r="AI408" i="6" l="1"/>
  <c r="BC407" i="6"/>
  <c r="BB407" i="6" s="1"/>
  <c r="AW286" i="6"/>
  <c r="AX286" i="6" s="1"/>
  <c r="G286" i="6"/>
  <c r="Y286" i="6" s="1"/>
  <c r="C286" i="6"/>
  <c r="BG408" i="6"/>
  <c r="BF408" i="6" s="1"/>
  <c r="BE408" i="6"/>
  <c r="BA408" i="6"/>
  <c r="A410" i="6"/>
  <c r="AZ409" i="6"/>
  <c r="AL409" i="6" s="1"/>
  <c r="AY409" i="6"/>
  <c r="AU409" i="6"/>
  <c r="AH409" i="6"/>
  <c r="L434" i="3"/>
  <c r="J434" i="3"/>
  <c r="K434" i="3" s="1"/>
  <c r="G436" i="3"/>
  <c r="H435" i="3"/>
  <c r="I435" i="3" s="1"/>
  <c r="AI409" i="6" l="1"/>
  <c r="AO409" i="6"/>
  <c r="H286" i="6"/>
  <c r="Z286" i="6" s="1"/>
  <c r="V286" i="6"/>
  <c r="M286" i="6" s="1"/>
  <c r="BE409" i="6"/>
  <c r="BA409" i="6"/>
  <c r="BG409" i="6"/>
  <c r="BF409" i="6" s="1"/>
  <c r="BC408" i="6"/>
  <c r="BB408" i="6" s="1"/>
  <c r="AV287" i="6"/>
  <c r="AH410" i="6"/>
  <c r="A411" i="6"/>
  <c r="AZ410" i="6"/>
  <c r="AL410" i="6" s="1"/>
  <c r="AY410" i="6"/>
  <c r="AU410" i="6"/>
  <c r="L435" i="3"/>
  <c r="J435" i="3"/>
  <c r="K435" i="3" s="1"/>
  <c r="H436" i="3"/>
  <c r="I436" i="3" s="1"/>
  <c r="G437" i="3"/>
  <c r="AI410" i="6" l="1"/>
  <c r="AO410" i="6"/>
  <c r="BC409" i="6"/>
  <c r="BB409" i="6" s="1"/>
  <c r="BE410" i="6"/>
  <c r="BA410" i="6"/>
  <c r="BG410" i="6"/>
  <c r="BF410" i="6" s="1"/>
  <c r="AY411" i="6"/>
  <c r="AU411" i="6"/>
  <c r="AH411" i="6"/>
  <c r="AO411" i="6" s="1"/>
  <c r="A412" i="6"/>
  <c r="AZ411" i="6"/>
  <c r="AL411" i="6" s="1"/>
  <c r="AW287" i="6"/>
  <c r="G287" i="6"/>
  <c r="Y287" i="6" s="1"/>
  <c r="C287" i="6"/>
  <c r="J436" i="3"/>
  <c r="K436" i="3" s="1"/>
  <c r="L436" i="3"/>
  <c r="H437" i="3"/>
  <c r="I437" i="3" s="1"/>
  <c r="G438" i="3"/>
  <c r="AI411" i="6" l="1"/>
  <c r="H287" i="6"/>
  <c r="Z287" i="6" s="1"/>
  <c r="V287" i="6"/>
  <c r="M287" i="6" s="1"/>
  <c r="AX287" i="6"/>
  <c r="AV288" i="6" s="1"/>
  <c r="BG411" i="6"/>
  <c r="BF411" i="6" s="1"/>
  <c r="BE411" i="6"/>
  <c r="BA411" i="6"/>
  <c r="BC410" i="6"/>
  <c r="BB410" i="6" s="1"/>
  <c r="AZ412" i="6"/>
  <c r="AL412" i="6" s="1"/>
  <c r="AY412" i="6"/>
  <c r="AU412" i="6"/>
  <c r="AH412" i="6"/>
  <c r="AO412" i="6" s="1"/>
  <c r="A413" i="6"/>
  <c r="J437" i="3"/>
  <c r="K437" i="3" s="1"/>
  <c r="L437" i="3"/>
  <c r="G439" i="3"/>
  <c r="H438" i="3"/>
  <c r="I438" i="3" s="1"/>
  <c r="AI412" i="6" l="1"/>
  <c r="C288" i="6"/>
  <c r="G288" i="6"/>
  <c r="Y288" i="6" s="1"/>
  <c r="AW288" i="6"/>
  <c r="AX288" i="6" s="1"/>
  <c r="A414" i="6"/>
  <c r="AZ413" i="6"/>
  <c r="AL413" i="6" s="1"/>
  <c r="AY413" i="6"/>
  <c r="AU413" i="6"/>
  <c r="AH413" i="6"/>
  <c r="AO413" i="6" s="1"/>
  <c r="BC411" i="6"/>
  <c r="BB411" i="6" s="1"/>
  <c r="BG412" i="6"/>
  <c r="BF412" i="6" s="1"/>
  <c r="BE412" i="6"/>
  <c r="BA412" i="6"/>
  <c r="L438" i="3"/>
  <c r="J438" i="3"/>
  <c r="K438" i="3" s="1"/>
  <c r="G440" i="3"/>
  <c r="H439" i="3"/>
  <c r="I439" i="3" s="1"/>
  <c r="AI413" i="6" l="1"/>
  <c r="H288" i="6"/>
  <c r="Z288" i="6" s="1"/>
  <c r="V288" i="6"/>
  <c r="M288" i="6" s="1"/>
  <c r="BC412" i="6"/>
  <c r="BB412" i="6" s="1"/>
  <c r="AV289" i="6"/>
  <c r="BE413" i="6"/>
  <c r="BA413" i="6"/>
  <c r="BG413" i="6"/>
  <c r="BF413" i="6" s="1"/>
  <c r="AH414" i="6"/>
  <c r="A415" i="6"/>
  <c r="AZ414" i="6"/>
  <c r="AL414" i="6" s="1"/>
  <c r="AY414" i="6"/>
  <c r="AU414" i="6"/>
  <c r="J439" i="3"/>
  <c r="K439" i="3" s="1"/>
  <c r="L439" i="3"/>
  <c r="H440" i="3"/>
  <c r="I440" i="3" s="1"/>
  <c r="G441" i="3"/>
  <c r="AI414" i="6" l="1"/>
  <c r="AO414" i="6"/>
  <c r="C289" i="6"/>
  <c r="V289" i="6" s="1"/>
  <c r="M289" i="6" s="1"/>
  <c r="G289" i="6"/>
  <c r="Y289" i="6" s="1"/>
  <c r="AW289" i="6"/>
  <c r="AX289" i="6" s="1"/>
  <c r="AV290" i="6" s="1"/>
  <c r="BE414" i="6"/>
  <c r="BA414" i="6"/>
  <c r="BG414" i="6"/>
  <c r="BF414" i="6" s="1"/>
  <c r="AY415" i="6"/>
  <c r="AU415" i="6"/>
  <c r="AH415" i="6"/>
  <c r="AO415" i="6" s="1"/>
  <c r="A416" i="6"/>
  <c r="AZ415" i="6"/>
  <c r="AL415" i="6" s="1"/>
  <c r="BC413" i="6"/>
  <c r="BB413" i="6" s="1"/>
  <c r="J440" i="3"/>
  <c r="K440" i="3" s="1"/>
  <c r="L440" i="3"/>
  <c r="H441" i="3"/>
  <c r="I441" i="3" s="1"/>
  <c r="G442" i="3"/>
  <c r="H289" i="6" l="1"/>
  <c r="Z289" i="6" s="1"/>
  <c r="AI415" i="6"/>
  <c r="BC414" i="6"/>
  <c r="BB414" i="6" s="1"/>
  <c r="AW290" i="6"/>
  <c r="AX290" i="6" s="1"/>
  <c r="G290" i="6"/>
  <c r="Y290" i="6" s="1"/>
  <c r="C290" i="6"/>
  <c r="AZ416" i="6"/>
  <c r="AL416" i="6" s="1"/>
  <c r="AY416" i="6"/>
  <c r="AU416" i="6"/>
  <c r="AH416" i="6"/>
  <c r="A417" i="6"/>
  <c r="BG415" i="6"/>
  <c r="BF415" i="6" s="1"/>
  <c r="BE415" i="6"/>
  <c r="BA415" i="6"/>
  <c r="G443" i="3"/>
  <c r="H442" i="3"/>
  <c r="I442" i="3" s="1"/>
  <c r="J441" i="3"/>
  <c r="K441" i="3" s="1"/>
  <c r="L441" i="3"/>
  <c r="AI416" i="6" l="1"/>
  <c r="AO416" i="6"/>
  <c r="H290" i="6"/>
  <c r="Z290" i="6" s="1"/>
  <c r="V290" i="6"/>
  <c r="M290" i="6" s="1"/>
  <c r="A418" i="6"/>
  <c r="AZ417" i="6"/>
  <c r="AL417" i="6" s="1"/>
  <c r="AY417" i="6"/>
  <c r="AU417" i="6"/>
  <c r="AH417" i="6"/>
  <c r="BC415" i="6"/>
  <c r="BB415" i="6" s="1"/>
  <c r="BG416" i="6"/>
  <c r="BF416" i="6" s="1"/>
  <c r="BE416" i="6"/>
  <c r="BA416" i="6"/>
  <c r="AV291" i="6"/>
  <c r="L442" i="3"/>
  <c r="J442" i="3"/>
  <c r="K442" i="3" s="1"/>
  <c r="G444" i="3"/>
  <c r="H443" i="3"/>
  <c r="I443" i="3" s="1"/>
  <c r="AI417" i="6" l="1"/>
  <c r="AO417" i="6"/>
  <c r="AW291" i="6"/>
  <c r="G291" i="6"/>
  <c r="Y291" i="6" s="1"/>
  <c r="C291" i="6"/>
  <c r="BE417" i="6"/>
  <c r="BA417" i="6"/>
  <c r="BG417" i="6"/>
  <c r="BF417" i="6" s="1"/>
  <c r="BC416" i="6"/>
  <c r="BB416" i="6" s="1"/>
  <c r="AH418" i="6"/>
  <c r="A419" i="6"/>
  <c r="AZ418" i="6"/>
  <c r="AL418" i="6" s="1"/>
  <c r="AY418" i="6"/>
  <c r="AU418" i="6"/>
  <c r="L443" i="3"/>
  <c r="J443" i="3"/>
  <c r="K443" i="3" s="1"/>
  <c r="H444" i="3"/>
  <c r="I444" i="3" s="1"/>
  <c r="G445" i="3"/>
  <c r="AI418" i="6" l="1"/>
  <c r="AO418" i="6"/>
  <c r="H291" i="6"/>
  <c r="Z291" i="6" s="1"/>
  <c r="V291" i="6"/>
  <c r="M291" i="6" s="1"/>
  <c r="AX291" i="6"/>
  <c r="AV292" i="6" s="1"/>
  <c r="BC417" i="6"/>
  <c r="BB417" i="6" s="1"/>
  <c r="AY419" i="6"/>
  <c r="AU419" i="6"/>
  <c r="AH419" i="6"/>
  <c r="AO419" i="6" s="1"/>
  <c r="A420" i="6"/>
  <c r="AZ419" i="6"/>
  <c r="AL419" i="6" s="1"/>
  <c r="BE418" i="6"/>
  <c r="BA418" i="6"/>
  <c r="BG418" i="6"/>
  <c r="BF418" i="6" s="1"/>
  <c r="H445" i="3"/>
  <c r="I445" i="3" s="1"/>
  <c r="G446" i="3"/>
  <c r="L444" i="3"/>
  <c r="J444" i="3"/>
  <c r="K444" i="3" s="1"/>
  <c r="AI419" i="6" l="1"/>
  <c r="BC418" i="6"/>
  <c r="BB418" i="6" s="1"/>
  <c r="C292" i="6"/>
  <c r="G292" i="6"/>
  <c r="Y292" i="6" s="1"/>
  <c r="AW292" i="6"/>
  <c r="AX292" i="6" s="1"/>
  <c r="AV293" i="6" s="1"/>
  <c r="AZ420" i="6"/>
  <c r="AL420" i="6" s="1"/>
  <c r="AY420" i="6"/>
  <c r="AU420" i="6"/>
  <c r="AH420" i="6"/>
  <c r="A421" i="6"/>
  <c r="BG419" i="6"/>
  <c r="BF419" i="6" s="1"/>
  <c r="BE419" i="6"/>
  <c r="BA419" i="6"/>
  <c r="G447" i="3"/>
  <c r="H446" i="3"/>
  <c r="I446" i="3" s="1"/>
  <c r="J445" i="3"/>
  <c r="K445" i="3" s="1"/>
  <c r="L445" i="3"/>
  <c r="AI420" i="6" l="1"/>
  <c r="AO420" i="6"/>
  <c r="AW293" i="6"/>
  <c r="AX293" i="6" s="1"/>
  <c r="AV294" i="6" s="1"/>
  <c r="H292" i="6"/>
  <c r="Z292" i="6" s="1"/>
  <c r="V292" i="6"/>
  <c r="M292" i="6" s="1"/>
  <c r="C293" i="6"/>
  <c r="G293" i="6"/>
  <c r="Y293" i="6" s="1"/>
  <c r="BG420" i="6"/>
  <c r="BF420" i="6" s="1"/>
  <c r="BE420" i="6"/>
  <c r="BA420" i="6"/>
  <c r="BC419" i="6"/>
  <c r="BB419" i="6" s="1"/>
  <c r="A422" i="6"/>
  <c r="AZ421" i="6"/>
  <c r="AL421" i="6" s="1"/>
  <c r="AY421" i="6"/>
  <c r="AU421" i="6"/>
  <c r="AH421" i="6"/>
  <c r="AO421" i="6" s="1"/>
  <c r="L446" i="3"/>
  <c r="J446" i="3"/>
  <c r="K446" i="3" s="1"/>
  <c r="G448" i="3"/>
  <c r="H447" i="3"/>
  <c r="I447" i="3" s="1"/>
  <c r="AI421" i="6" l="1"/>
  <c r="AW294" i="6"/>
  <c r="AX294" i="6" s="1"/>
  <c r="AV295" i="6" s="1"/>
  <c r="H293" i="6"/>
  <c r="Z293" i="6" s="1"/>
  <c r="V293" i="6"/>
  <c r="M293" i="6" s="1"/>
  <c r="C294" i="6"/>
  <c r="G294" i="6"/>
  <c r="Y294" i="6" s="1"/>
  <c r="BE421" i="6"/>
  <c r="BA421" i="6"/>
  <c r="BG421" i="6"/>
  <c r="BF421" i="6" s="1"/>
  <c r="AH422" i="6"/>
  <c r="A423" i="6"/>
  <c r="AZ422" i="6"/>
  <c r="AL422" i="6" s="1"/>
  <c r="AY422" i="6"/>
  <c r="AU422" i="6"/>
  <c r="BC420" i="6"/>
  <c r="BB420" i="6" s="1"/>
  <c r="H448" i="3"/>
  <c r="I448" i="3" s="1"/>
  <c r="G449" i="3"/>
  <c r="J447" i="3"/>
  <c r="K447" i="3" s="1"/>
  <c r="L447" i="3"/>
  <c r="AI422" i="6" l="1"/>
  <c r="AO422" i="6"/>
  <c r="H294" i="6"/>
  <c r="Z294" i="6" s="1"/>
  <c r="V294" i="6"/>
  <c r="M294" i="6" s="1"/>
  <c r="AW295" i="6"/>
  <c r="AX295" i="6" s="1"/>
  <c r="AV296" i="6" s="1"/>
  <c r="C295" i="6"/>
  <c r="G295" i="6"/>
  <c r="Y295" i="6" s="1"/>
  <c r="AY423" i="6"/>
  <c r="AU423" i="6"/>
  <c r="AH423" i="6"/>
  <c r="AO423" i="6" s="1"/>
  <c r="A424" i="6"/>
  <c r="AZ423" i="6"/>
  <c r="AL423" i="6" s="1"/>
  <c r="BC421" i="6"/>
  <c r="BB421" i="6" s="1"/>
  <c r="BE422" i="6"/>
  <c r="BA422" i="6"/>
  <c r="BG422" i="6"/>
  <c r="BF422" i="6" s="1"/>
  <c r="H449" i="3"/>
  <c r="I449" i="3" s="1"/>
  <c r="G450" i="3"/>
  <c r="L448" i="3"/>
  <c r="J448" i="3"/>
  <c r="K448" i="3" s="1"/>
  <c r="AI423" i="6" l="1"/>
  <c r="G296" i="6"/>
  <c r="Y296" i="6" s="1"/>
  <c r="C296" i="6"/>
  <c r="H296" i="6" s="1"/>
  <c r="Z296" i="6" s="1"/>
  <c r="AW296" i="6"/>
  <c r="AX296" i="6" s="1"/>
  <c r="AV297" i="6" s="1"/>
  <c r="H295" i="6"/>
  <c r="Z295" i="6" s="1"/>
  <c r="V295" i="6"/>
  <c r="M295" i="6" s="1"/>
  <c r="BG423" i="6"/>
  <c r="BF423" i="6" s="1"/>
  <c r="BE423" i="6"/>
  <c r="BA423" i="6"/>
  <c r="AZ424" i="6"/>
  <c r="AL424" i="6" s="1"/>
  <c r="AY424" i="6"/>
  <c r="AU424" i="6"/>
  <c r="AH424" i="6"/>
  <c r="A425" i="6"/>
  <c r="BC422" i="6"/>
  <c r="BB422" i="6" s="1"/>
  <c r="G451" i="3"/>
  <c r="H450" i="3"/>
  <c r="I450" i="3" s="1"/>
  <c r="J449" i="3"/>
  <c r="K449" i="3" s="1"/>
  <c r="L449" i="3"/>
  <c r="AI424" i="6" l="1"/>
  <c r="AO424" i="6"/>
  <c r="V296" i="6"/>
  <c r="M296" i="6" s="1"/>
  <c r="AW297" i="6"/>
  <c r="AX297" i="6" s="1"/>
  <c r="AV298" i="6" s="1"/>
  <c r="G297" i="6"/>
  <c r="Y297" i="6" s="1"/>
  <c r="C297" i="6"/>
  <c r="BG424" i="6"/>
  <c r="BF424" i="6" s="1"/>
  <c r="BE424" i="6"/>
  <c r="BA424" i="6"/>
  <c r="A426" i="6"/>
  <c r="AZ425" i="6"/>
  <c r="AL425" i="6" s="1"/>
  <c r="AY425" i="6"/>
  <c r="AU425" i="6"/>
  <c r="AH425" i="6"/>
  <c r="AO425" i="6" s="1"/>
  <c r="BC423" i="6"/>
  <c r="BB423" i="6" s="1"/>
  <c r="L450" i="3"/>
  <c r="J450" i="3"/>
  <c r="K450" i="3" s="1"/>
  <c r="G452" i="3"/>
  <c r="H451" i="3"/>
  <c r="I451" i="3" s="1"/>
  <c r="AI425" i="6" l="1"/>
  <c r="H297" i="6"/>
  <c r="Z297" i="6" s="1"/>
  <c r="V297" i="6"/>
  <c r="M297" i="6" s="1"/>
  <c r="BC424" i="6"/>
  <c r="BB424" i="6" s="1"/>
  <c r="AW298" i="6"/>
  <c r="AX298" i="6" s="1"/>
  <c r="G298" i="6"/>
  <c r="Y298" i="6" s="1"/>
  <c r="C298" i="6"/>
  <c r="BE425" i="6"/>
  <c r="BA425" i="6"/>
  <c r="BG425" i="6"/>
  <c r="BF425" i="6" s="1"/>
  <c r="AH426" i="6"/>
  <c r="A427" i="6"/>
  <c r="AZ426" i="6"/>
  <c r="AL426" i="6" s="1"/>
  <c r="AY426" i="6"/>
  <c r="AU426" i="6"/>
  <c r="J451" i="3"/>
  <c r="K451" i="3" s="1"/>
  <c r="L451" i="3"/>
  <c r="H452" i="3"/>
  <c r="I452" i="3" s="1"/>
  <c r="G453" i="3"/>
  <c r="AI426" i="6" l="1"/>
  <c r="AO426" i="6"/>
  <c r="H298" i="6"/>
  <c r="Z298" i="6" s="1"/>
  <c r="V298" i="6"/>
  <c r="M298" i="6" s="1"/>
  <c r="BC425" i="6"/>
  <c r="BB425" i="6" s="1"/>
  <c r="AY427" i="6"/>
  <c r="AU427" i="6"/>
  <c r="AH427" i="6"/>
  <c r="AO427" i="6" s="1"/>
  <c r="A428" i="6"/>
  <c r="AZ427" i="6"/>
  <c r="AL427" i="6" s="1"/>
  <c r="BE426" i="6"/>
  <c r="BA426" i="6"/>
  <c r="BG426" i="6"/>
  <c r="BF426" i="6" s="1"/>
  <c r="AV299" i="6"/>
  <c r="H453" i="3"/>
  <c r="I453" i="3" s="1"/>
  <c r="G454" i="3"/>
  <c r="L452" i="3"/>
  <c r="J452" i="3"/>
  <c r="K452" i="3" s="1"/>
  <c r="AI427" i="6" l="1"/>
  <c r="BC426" i="6"/>
  <c r="BB426" i="6" s="1"/>
  <c r="BG427" i="6"/>
  <c r="BF427" i="6" s="1"/>
  <c r="BE427" i="6"/>
  <c r="BA427" i="6"/>
  <c r="AZ428" i="6"/>
  <c r="AL428" i="6" s="1"/>
  <c r="AY428" i="6"/>
  <c r="AU428" i="6"/>
  <c r="AH428" i="6"/>
  <c r="A429" i="6"/>
  <c r="AW299" i="6"/>
  <c r="G299" i="6"/>
  <c r="Y299" i="6" s="1"/>
  <c r="C299" i="6"/>
  <c r="G455" i="3"/>
  <c r="H454" i="3"/>
  <c r="I454" i="3" s="1"/>
  <c r="J453" i="3"/>
  <c r="K453" i="3" s="1"/>
  <c r="L453" i="3"/>
  <c r="AI428" i="6" l="1"/>
  <c r="AO428" i="6"/>
  <c r="H299" i="6"/>
  <c r="Z299" i="6" s="1"/>
  <c r="V299" i="6"/>
  <c r="M299" i="6" s="1"/>
  <c r="BC427" i="6"/>
  <c r="BB427" i="6" s="1"/>
  <c r="A430" i="6"/>
  <c r="AZ429" i="6"/>
  <c r="AL429" i="6" s="1"/>
  <c r="AY429" i="6"/>
  <c r="AU429" i="6"/>
  <c r="AH429" i="6"/>
  <c r="AO429" i="6" s="1"/>
  <c r="AX299" i="6"/>
  <c r="AV300" i="6" s="1"/>
  <c r="BG428" i="6"/>
  <c r="BF428" i="6" s="1"/>
  <c r="BE428" i="6"/>
  <c r="BA428" i="6"/>
  <c r="L454" i="3"/>
  <c r="J454" i="3"/>
  <c r="K454" i="3" s="1"/>
  <c r="G456" i="3"/>
  <c r="H455" i="3"/>
  <c r="I455" i="3" s="1"/>
  <c r="AI429" i="6" l="1"/>
  <c r="BC428" i="6"/>
  <c r="BB428" i="6" s="1"/>
  <c r="G300" i="6"/>
  <c r="Y300" i="6" s="1"/>
  <c r="AW300" i="6"/>
  <c r="C300" i="6"/>
  <c r="BE429" i="6"/>
  <c r="BA429" i="6"/>
  <c r="BG429" i="6"/>
  <c r="BF429" i="6" s="1"/>
  <c r="AH430" i="6"/>
  <c r="AO430" i="6" s="1"/>
  <c r="A431" i="6"/>
  <c r="AZ430" i="6"/>
  <c r="AL430" i="6" s="1"/>
  <c r="AY430" i="6"/>
  <c r="AU430" i="6"/>
  <c r="J455" i="3"/>
  <c r="K455" i="3" s="1"/>
  <c r="L455" i="3"/>
  <c r="H456" i="3"/>
  <c r="I456" i="3" s="1"/>
  <c r="G457" i="3"/>
  <c r="AI430" i="6" l="1"/>
  <c r="H300" i="6"/>
  <c r="Z300" i="6" s="1"/>
  <c r="V300" i="6"/>
  <c r="M300" i="6" s="1"/>
  <c r="BC429" i="6"/>
  <c r="BB429" i="6" s="1"/>
  <c r="BE430" i="6"/>
  <c r="BA430" i="6"/>
  <c r="BG430" i="6"/>
  <c r="BF430" i="6" s="1"/>
  <c r="AY431" i="6"/>
  <c r="AU431" i="6"/>
  <c r="AH431" i="6"/>
  <c r="AO431" i="6" s="1"/>
  <c r="A432" i="6"/>
  <c r="AZ431" i="6"/>
  <c r="AL431" i="6" s="1"/>
  <c r="AX300" i="6"/>
  <c r="AV301" i="6" s="1"/>
  <c r="L456" i="3"/>
  <c r="J456" i="3"/>
  <c r="K456" i="3" s="1"/>
  <c r="H457" i="3"/>
  <c r="I457" i="3" s="1"/>
  <c r="G458" i="3"/>
  <c r="AI431" i="6" l="1"/>
  <c r="AW301" i="6"/>
  <c r="G301" i="6"/>
  <c r="Y301" i="6" s="1"/>
  <c r="C301" i="6"/>
  <c r="BG431" i="6"/>
  <c r="BF431" i="6" s="1"/>
  <c r="BE431" i="6"/>
  <c r="BA431" i="6"/>
  <c r="BC430" i="6"/>
  <c r="BB430" i="6" s="1"/>
  <c r="AZ432" i="6"/>
  <c r="AL432" i="6" s="1"/>
  <c r="AY432" i="6"/>
  <c r="AU432" i="6"/>
  <c r="AH432" i="6"/>
  <c r="A433" i="6"/>
  <c r="J457" i="3"/>
  <c r="K457" i="3" s="1"/>
  <c r="L457" i="3"/>
  <c r="G459" i="3"/>
  <c r="H458" i="3"/>
  <c r="I458" i="3" s="1"/>
  <c r="AI432" i="6" l="1"/>
  <c r="AO432" i="6"/>
  <c r="AX301" i="6"/>
  <c r="AV302" i="6" s="1"/>
  <c r="G302" i="6" s="1"/>
  <c r="Y302" i="6" s="1"/>
  <c r="H301" i="6"/>
  <c r="Z301" i="6" s="1"/>
  <c r="V301" i="6"/>
  <c r="M301" i="6" s="1"/>
  <c r="BG432" i="6"/>
  <c r="BF432" i="6" s="1"/>
  <c r="BE432" i="6"/>
  <c r="BA432" i="6"/>
  <c r="BC431" i="6"/>
  <c r="BB431" i="6" s="1"/>
  <c r="A434" i="6"/>
  <c r="AZ433" i="6"/>
  <c r="AL433" i="6" s="1"/>
  <c r="AY433" i="6"/>
  <c r="AU433" i="6"/>
  <c r="AH433" i="6"/>
  <c r="AO433" i="6" s="1"/>
  <c r="L458" i="3"/>
  <c r="J458" i="3"/>
  <c r="K458" i="3" s="1"/>
  <c r="G460" i="3"/>
  <c r="H459" i="3"/>
  <c r="I459" i="3" s="1"/>
  <c r="C302" i="6" l="1"/>
  <c r="H302" i="6" s="1"/>
  <c r="Z302" i="6" s="1"/>
  <c r="AI433" i="6"/>
  <c r="AW302" i="6"/>
  <c r="AX302" i="6" s="1"/>
  <c r="AV303" i="6" s="1"/>
  <c r="AW303" i="6" s="1"/>
  <c r="AX303" i="6" s="1"/>
  <c r="V302" i="6"/>
  <c r="M302" i="6" s="1"/>
  <c r="AH434" i="6"/>
  <c r="AO434" i="6" s="1"/>
  <c r="A435" i="6"/>
  <c r="AZ434" i="6"/>
  <c r="AL434" i="6" s="1"/>
  <c r="AY434" i="6"/>
  <c r="AU434" i="6"/>
  <c r="BC432" i="6"/>
  <c r="BB432" i="6" s="1"/>
  <c r="BE433" i="6"/>
  <c r="BA433" i="6"/>
  <c r="BG433" i="6"/>
  <c r="BF433" i="6" s="1"/>
  <c r="J459" i="3"/>
  <c r="K459" i="3" s="1"/>
  <c r="L459" i="3"/>
  <c r="G461" i="3"/>
  <c r="H460" i="3"/>
  <c r="I460" i="3" s="1"/>
  <c r="G303" i="6" l="1"/>
  <c r="Y303" i="6" s="1"/>
  <c r="AI434" i="6"/>
  <c r="C303" i="6"/>
  <c r="V303" i="6" s="1"/>
  <c r="M303" i="6" s="1"/>
  <c r="AY435" i="6"/>
  <c r="AU435" i="6"/>
  <c r="AH435" i="6"/>
  <c r="AO435" i="6" s="1"/>
  <c r="A436" i="6"/>
  <c r="AZ435" i="6"/>
  <c r="AL435" i="6" s="1"/>
  <c r="BE434" i="6"/>
  <c r="BA434" i="6"/>
  <c r="BG434" i="6"/>
  <c r="BF434" i="6" s="1"/>
  <c r="AV304" i="6"/>
  <c r="BC433" i="6"/>
  <c r="BB433" i="6" s="1"/>
  <c r="L460" i="3"/>
  <c r="J460" i="3"/>
  <c r="K460" i="3" s="1"/>
  <c r="H461" i="3"/>
  <c r="I461" i="3" s="1"/>
  <c r="G462" i="3"/>
  <c r="AI435" i="6" l="1"/>
  <c r="H303" i="6"/>
  <c r="Z303" i="6" s="1"/>
  <c r="BC434" i="6"/>
  <c r="BB434" i="6" s="1"/>
  <c r="BG435" i="6"/>
  <c r="BF435" i="6" s="1"/>
  <c r="BE435" i="6"/>
  <c r="BA435" i="6"/>
  <c r="G304" i="6"/>
  <c r="Y304" i="6" s="1"/>
  <c r="AW304" i="6"/>
  <c r="AX304" i="6" s="1"/>
  <c r="AV305" i="6" s="1"/>
  <c r="C304" i="6"/>
  <c r="AZ436" i="6"/>
  <c r="AL436" i="6" s="1"/>
  <c r="AY436" i="6"/>
  <c r="AU436" i="6"/>
  <c r="AH436" i="6"/>
  <c r="A437" i="6"/>
  <c r="G463" i="3"/>
  <c r="H462" i="3"/>
  <c r="I462" i="3" s="1"/>
  <c r="J461" i="3"/>
  <c r="K461" i="3" s="1"/>
  <c r="L461" i="3"/>
  <c r="AI436" i="6" l="1"/>
  <c r="AO436" i="6"/>
  <c r="H304" i="6"/>
  <c r="Z304" i="6" s="1"/>
  <c r="V304" i="6"/>
  <c r="M304" i="6" s="1"/>
  <c r="AW305" i="6"/>
  <c r="AX305" i="6" s="1"/>
  <c r="AV306" i="6" s="1"/>
  <c r="G305" i="6"/>
  <c r="Y305" i="6" s="1"/>
  <c r="C305" i="6"/>
  <c r="A438" i="6"/>
  <c r="AZ437" i="6"/>
  <c r="AL437" i="6" s="1"/>
  <c r="AY437" i="6"/>
  <c r="AU437" i="6"/>
  <c r="AH437" i="6"/>
  <c r="AO437" i="6" s="1"/>
  <c r="BG436" i="6"/>
  <c r="BF436" i="6" s="1"/>
  <c r="BE436" i="6"/>
  <c r="BA436" i="6"/>
  <c r="BC435" i="6"/>
  <c r="BB435" i="6" s="1"/>
  <c r="J462" i="3"/>
  <c r="K462" i="3" s="1"/>
  <c r="L462" i="3"/>
  <c r="G464" i="3"/>
  <c r="H463" i="3"/>
  <c r="I463" i="3" s="1"/>
  <c r="AI437" i="6" l="1"/>
  <c r="H305" i="6"/>
  <c r="Z305" i="6" s="1"/>
  <c r="V305" i="6"/>
  <c r="M305" i="6" s="1"/>
  <c r="AW306" i="6"/>
  <c r="AX306" i="6" s="1"/>
  <c r="G306" i="6"/>
  <c r="Y306" i="6" s="1"/>
  <c r="C306" i="6"/>
  <c r="BE437" i="6"/>
  <c r="BA437" i="6"/>
  <c r="BG437" i="6"/>
  <c r="BF437" i="6" s="1"/>
  <c r="BC436" i="6"/>
  <c r="BB436" i="6" s="1"/>
  <c r="AH438" i="6"/>
  <c r="A439" i="6"/>
  <c r="AZ438" i="6"/>
  <c r="AL438" i="6" s="1"/>
  <c r="AY438" i="6"/>
  <c r="AU438" i="6"/>
  <c r="G465" i="3"/>
  <c r="H464" i="3"/>
  <c r="I464" i="3" s="1"/>
  <c r="L463" i="3"/>
  <c r="J463" i="3"/>
  <c r="K463" i="3" s="1"/>
  <c r="AI438" i="6" l="1"/>
  <c r="AO438" i="6"/>
  <c r="H306" i="6"/>
  <c r="Z306" i="6" s="1"/>
  <c r="V306" i="6"/>
  <c r="M306" i="6" s="1"/>
  <c r="AY439" i="6"/>
  <c r="AU439" i="6"/>
  <c r="AH439" i="6"/>
  <c r="A440" i="6"/>
  <c r="AZ439" i="6"/>
  <c r="AL439" i="6" s="1"/>
  <c r="BC437" i="6"/>
  <c r="BB437" i="6" s="1"/>
  <c r="BE438" i="6"/>
  <c r="BA438" i="6"/>
  <c r="BG438" i="6"/>
  <c r="BF438" i="6" s="1"/>
  <c r="AV307" i="6"/>
  <c r="J464" i="3"/>
  <c r="K464" i="3" s="1"/>
  <c r="L464" i="3"/>
  <c r="G466" i="3"/>
  <c r="H465" i="3"/>
  <c r="I465" i="3" s="1"/>
  <c r="AI439" i="6" l="1"/>
  <c r="AO439" i="6"/>
  <c r="BC438" i="6"/>
  <c r="BB438" i="6" s="1"/>
  <c r="A441" i="6"/>
  <c r="AY440" i="6"/>
  <c r="AH440" i="6"/>
  <c r="AO440" i="6" s="1"/>
  <c r="AZ440" i="6"/>
  <c r="AL440" i="6" s="1"/>
  <c r="AU440" i="6"/>
  <c r="BG439" i="6"/>
  <c r="BF439" i="6" s="1"/>
  <c r="BE439" i="6"/>
  <c r="BA439" i="6"/>
  <c r="AW307" i="6"/>
  <c r="AX307" i="6" s="1"/>
  <c r="G307" i="6"/>
  <c r="Y307" i="6" s="1"/>
  <c r="C307" i="6"/>
  <c r="J465" i="3"/>
  <c r="K465" i="3" s="1"/>
  <c r="L465" i="3"/>
  <c r="H466" i="3"/>
  <c r="I466" i="3" s="1"/>
  <c r="G467" i="3"/>
  <c r="AI440" i="6" l="1"/>
  <c r="H307" i="6"/>
  <c r="Z307" i="6" s="1"/>
  <c r="V307" i="6"/>
  <c r="M307" i="6" s="1"/>
  <c r="AV308" i="6"/>
  <c r="BE440" i="6"/>
  <c r="BA440" i="6"/>
  <c r="BG440" i="6"/>
  <c r="BF440" i="6" s="1"/>
  <c r="BC439" i="6"/>
  <c r="BB439" i="6" s="1"/>
  <c r="AH441" i="6"/>
  <c r="AO441" i="6" s="1"/>
  <c r="A442" i="6"/>
  <c r="AY441" i="6"/>
  <c r="AZ441" i="6"/>
  <c r="AL441" i="6" s="1"/>
  <c r="AU441" i="6"/>
  <c r="G468" i="3"/>
  <c r="H467" i="3"/>
  <c r="I467" i="3" s="1"/>
  <c r="J466" i="3"/>
  <c r="K466" i="3" s="1"/>
  <c r="L466" i="3"/>
  <c r="AI441" i="6" l="1"/>
  <c r="G308" i="6"/>
  <c r="Y308" i="6" s="1"/>
  <c r="C308" i="6"/>
  <c r="H308" i="6" s="1"/>
  <c r="Z308" i="6" s="1"/>
  <c r="AW308" i="6"/>
  <c r="AX308" i="6" s="1"/>
  <c r="BC440" i="6"/>
  <c r="BB440" i="6" s="1"/>
  <c r="AY442" i="6"/>
  <c r="AU442" i="6"/>
  <c r="A443" i="6"/>
  <c r="AH442" i="6"/>
  <c r="AO442" i="6" s="1"/>
  <c r="AZ442" i="6"/>
  <c r="AL442" i="6" s="1"/>
  <c r="BG441" i="6"/>
  <c r="BF441" i="6" s="1"/>
  <c r="BA441" i="6"/>
  <c r="BE441" i="6"/>
  <c r="J467" i="3"/>
  <c r="K467" i="3" s="1"/>
  <c r="L467" i="3"/>
  <c r="G469" i="3"/>
  <c r="H468" i="3"/>
  <c r="I468" i="3" s="1"/>
  <c r="AI442" i="6" l="1"/>
  <c r="V308" i="6"/>
  <c r="M308" i="6" s="1"/>
  <c r="AV309" i="6"/>
  <c r="AW309" i="6" s="1"/>
  <c r="AX309" i="6" s="1"/>
  <c r="AV310" i="6" s="1"/>
  <c r="BG442" i="6"/>
  <c r="BF442" i="6" s="1"/>
  <c r="BA442" i="6"/>
  <c r="BE442" i="6"/>
  <c r="BC441" i="6"/>
  <c r="BB441" i="6" s="1"/>
  <c r="AZ443" i="6"/>
  <c r="AL443" i="6" s="1"/>
  <c r="A444" i="6"/>
  <c r="AY443" i="6"/>
  <c r="AH443" i="6"/>
  <c r="AO443" i="6" s="1"/>
  <c r="AU443" i="6"/>
  <c r="J468" i="3"/>
  <c r="K468" i="3" s="1"/>
  <c r="L468" i="3"/>
  <c r="H469" i="3"/>
  <c r="I469" i="3" s="1"/>
  <c r="G470" i="3"/>
  <c r="G309" i="6" l="1"/>
  <c r="Y309" i="6" s="1"/>
  <c r="BC442" i="6"/>
  <c r="BB442" i="6" s="1"/>
  <c r="AI443" i="6"/>
  <c r="C309" i="6"/>
  <c r="V309" i="6" s="1"/>
  <c r="M309" i="6" s="1"/>
  <c r="AW310" i="6"/>
  <c r="AX310" i="6" s="1"/>
  <c r="G310" i="6"/>
  <c r="Y310" i="6" s="1"/>
  <c r="C310" i="6"/>
  <c r="BE443" i="6"/>
  <c r="BG443" i="6"/>
  <c r="BF443" i="6" s="1"/>
  <c r="BA443" i="6"/>
  <c r="A445" i="6"/>
  <c r="AY444" i="6"/>
  <c r="AH444" i="6"/>
  <c r="AZ444" i="6"/>
  <c r="AL444" i="6" s="1"/>
  <c r="AU444" i="6"/>
  <c r="J469" i="3"/>
  <c r="K469" i="3" s="1"/>
  <c r="L469" i="3"/>
  <c r="G471" i="3"/>
  <c r="H470" i="3"/>
  <c r="I470" i="3" s="1"/>
  <c r="H309" i="6" l="1"/>
  <c r="Z309" i="6" s="1"/>
  <c r="AI444" i="6"/>
  <c r="AO444" i="6"/>
  <c r="H310" i="6"/>
  <c r="Z310" i="6" s="1"/>
  <c r="V310" i="6"/>
  <c r="M310" i="6" s="1"/>
  <c r="BC443" i="6"/>
  <c r="BB443" i="6" s="1"/>
  <c r="BE444" i="6"/>
  <c r="BA444" i="6"/>
  <c r="BG444" i="6"/>
  <c r="BF444" i="6" s="1"/>
  <c r="AH445" i="6"/>
  <c r="A446" i="6"/>
  <c r="AY445" i="6"/>
  <c r="AZ445" i="6"/>
  <c r="AL445" i="6" s="1"/>
  <c r="AU445" i="6"/>
  <c r="AV311" i="6"/>
  <c r="G472" i="3"/>
  <c r="H471" i="3"/>
  <c r="I471" i="3" s="1"/>
  <c r="J470" i="3"/>
  <c r="K470" i="3" s="1"/>
  <c r="L470" i="3"/>
  <c r="AI445" i="6" l="1"/>
  <c r="AO445" i="6"/>
  <c r="BC444" i="6"/>
  <c r="BB444" i="6" s="1"/>
  <c r="AW311" i="6"/>
  <c r="AX311" i="6" s="1"/>
  <c r="AV312" i="6" s="1"/>
  <c r="G311" i="6"/>
  <c r="Y311" i="6" s="1"/>
  <c r="C311" i="6"/>
  <c r="AY446" i="6"/>
  <c r="AU446" i="6"/>
  <c r="A447" i="6"/>
  <c r="AH446" i="6"/>
  <c r="AO446" i="6" s="1"/>
  <c r="AZ446" i="6"/>
  <c r="AL446" i="6" s="1"/>
  <c r="BG445" i="6"/>
  <c r="BF445" i="6" s="1"/>
  <c r="BA445" i="6"/>
  <c r="BE445" i="6"/>
  <c r="J471" i="3"/>
  <c r="K471" i="3" s="1"/>
  <c r="L471" i="3"/>
  <c r="H472" i="3"/>
  <c r="I472" i="3" s="1"/>
  <c r="G473" i="3"/>
  <c r="BC445" i="6" l="1"/>
  <c r="BB445" i="6" s="1"/>
  <c r="AI446" i="6"/>
  <c r="H311" i="6"/>
  <c r="Z311" i="6" s="1"/>
  <c r="V311" i="6"/>
  <c r="M311" i="6" s="1"/>
  <c r="G312" i="6"/>
  <c r="Y312" i="6" s="1"/>
  <c r="AW312" i="6"/>
  <c r="AX312" i="6" s="1"/>
  <c r="C312" i="6"/>
  <c r="AZ447" i="6"/>
  <c r="AL447" i="6" s="1"/>
  <c r="A448" i="6"/>
  <c r="AY447" i="6"/>
  <c r="AH447" i="6"/>
  <c r="AU447" i="6"/>
  <c r="BG446" i="6"/>
  <c r="BF446" i="6" s="1"/>
  <c r="BA446" i="6"/>
  <c r="BE446" i="6"/>
  <c r="J472" i="3"/>
  <c r="K472" i="3" s="1"/>
  <c r="L472" i="3"/>
  <c r="G474" i="3"/>
  <c r="H473" i="3"/>
  <c r="I473" i="3" s="1"/>
  <c r="AI447" i="6" l="1"/>
  <c r="AO447" i="6"/>
  <c r="H312" i="6"/>
  <c r="Z312" i="6" s="1"/>
  <c r="V312" i="6"/>
  <c r="M312" i="6" s="1"/>
  <c r="AV313" i="6"/>
  <c r="A449" i="6"/>
  <c r="AY448" i="6"/>
  <c r="AH448" i="6"/>
  <c r="AZ448" i="6"/>
  <c r="AL448" i="6" s="1"/>
  <c r="AU448" i="6"/>
  <c r="BC446" i="6"/>
  <c r="BB446" i="6" s="1"/>
  <c r="BE447" i="6"/>
  <c r="BG447" i="6"/>
  <c r="BF447" i="6" s="1"/>
  <c r="BA447" i="6"/>
  <c r="L473" i="3"/>
  <c r="J473" i="3"/>
  <c r="K473" i="3" s="1"/>
  <c r="H474" i="3"/>
  <c r="I474" i="3" s="1"/>
  <c r="G475" i="3"/>
  <c r="AI448" i="6" l="1"/>
  <c r="AO448" i="6"/>
  <c r="G313" i="6"/>
  <c r="Y313" i="6" s="1"/>
  <c r="AW313" i="6"/>
  <c r="AX313" i="6" s="1"/>
  <c r="AV314" i="6" s="1"/>
  <c r="C313" i="6"/>
  <c r="BC447" i="6"/>
  <c r="BB447" i="6" s="1"/>
  <c r="BE448" i="6"/>
  <c r="BA448" i="6"/>
  <c r="BG448" i="6"/>
  <c r="BF448" i="6" s="1"/>
  <c r="A450" i="6"/>
  <c r="AH449" i="6"/>
  <c r="AZ449" i="6"/>
  <c r="AL449" i="6" s="1"/>
  <c r="AY449" i="6"/>
  <c r="AU449" i="6"/>
  <c r="G476" i="3"/>
  <c r="H475" i="3"/>
  <c r="I475" i="3" s="1"/>
  <c r="J474" i="3"/>
  <c r="K474" i="3" s="1"/>
  <c r="L474" i="3"/>
  <c r="AI449" i="6" l="1"/>
  <c r="AO449" i="6"/>
  <c r="G314" i="6"/>
  <c r="Y314" i="6" s="1"/>
  <c r="C314" i="6"/>
  <c r="H314" i="6" s="1"/>
  <c r="Z314" i="6" s="1"/>
  <c r="AW314" i="6"/>
  <c r="AX314" i="6" s="1"/>
  <c r="H313" i="6"/>
  <c r="Z313" i="6" s="1"/>
  <c r="V313" i="6"/>
  <c r="M313" i="6" s="1"/>
  <c r="AH450" i="6"/>
  <c r="AY450" i="6"/>
  <c r="AU450" i="6"/>
  <c r="A451" i="6"/>
  <c r="AZ450" i="6"/>
  <c r="AL450" i="6" s="1"/>
  <c r="BC448" i="6"/>
  <c r="BB448" i="6" s="1"/>
  <c r="BE449" i="6"/>
  <c r="BA449" i="6"/>
  <c r="BG449" i="6"/>
  <c r="BF449" i="6" s="1"/>
  <c r="J475" i="3"/>
  <c r="K475" i="3" s="1"/>
  <c r="L475" i="3"/>
  <c r="G477" i="3"/>
  <c r="H476" i="3"/>
  <c r="I476" i="3" s="1"/>
  <c r="AI450" i="6" l="1"/>
  <c r="AO450" i="6"/>
  <c r="AV315" i="6"/>
  <c r="AW315" i="6" s="1"/>
  <c r="AX315" i="6" s="1"/>
  <c r="V314" i="6"/>
  <c r="M314" i="6" s="1"/>
  <c r="BC449" i="6"/>
  <c r="BB449" i="6" s="1"/>
  <c r="BG450" i="6"/>
  <c r="BF450" i="6" s="1"/>
  <c r="BE450" i="6"/>
  <c r="BA450" i="6"/>
  <c r="AY451" i="6"/>
  <c r="AU451" i="6"/>
  <c r="AZ451" i="6"/>
  <c r="AL451" i="6" s="1"/>
  <c r="A452" i="6"/>
  <c r="AH451" i="6"/>
  <c r="AO451" i="6" s="1"/>
  <c r="L476" i="3"/>
  <c r="J476" i="3"/>
  <c r="K476" i="3" s="1"/>
  <c r="H477" i="3"/>
  <c r="I477" i="3" s="1"/>
  <c r="G478" i="3"/>
  <c r="C315" i="6" l="1"/>
  <c r="H315" i="6" s="1"/>
  <c r="Z315" i="6" s="1"/>
  <c r="G315" i="6"/>
  <c r="Y315" i="6" s="1"/>
  <c r="AI451" i="6"/>
  <c r="V315" i="6"/>
  <c r="M315" i="6" s="1"/>
  <c r="AV316" i="6"/>
  <c r="AZ452" i="6"/>
  <c r="AL452" i="6" s="1"/>
  <c r="A453" i="6"/>
  <c r="AU452" i="6"/>
  <c r="AH452" i="6"/>
  <c r="AO452" i="6" s="1"/>
  <c r="AY452" i="6"/>
  <c r="BC450" i="6"/>
  <c r="BB450" i="6" s="1"/>
  <c r="BG451" i="6"/>
  <c r="BF451" i="6" s="1"/>
  <c r="BE451" i="6"/>
  <c r="BA451" i="6"/>
  <c r="J477" i="3"/>
  <c r="K477" i="3" s="1"/>
  <c r="L477" i="3"/>
  <c r="H478" i="3"/>
  <c r="I478" i="3" s="1"/>
  <c r="G479" i="3"/>
  <c r="AI452" i="6" l="1"/>
  <c r="AW316" i="6"/>
  <c r="AX316" i="6" s="1"/>
  <c r="AV317" i="6" s="1"/>
  <c r="G316" i="6"/>
  <c r="Y316" i="6" s="1"/>
  <c r="C316" i="6"/>
  <c r="BC451" i="6"/>
  <c r="BB451" i="6" s="1"/>
  <c r="A454" i="6"/>
  <c r="AH453" i="6"/>
  <c r="AO453" i="6" s="1"/>
  <c r="AZ453" i="6"/>
  <c r="AL453" i="6" s="1"/>
  <c r="AY453" i="6"/>
  <c r="AU453" i="6"/>
  <c r="BE452" i="6"/>
  <c r="BA452" i="6"/>
  <c r="BG452" i="6"/>
  <c r="BF452" i="6" s="1"/>
  <c r="J478" i="3"/>
  <c r="K478" i="3" s="1"/>
  <c r="L478" i="3"/>
  <c r="G480" i="3"/>
  <c r="H479" i="3"/>
  <c r="I479" i="3" s="1"/>
  <c r="AI453" i="6" l="1"/>
  <c r="H316" i="6"/>
  <c r="Z316" i="6" s="1"/>
  <c r="V316" i="6"/>
  <c r="M316" i="6" s="1"/>
  <c r="BC452" i="6"/>
  <c r="BB452" i="6" s="1"/>
  <c r="AW317" i="6"/>
  <c r="AX317" i="6" s="1"/>
  <c r="AV318" i="6" s="1"/>
  <c r="G317" i="6"/>
  <c r="Y317" i="6" s="1"/>
  <c r="C317" i="6"/>
  <c r="BE453" i="6"/>
  <c r="BA453" i="6"/>
  <c r="BG453" i="6"/>
  <c r="BF453" i="6" s="1"/>
  <c r="AH454" i="6"/>
  <c r="AO454" i="6" s="1"/>
  <c r="AZ454" i="6"/>
  <c r="AL454" i="6" s="1"/>
  <c r="AY454" i="6"/>
  <c r="AU454" i="6"/>
  <c r="A455" i="6"/>
  <c r="L479" i="3"/>
  <c r="J479" i="3"/>
  <c r="K479" i="3" s="1"/>
  <c r="H480" i="3"/>
  <c r="I480" i="3" s="1"/>
  <c r="G481" i="3"/>
  <c r="AI454" i="6" l="1"/>
  <c r="H317" i="6"/>
  <c r="Z317" i="6" s="1"/>
  <c r="V317" i="6"/>
  <c r="M317" i="6" s="1"/>
  <c r="AW318" i="6"/>
  <c r="AX318" i="6" s="1"/>
  <c r="G318" i="6"/>
  <c r="Y318" i="6" s="1"/>
  <c r="C318" i="6"/>
  <c r="BC453" i="6"/>
  <c r="BB453" i="6" s="1"/>
  <c r="AY455" i="6"/>
  <c r="AU455" i="6"/>
  <c r="A456" i="6"/>
  <c r="AZ455" i="6"/>
  <c r="AL455" i="6" s="1"/>
  <c r="AH455" i="6"/>
  <c r="BG454" i="6"/>
  <c r="BF454" i="6" s="1"/>
  <c r="BE454" i="6"/>
  <c r="BA454" i="6"/>
  <c r="J480" i="3"/>
  <c r="K480" i="3" s="1"/>
  <c r="L480" i="3"/>
  <c r="H481" i="3"/>
  <c r="I481" i="3" s="1"/>
  <c r="G482" i="3"/>
  <c r="AI455" i="6" l="1"/>
  <c r="AO455" i="6"/>
  <c r="H318" i="6"/>
  <c r="Z318" i="6" s="1"/>
  <c r="V318" i="6"/>
  <c r="M318" i="6" s="1"/>
  <c r="BC454" i="6"/>
  <c r="BB454" i="6" s="1"/>
  <c r="BG455" i="6"/>
  <c r="BF455" i="6" s="1"/>
  <c r="BE455" i="6"/>
  <c r="BA455" i="6"/>
  <c r="AZ456" i="6"/>
  <c r="AL456" i="6" s="1"/>
  <c r="AH456" i="6"/>
  <c r="AO456" i="6" s="1"/>
  <c r="A457" i="6"/>
  <c r="AY456" i="6"/>
  <c r="AU456" i="6"/>
  <c r="AV319" i="6"/>
  <c r="G483" i="3"/>
  <c r="H482" i="3"/>
  <c r="I482" i="3" s="1"/>
  <c r="J481" i="3"/>
  <c r="K481" i="3" s="1"/>
  <c r="L481" i="3"/>
  <c r="AI456" i="6" l="1"/>
  <c r="BE456" i="6"/>
  <c r="BA456" i="6"/>
  <c r="BG456" i="6"/>
  <c r="BF456" i="6" s="1"/>
  <c r="AW319" i="6"/>
  <c r="AX319" i="6" s="1"/>
  <c r="G319" i="6"/>
  <c r="Y319" i="6" s="1"/>
  <c r="C319" i="6"/>
  <c r="A458" i="6"/>
  <c r="AY457" i="6"/>
  <c r="AU457" i="6"/>
  <c r="AH457" i="6"/>
  <c r="AZ457" i="6"/>
  <c r="AL457" i="6" s="1"/>
  <c r="BC455" i="6"/>
  <c r="BB455" i="6" s="1"/>
  <c r="L482" i="3"/>
  <c r="J482" i="3"/>
  <c r="K482" i="3" s="1"/>
  <c r="H483" i="3"/>
  <c r="I483" i="3" s="1"/>
  <c r="G484" i="3"/>
  <c r="AI457" i="6" l="1"/>
  <c r="AO457" i="6"/>
  <c r="H319" i="6"/>
  <c r="Z319" i="6" s="1"/>
  <c r="V319" i="6"/>
  <c r="M319" i="6" s="1"/>
  <c r="BC456" i="6"/>
  <c r="BB456" i="6" s="1"/>
  <c r="BE457" i="6"/>
  <c r="BA457" i="6"/>
  <c r="BG457" i="6"/>
  <c r="BF457" i="6" s="1"/>
  <c r="AV320" i="6"/>
  <c r="AH458" i="6"/>
  <c r="AO458" i="6" s="1"/>
  <c r="AZ458" i="6"/>
  <c r="AL458" i="6" s="1"/>
  <c r="AY458" i="6"/>
  <c r="AU458" i="6"/>
  <c r="A459" i="6"/>
  <c r="H484" i="3"/>
  <c r="I484" i="3" s="1"/>
  <c r="G485" i="3"/>
  <c r="J483" i="3"/>
  <c r="K483" i="3" s="1"/>
  <c r="L483" i="3"/>
  <c r="AI458" i="6" l="1"/>
  <c r="BC457" i="6"/>
  <c r="BB457" i="6" s="1"/>
  <c r="BG458" i="6"/>
  <c r="BF458" i="6" s="1"/>
  <c r="BE458" i="6"/>
  <c r="BA458" i="6"/>
  <c r="G320" i="6"/>
  <c r="Y320" i="6" s="1"/>
  <c r="AW320" i="6"/>
  <c r="C320" i="6"/>
  <c r="AY459" i="6"/>
  <c r="AU459" i="6"/>
  <c r="A460" i="6"/>
  <c r="AZ459" i="6"/>
  <c r="AL459" i="6" s="1"/>
  <c r="AH459" i="6"/>
  <c r="G486" i="3"/>
  <c r="H485" i="3"/>
  <c r="I485" i="3" s="1"/>
  <c r="J484" i="3"/>
  <c r="K484" i="3" s="1"/>
  <c r="L484" i="3"/>
  <c r="AI459" i="6" l="1"/>
  <c r="AO459" i="6"/>
  <c r="H320" i="6"/>
  <c r="Z320" i="6" s="1"/>
  <c r="V320" i="6"/>
  <c r="M320" i="6" s="1"/>
  <c r="AZ460" i="6"/>
  <c r="AL460" i="6" s="1"/>
  <c r="AH460" i="6"/>
  <c r="A461" i="6"/>
  <c r="AY460" i="6"/>
  <c r="AU460" i="6"/>
  <c r="BC458" i="6"/>
  <c r="BB458" i="6" s="1"/>
  <c r="BG459" i="6"/>
  <c r="BF459" i="6" s="1"/>
  <c r="BE459" i="6"/>
  <c r="BA459" i="6"/>
  <c r="AX320" i="6"/>
  <c r="AV321" i="6" s="1"/>
  <c r="J485" i="3"/>
  <c r="K485" i="3" s="1"/>
  <c r="L485" i="3"/>
  <c r="G487" i="3"/>
  <c r="H486" i="3"/>
  <c r="I486" i="3" s="1"/>
  <c r="AI460" i="6" l="1"/>
  <c r="AO460" i="6"/>
  <c r="AW321" i="6"/>
  <c r="G321" i="6"/>
  <c r="Y321" i="6" s="1"/>
  <c r="C321" i="6"/>
  <c r="BC459" i="6"/>
  <c r="BB459" i="6" s="1"/>
  <c r="BE460" i="6"/>
  <c r="BA460" i="6"/>
  <c r="BG460" i="6"/>
  <c r="BF460" i="6" s="1"/>
  <c r="A462" i="6"/>
  <c r="AY461" i="6"/>
  <c r="AU461" i="6"/>
  <c r="AH461" i="6"/>
  <c r="AO461" i="6" s="1"/>
  <c r="AZ461" i="6"/>
  <c r="AL461" i="6" s="1"/>
  <c r="L486" i="3"/>
  <c r="J486" i="3"/>
  <c r="K486" i="3" s="1"/>
  <c r="H487" i="3"/>
  <c r="I487" i="3" s="1"/>
  <c r="G488" i="3"/>
  <c r="AI461" i="6" l="1"/>
  <c r="AX321" i="6"/>
  <c r="AV322" i="6" s="1"/>
  <c r="G322" i="6" s="1"/>
  <c r="Y322" i="6" s="1"/>
  <c r="H321" i="6"/>
  <c r="Z321" i="6" s="1"/>
  <c r="V321" i="6"/>
  <c r="M321" i="6" s="1"/>
  <c r="AH462" i="6"/>
  <c r="AO462" i="6" s="1"/>
  <c r="AZ462" i="6"/>
  <c r="AL462" i="6" s="1"/>
  <c r="AY462" i="6"/>
  <c r="AU462" i="6"/>
  <c r="A463" i="6"/>
  <c r="BE461" i="6"/>
  <c r="BA461" i="6"/>
  <c r="BG461" i="6"/>
  <c r="BF461" i="6" s="1"/>
  <c r="BC460" i="6"/>
  <c r="BB460" i="6" s="1"/>
  <c r="H488" i="3"/>
  <c r="I488" i="3" s="1"/>
  <c r="G489" i="3"/>
  <c r="L487" i="3"/>
  <c r="J487" i="3"/>
  <c r="K487" i="3" s="1"/>
  <c r="C322" i="6" l="1"/>
  <c r="H322" i="6" s="1"/>
  <c r="Z322" i="6" s="1"/>
  <c r="AI462" i="6"/>
  <c r="AW322" i="6"/>
  <c r="AX322" i="6" s="1"/>
  <c r="V322" i="6"/>
  <c r="M322" i="6" s="1"/>
  <c r="BC461" i="6"/>
  <c r="BB461" i="6" s="1"/>
  <c r="AY463" i="6"/>
  <c r="AU463" i="6"/>
  <c r="A464" i="6"/>
  <c r="AZ463" i="6"/>
  <c r="AL463" i="6" s="1"/>
  <c r="AH463" i="6"/>
  <c r="BG462" i="6"/>
  <c r="BF462" i="6" s="1"/>
  <c r="BE462" i="6"/>
  <c r="BA462" i="6"/>
  <c r="G490" i="3"/>
  <c r="H489" i="3"/>
  <c r="I489" i="3" s="1"/>
  <c r="J488" i="3"/>
  <c r="K488" i="3" s="1"/>
  <c r="L488" i="3"/>
  <c r="AV323" i="6" l="1"/>
  <c r="AI463" i="6"/>
  <c r="AO463" i="6"/>
  <c r="BC462" i="6"/>
  <c r="BB462" i="6" s="1"/>
  <c r="BG463" i="6"/>
  <c r="BF463" i="6" s="1"/>
  <c r="BE463" i="6"/>
  <c r="BA463" i="6"/>
  <c r="AW323" i="6"/>
  <c r="AX323" i="6" s="1"/>
  <c r="G323" i="6"/>
  <c r="Y323" i="6" s="1"/>
  <c r="C323" i="6"/>
  <c r="AZ464" i="6"/>
  <c r="AL464" i="6" s="1"/>
  <c r="AH464" i="6"/>
  <c r="A465" i="6"/>
  <c r="AY464" i="6"/>
  <c r="AU464" i="6"/>
  <c r="J489" i="3"/>
  <c r="K489" i="3" s="1"/>
  <c r="L489" i="3"/>
  <c r="G491" i="3"/>
  <c r="H490" i="3"/>
  <c r="I490" i="3" s="1"/>
  <c r="AI464" i="6" l="1"/>
  <c r="AO464" i="6"/>
  <c r="H323" i="6"/>
  <c r="Z323" i="6" s="1"/>
  <c r="V323" i="6"/>
  <c r="M323" i="6" s="1"/>
  <c r="BC463" i="6"/>
  <c r="BB463" i="6" s="1"/>
  <c r="BE464" i="6"/>
  <c r="BA464" i="6"/>
  <c r="BG464" i="6"/>
  <c r="BF464" i="6" s="1"/>
  <c r="A466" i="6"/>
  <c r="AY465" i="6"/>
  <c r="AU465" i="6"/>
  <c r="AH465" i="6"/>
  <c r="AZ465" i="6"/>
  <c r="AL465" i="6" s="1"/>
  <c r="AV324" i="6"/>
  <c r="L490" i="3"/>
  <c r="J490" i="3"/>
  <c r="K490" i="3" s="1"/>
  <c r="H491" i="3"/>
  <c r="I491" i="3" s="1"/>
  <c r="G492" i="3"/>
  <c r="AI465" i="6" l="1"/>
  <c r="AO465" i="6"/>
  <c r="AH466" i="6"/>
  <c r="AZ466" i="6"/>
  <c r="AL466" i="6" s="1"/>
  <c r="AY466" i="6"/>
  <c r="AU466" i="6"/>
  <c r="A467" i="6"/>
  <c r="BC464" i="6"/>
  <c r="BB464" i="6" s="1"/>
  <c r="G324" i="6"/>
  <c r="Y324" i="6" s="1"/>
  <c r="AW324" i="6"/>
  <c r="AX324" i="6" s="1"/>
  <c r="C324" i="6"/>
  <c r="BE465" i="6"/>
  <c r="BA465" i="6"/>
  <c r="BG465" i="6"/>
  <c r="BF465" i="6" s="1"/>
  <c r="J491" i="3"/>
  <c r="K491" i="3" s="1"/>
  <c r="L491" i="3"/>
  <c r="H492" i="3"/>
  <c r="I492" i="3" s="1"/>
  <c r="G493" i="3"/>
  <c r="AI466" i="6" l="1"/>
  <c r="AO466" i="6"/>
  <c r="H324" i="6"/>
  <c r="Z324" i="6" s="1"/>
  <c r="V324" i="6"/>
  <c r="M324" i="6" s="1"/>
  <c r="BC465" i="6"/>
  <c r="BB465" i="6" s="1"/>
  <c r="AY467" i="6"/>
  <c r="AU467" i="6"/>
  <c r="A468" i="6"/>
  <c r="AZ467" i="6"/>
  <c r="AL467" i="6" s="1"/>
  <c r="AH467" i="6"/>
  <c r="BG466" i="6"/>
  <c r="BF466" i="6" s="1"/>
  <c r="BE466" i="6"/>
  <c r="BA466" i="6"/>
  <c r="AV325" i="6"/>
  <c r="J492" i="3"/>
  <c r="K492" i="3" s="1"/>
  <c r="L492" i="3"/>
  <c r="G494" i="3"/>
  <c r="H493" i="3"/>
  <c r="I493" i="3" s="1"/>
  <c r="AI467" i="6" l="1"/>
  <c r="AO467" i="6"/>
  <c r="BC466" i="6"/>
  <c r="BB466" i="6" s="1"/>
  <c r="AZ468" i="6"/>
  <c r="AL468" i="6" s="1"/>
  <c r="AH468" i="6"/>
  <c r="AO468" i="6" s="1"/>
  <c r="A469" i="6"/>
  <c r="AY468" i="6"/>
  <c r="AU468" i="6"/>
  <c r="AW325" i="6"/>
  <c r="AX325" i="6" s="1"/>
  <c r="AV326" i="6" s="1"/>
  <c r="G325" i="6"/>
  <c r="Y325" i="6" s="1"/>
  <c r="C325" i="6"/>
  <c r="BG467" i="6"/>
  <c r="BF467" i="6" s="1"/>
  <c r="BE467" i="6"/>
  <c r="BA467" i="6"/>
  <c r="J493" i="3"/>
  <c r="K493" i="3" s="1"/>
  <c r="L493" i="3"/>
  <c r="G495" i="3"/>
  <c r="H494" i="3"/>
  <c r="I494" i="3" s="1"/>
  <c r="AI468" i="6" l="1"/>
  <c r="H325" i="6"/>
  <c r="Z325" i="6" s="1"/>
  <c r="V325" i="6"/>
  <c r="M325" i="6" s="1"/>
  <c r="AW326" i="6"/>
  <c r="AX326" i="6" s="1"/>
  <c r="G326" i="6"/>
  <c r="Y326" i="6" s="1"/>
  <c r="C326" i="6"/>
  <c r="BE468" i="6"/>
  <c r="BA468" i="6"/>
  <c r="BG468" i="6"/>
  <c r="BF468" i="6" s="1"/>
  <c r="A470" i="6"/>
  <c r="AY469" i="6"/>
  <c r="AU469" i="6"/>
  <c r="AH469" i="6"/>
  <c r="AZ469" i="6"/>
  <c r="AL469" i="6" s="1"/>
  <c r="BC467" i="6"/>
  <c r="BB467" i="6" s="1"/>
  <c r="H495" i="3"/>
  <c r="I495" i="3" s="1"/>
  <c r="G496" i="3"/>
  <c r="L494" i="3"/>
  <c r="J494" i="3"/>
  <c r="K494" i="3" s="1"/>
  <c r="AI469" i="6" l="1"/>
  <c r="AO469" i="6"/>
  <c r="H326" i="6"/>
  <c r="Z326" i="6" s="1"/>
  <c r="V326" i="6"/>
  <c r="M326" i="6" s="1"/>
  <c r="BC468" i="6"/>
  <c r="BB468" i="6" s="1"/>
  <c r="AH470" i="6"/>
  <c r="A471" i="6"/>
  <c r="AZ470" i="6"/>
  <c r="AL470" i="6" s="1"/>
  <c r="AY470" i="6"/>
  <c r="AU470" i="6"/>
  <c r="BE469" i="6"/>
  <c r="BA469" i="6"/>
  <c r="BG469" i="6"/>
  <c r="BF469" i="6" s="1"/>
  <c r="AV327" i="6"/>
  <c r="H496" i="3"/>
  <c r="I496" i="3" s="1"/>
  <c r="G497" i="3"/>
  <c r="L495" i="3"/>
  <c r="J495" i="3"/>
  <c r="K495" i="3" s="1"/>
  <c r="AI470" i="6" l="1"/>
  <c r="AO470" i="6"/>
  <c r="AW327" i="6"/>
  <c r="AX327" i="6" s="1"/>
  <c r="G327" i="6"/>
  <c r="Y327" i="6" s="1"/>
  <c r="C327" i="6"/>
  <c r="BE470" i="6"/>
  <c r="BA470" i="6"/>
  <c r="BG470" i="6"/>
  <c r="BF470" i="6" s="1"/>
  <c r="AY471" i="6"/>
  <c r="AU471" i="6"/>
  <c r="AH471" i="6"/>
  <c r="A472" i="6"/>
  <c r="AZ471" i="6"/>
  <c r="AL471" i="6" s="1"/>
  <c r="BC469" i="6"/>
  <c r="BB469" i="6" s="1"/>
  <c r="G498" i="3"/>
  <c r="H497" i="3"/>
  <c r="I497" i="3" s="1"/>
  <c r="J496" i="3"/>
  <c r="K496" i="3" s="1"/>
  <c r="L496" i="3"/>
  <c r="AI471" i="6" l="1"/>
  <c r="AO471" i="6"/>
  <c r="H327" i="6"/>
  <c r="Z327" i="6" s="1"/>
  <c r="V327" i="6"/>
  <c r="M327" i="6" s="1"/>
  <c r="BC470" i="6"/>
  <c r="BB470" i="6" s="1"/>
  <c r="AZ472" i="6"/>
  <c r="AL472" i="6" s="1"/>
  <c r="AY472" i="6"/>
  <c r="AU472" i="6"/>
  <c r="AH472" i="6"/>
  <c r="A473" i="6"/>
  <c r="AV328" i="6"/>
  <c r="BG471" i="6"/>
  <c r="BF471" i="6" s="1"/>
  <c r="BE471" i="6"/>
  <c r="BA471" i="6"/>
  <c r="G499" i="3"/>
  <c r="H498" i="3"/>
  <c r="I498" i="3" s="1"/>
  <c r="J497" i="3"/>
  <c r="K497" i="3" s="1"/>
  <c r="L497" i="3"/>
  <c r="AI472" i="6" l="1"/>
  <c r="AO472" i="6"/>
  <c r="BC471" i="6"/>
  <c r="BB471" i="6" s="1"/>
  <c r="G328" i="6"/>
  <c r="Y328" i="6" s="1"/>
  <c r="AW328" i="6"/>
  <c r="C328" i="6"/>
  <c r="BG472" i="6"/>
  <c r="BF472" i="6" s="1"/>
  <c r="BE472" i="6"/>
  <c r="BA472" i="6"/>
  <c r="A474" i="6"/>
  <c r="AZ473" i="6"/>
  <c r="AL473" i="6" s="1"/>
  <c r="AY473" i="6"/>
  <c r="AU473" i="6"/>
  <c r="AH473" i="6"/>
  <c r="L498" i="3"/>
  <c r="J498" i="3"/>
  <c r="K498" i="3" s="1"/>
  <c r="H499" i="3"/>
  <c r="I499" i="3" s="1"/>
  <c r="G500" i="3"/>
  <c r="AI473" i="6" l="1"/>
  <c r="AO473" i="6"/>
  <c r="H328" i="6"/>
  <c r="Z328" i="6" s="1"/>
  <c r="V328" i="6"/>
  <c r="M328" i="6" s="1"/>
  <c r="BC472" i="6"/>
  <c r="BB472" i="6" s="1"/>
  <c r="BE473" i="6"/>
  <c r="BA473" i="6"/>
  <c r="BG473" i="6"/>
  <c r="BF473" i="6" s="1"/>
  <c r="AX328" i="6"/>
  <c r="AV329" i="6" s="1"/>
  <c r="AH474" i="6"/>
  <c r="A475" i="6"/>
  <c r="AZ474" i="6"/>
  <c r="AL474" i="6" s="1"/>
  <c r="AY474" i="6"/>
  <c r="AU474" i="6"/>
  <c r="H500" i="3"/>
  <c r="I500" i="3" s="1"/>
  <c r="G501" i="3"/>
  <c r="J499" i="3"/>
  <c r="K499" i="3" s="1"/>
  <c r="L499" i="3"/>
  <c r="AI474" i="6" l="1"/>
  <c r="AO474" i="6"/>
  <c r="AW329" i="6"/>
  <c r="AX329" i="6" s="1"/>
  <c r="AV330" i="6" s="1"/>
  <c r="G329" i="6"/>
  <c r="Y329" i="6" s="1"/>
  <c r="C329" i="6"/>
  <c r="AY475" i="6"/>
  <c r="AU475" i="6"/>
  <c r="AH475" i="6"/>
  <c r="A476" i="6"/>
  <c r="AZ475" i="6"/>
  <c r="AL475" i="6" s="1"/>
  <c r="BC473" i="6"/>
  <c r="BB473" i="6" s="1"/>
  <c r="BE474" i="6"/>
  <c r="BA474" i="6"/>
  <c r="BG474" i="6"/>
  <c r="BF474" i="6" s="1"/>
  <c r="G502" i="3"/>
  <c r="H501" i="3"/>
  <c r="I501" i="3" s="1"/>
  <c r="J500" i="3"/>
  <c r="K500" i="3" s="1"/>
  <c r="L500" i="3"/>
  <c r="AI475" i="6" l="1"/>
  <c r="AO475" i="6"/>
  <c r="H329" i="6"/>
  <c r="Z329" i="6" s="1"/>
  <c r="V329" i="6"/>
  <c r="M329" i="6" s="1"/>
  <c r="BC474" i="6"/>
  <c r="BB474" i="6" s="1"/>
  <c r="AW330" i="6"/>
  <c r="AX330" i="6" s="1"/>
  <c r="G330" i="6"/>
  <c r="Y330" i="6" s="1"/>
  <c r="C330" i="6"/>
  <c r="AZ476" i="6"/>
  <c r="AL476" i="6" s="1"/>
  <c r="AY476" i="6"/>
  <c r="AU476" i="6"/>
  <c r="AH476" i="6"/>
  <c r="A477" i="6"/>
  <c r="BG475" i="6"/>
  <c r="BF475" i="6" s="1"/>
  <c r="BE475" i="6"/>
  <c r="BA475" i="6"/>
  <c r="J501" i="3"/>
  <c r="K501" i="3" s="1"/>
  <c r="L501" i="3"/>
  <c r="G503" i="3"/>
  <c r="H502" i="3"/>
  <c r="I502" i="3" s="1"/>
  <c r="AI476" i="6" l="1"/>
  <c r="AO476" i="6"/>
  <c r="H330" i="6"/>
  <c r="Z330" i="6" s="1"/>
  <c r="V330" i="6"/>
  <c r="M330" i="6" s="1"/>
  <c r="BG476" i="6"/>
  <c r="BF476" i="6" s="1"/>
  <c r="BE476" i="6"/>
  <c r="BA476" i="6"/>
  <c r="BC475" i="6"/>
  <c r="BB475" i="6" s="1"/>
  <c r="AV331" i="6"/>
  <c r="A478" i="6"/>
  <c r="AZ477" i="6"/>
  <c r="AL477" i="6" s="1"/>
  <c r="AY477" i="6"/>
  <c r="AU477" i="6"/>
  <c r="AH477" i="6"/>
  <c r="H503" i="3"/>
  <c r="I503" i="3" s="1"/>
  <c r="G504" i="3"/>
  <c r="L502" i="3"/>
  <c r="J502" i="3"/>
  <c r="K502" i="3" s="1"/>
  <c r="AI477" i="6" l="1"/>
  <c r="AO477" i="6"/>
  <c r="BC476" i="6"/>
  <c r="BB476" i="6" s="1"/>
  <c r="AW331" i="6"/>
  <c r="AX331" i="6" s="1"/>
  <c r="G331" i="6"/>
  <c r="Y331" i="6" s="1"/>
  <c r="C331" i="6"/>
  <c r="AH478" i="6"/>
  <c r="AO478" i="6" s="1"/>
  <c r="A479" i="6"/>
  <c r="AZ478" i="6"/>
  <c r="AL478" i="6" s="1"/>
  <c r="AY478" i="6"/>
  <c r="AU478" i="6"/>
  <c r="BE477" i="6"/>
  <c r="BA477" i="6"/>
  <c r="BG477" i="6"/>
  <c r="BF477" i="6" s="1"/>
  <c r="H504" i="3"/>
  <c r="I504" i="3" s="1"/>
  <c r="G505" i="3"/>
  <c r="L503" i="3"/>
  <c r="J503" i="3"/>
  <c r="K503" i="3" s="1"/>
  <c r="AI478" i="6" l="1"/>
  <c r="H331" i="6"/>
  <c r="Z331" i="6" s="1"/>
  <c r="V331" i="6"/>
  <c r="M331" i="6" s="1"/>
  <c r="AY479" i="6"/>
  <c r="AU479" i="6"/>
  <c r="AH479" i="6"/>
  <c r="A480" i="6"/>
  <c r="AZ479" i="6"/>
  <c r="AL479" i="6" s="1"/>
  <c r="BC477" i="6"/>
  <c r="BB477" i="6" s="1"/>
  <c r="AV332" i="6"/>
  <c r="BE478" i="6"/>
  <c r="BA478" i="6"/>
  <c r="BG478" i="6"/>
  <c r="BF478" i="6" s="1"/>
  <c r="G506" i="3"/>
  <c r="H505" i="3"/>
  <c r="I505" i="3" s="1"/>
  <c r="J504" i="3"/>
  <c r="K504" i="3" s="1"/>
  <c r="L504" i="3"/>
  <c r="AI479" i="6" l="1"/>
  <c r="AO479" i="6"/>
  <c r="G332" i="6"/>
  <c r="Y332" i="6" s="1"/>
  <c r="AW332" i="6"/>
  <c r="AX332" i="6" s="1"/>
  <c r="C332" i="6"/>
  <c r="BG479" i="6"/>
  <c r="BF479" i="6" s="1"/>
  <c r="BE479" i="6"/>
  <c r="BA479" i="6"/>
  <c r="BC478" i="6"/>
  <c r="BB478" i="6" s="1"/>
  <c r="AZ480" i="6"/>
  <c r="AL480" i="6" s="1"/>
  <c r="AY480" i="6"/>
  <c r="AU480" i="6"/>
  <c r="AH480" i="6"/>
  <c r="AO480" i="6" s="1"/>
  <c r="A481" i="6"/>
  <c r="J505" i="3"/>
  <c r="K505" i="3" s="1"/>
  <c r="L505" i="3"/>
  <c r="G507" i="3"/>
  <c r="H506" i="3"/>
  <c r="I506" i="3" s="1"/>
  <c r="AI480" i="6" l="1"/>
  <c r="H332" i="6"/>
  <c r="Z332" i="6" s="1"/>
  <c r="V332" i="6"/>
  <c r="M332" i="6" s="1"/>
  <c r="A482" i="6"/>
  <c r="AZ481" i="6"/>
  <c r="AL481" i="6" s="1"/>
  <c r="AY481" i="6"/>
  <c r="AU481" i="6"/>
  <c r="AH481" i="6"/>
  <c r="BG480" i="6"/>
  <c r="BF480" i="6" s="1"/>
  <c r="BE480" i="6"/>
  <c r="BA480" i="6"/>
  <c r="BC479" i="6"/>
  <c r="BB479" i="6" s="1"/>
  <c r="AV333" i="6"/>
  <c r="L506" i="3"/>
  <c r="J506" i="3"/>
  <c r="K506" i="3" s="1"/>
  <c r="H507" i="3"/>
  <c r="I507" i="3" s="1"/>
  <c r="G508" i="3"/>
  <c r="AI481" i="6" l="1"/>
  <c r="AO481" i="6"/>
  <c r="BC480" i="6"/>
  <c r="BB480" i="6" s="1"/>
  <c r="BE481" i="6"/>
  <c r="BA481" i="6"/>
  <c r="BG481" i="6"/>
  <c r="BF481" i="6" s="1"/>
  <c r="AW333" i="6"/>
  <c r="AX333" i="6" s="1"/>
  <c r="AV334" i="6" s="1"/>
  <c r="G333" i="6"/>
  <c r="Y333" i="6" s="1"/>
  <c r="C333" i="6"/>
  <c r="AH482" i="6"/>
  <c r="AO482" i="6" s="1"/>
  <c r="A483" i="6"/>
  <c r="AZ482" i="6"/>
  <c r="AL482" i="6" s="1"/>
  <c r="AY482" i="6"/>
  <c r="AU482" i="6"/>
  <c r="H508" i="3"/>
  <c r="I508" i="3" s="1"/>
  <c r="G509" i="3"/>
  <c r="J507" i="3"/>
  <c r="K507" i="3" s="1"/>
  <c r="L507" i="3"/>
  <c r="AI482" i="6" l="1"/>
  <c r="H333" i="6"/>
  <c r="Z333" i="6" s="1"/>
  <c r="V333" i="6"/>
  <c r="M333" i="6" s="1"/>
  <c r="AW334" i="6"/>
  <c r="AX334" i="6" s="1"/>
  <c r="G334" i="6"/>
  <c r="Y334" i="6" s="1"/>
  <c r="C334" i="6"/>
  <c r="AY483" i="6"/>
  <c r="AU483" i="6"/>
  <c r="AH483" i="6"/>
  <c r="AO483" i="6" s="1"/>
  <c r="A484" i="6"/>
  <c r="AZ483" i="6"/>
  <c r="AL483" i="6" s="1"/>
  <c r="BC481" i="6"/>
  <c r="BB481" i="6" s="1"/>
  <c r="BE482" i="6"/>
  <c r="BA482" i="6"/>
  <c r="BG482" i="6"/>
  <c r="BF482" i="6" s="1"/>
  <c r="G510" i="3"/>
  <c r="H509" i="3"/>
  <c r="I509" i="3" s="1"/>
  <c r="J508" i="3"/>
  <c r="K508" i="3" s="1"/>
  <c r="L508" i="3"/>
  <c r="AI483" i="6" l="1"/>
  <c r="H334" i="6"/>
  <c r="Z334" i="6" s="1"/>
  <c r="V334" i="6"/>
  <c r="M334" i="6" s="1"/>
  <c r="BC482" i="6"/>
  <c r="BB482" i="6" s="1"/>
  <c r="BG483" i="6"/>
  <c r="BF483" i="6" s="1"/>
  <c r="BE483" i="6"/>
  <c r="BA483" i="6"/>
  <c r="AZ484" i="6"/>
  <c r="AL484" i="6" s="1"/>
  <c r="AY484" i="6"/>
  <c r="AU484" i="6"/>
  <c r="AH484" i="6"/>
  <c r="A485" i="6"/>
  <c r="AV335" i="6"/>
  <c r="J509" i="3"/>
  <c r="K509" i="3" s="1"/>
  <c r="L509" i="3"/>
  <c r="G511" i="3"/>
  <c r="H510" i="3"/>
  <c r="I510" i="3" s="1"/>
  <c r="AI484" i="6" l="1"/>
  <c r="AO484" i="6"/>
  <c r="BG484" i="6"/>
  <c r="BF484" i="6" s="1"/>
  <c r="BE484" i="6"/>
  <c r="BA484" i="6"/>
  <c r="G335" i="6"/>
  <c r="Y335" i="6" s="1"/>
  <c r="AW335" i="6"/>
  <c r="AX335" i="6" s="1"/>
  <c r="AV336" i="6" s="1"/>
  <c r="C335" i="6"/>
  <c r="A486" i="6"/>
  <c r="AZ485" i="6"/>
  <c r="AL485" i="6" s="1"/>
  <c r="AY485" i="6"/>
  <c r="AU485" i="6"/>
  <c r="AH485" i="6"/>
  <c r="AO485" i="6" s="1"/>
  <c r="BC483" i="6"/>
  <c r="BB483" i="6" s="1"/>
  <c r="H511" i="3"/>
  <c r="I511" i="3" s="1"/>
  <c r="G512" i="3"/>
  <c r="L510" i="3"/>
  <c r="J510" i="3"/>
  <c r="K510" i="3" s="1"/>
  <c r="AI485" i="6" l="1"/>
  <c r="H335" i="6"/>
  <c r="Z335" i="6" s="1"/>
  <c r="V335" i="6"/>
  <c r="M335" i="6" s="1"/>
  <c r="BE485" i="6"/>
  <c r="BA485" i="6"/>
  <c r="BG485" i="6"/>
  <c r="BF485" i="6" s="1"/>
  <c r="AW336" i="6"/>
  <c r="AX336" i="6" s="1"/>
  <c r="AV337" i="6" s="1"/>
  <c r="G336" i="6"/>
  <c r="Y336" i="6" s="1"/>
  <c r="C336" i="6"/>
  <c r="AH486" i="6"/>
  <c r="A487" i="6"/>
  <c r="AZ486" i="6"/>
  <c r="AL486" i="6" s="1"/>
  <c r="AY486" i="6"/>
  <c r="AU486" i="6"/>
  <c r="BC484" i="6"/>
  <c r="BB484" i="6" s="1"/>
  <c r="H512" i="3"/>
  <c r="I512" i="3" s="1"/>
  <c r="G513" i="3"/>
  <c r="L511" i="3"/>
  <c r="J511" i="3"/>
  <c r="K511" i="3" s="1"/>
  <c r="AI486" i="6" l="1"/>
  <c r="AO486" i="6"/>
  <c r="H336" i="6"/>
  <c r="Z336" i="6" s="1"/>
  <c r="V336" i="6"/>
  <c r="M336" i="6" s="1"/>
  <c r="BC485" i="6"/>
  <c r="BB485" i="6" s="1"/>
  <c r="G337" i="6"/>
  <c r="Y337" i="6" s="1"/>
  <c r="AW337" i="6"/>
  <c r="AX337" i="6" s="1"/>
  <c r="C337" i="6"/>
  <c r="BE486" i="6"/>
  <c r="BA486" i="6"/>
  <c r="BG486" i="6"/>
  <c r="BF486" i="6" s="1"/>
  <c r="AY487" i="6"/>
  <c r="AU487" i="6"/>
  <c r="AH487" i="6"/>
  <c r="AO487" i="6" s="1"/>
  <c r="A488" i="6"/>
  <c r="AZ487" i="6"/>
  <c r="AL487" i="6" s="1"/>
  <c r="G514" i="3"/>
  <c r="H513" i="3"/>
  <c r="I513" i="3" s="1"/>
  <c r="J512" i="3"/>
  <c r="K512" i="3" s="1"/>
  <c r="L512" i="3"/>
  <c r="AI487" i="6" l="1"/>
  <c r="H337" i="6"/>
  <c r="Z337" i="6" s="1"/>
  <c r="V337" i="6"/>
  <c r="M337" i="6" s="1"/>
  <c r="AV338" i="6"/>
  <c r="BG487" i="6"/>
  <c r="BF487" i="6" s="1"/>
  <c r="BE487" i="6"/>
  <c r="BA487" i="6"/>
  <c r="AZ488" i="6"/>
  <c r="AL488" i="6" s="1"/>
  <c r="AY488" i="6"/>
  <c r="AU488" i="6"/>
  <c r="AH488" i="6"/>
  <c r="A489" i="6"/>
  <c r="BC486" i="6"/>
  <c r="BB486" i="6" s="1"/>
  <c r="J513" i="3"/>
  <c r="K513" i="3" s="1"/>
  <c r="L513" i="3"/>
  <c r="G515" i="3"/>
  <c r="H514" i="3"/>
  <c r="I514" i="3" s="1"/>
  <c r="AI488" i="6" l="1"/>
  <c r="AO488" i="6"/>
  <c r="AW338" i="6"/>
  <c r="AX338" i="6" s="1"/>
  <c r="G338" i="6"/>
  <c r="Y338" i="6" s="1"/>
  <c r="C338" i="6"/>
  <c r="BC487" i="6"/>
  <c r="BB487" i="6" s="1"/>
  <c r="A490" i="6"/>
  <c r="AZ489" i="6"/>
  <c r="AL489" i="6" s="1"/>
  <c r="AY489" i="6"/>
  <c r="AU489" i="6"/>
  <c r="AH489" i="6"/>
  <c r="BG488" i="6"/>
  <c r="BF488" i="6" s="1"/>
  <c r="BE488" i="6"/>
  <c r="BA488" i="6"/>
  <c r="H515" i="3"/>
  <c r="I515" i="3" s="1"/>
  <c r="G516" i="3"/>
  <c r="L514" i="3"/>
  <c r="J514" i="3"/>
  <c r="K514" i="3" s="1"/>
  <c r="AI489" i="6" l="1"/>
  <c r="AO489" i="6"/>
  <c r="AV339" i="6"/>
  <c r="AW339" i="6" s="1"/>
  <c r="H338" i="6"/>
  <c r="Z338" i="6" s="1"/>
  <c r="V338" i="6"/>
  <c r="M338" i="6" s="1"/>
  <c r="AH490" i="6"/>
  <c r="AO490" i="6" s="1"/>
  <c r="A491" i="6"/>
  <c r="AZ490" i="6"/>
  <c r="AL490" i="6" s="1"/>
  <c r="AY490" i="6"/>
  <c r="AU490" i="6"/>
  <c r="BC488" i="6"/>
  <c r="BB488" i="6" s="1"/>
  <c r="BE489" i="6"/>
  <c r="BA489" i="6"/>
  <c r="BG489" i="6"/>
  <c r="BF489" i="6" s="1"/>
  <c r="H516" i="3"/>
  <c r="I516" i="3" s="1"/>
  <c r="G517" i="3"/>
  <c r="J515" i="3"/>
  <c r="K515" i="3" s="1"/>
  <c r="L515" i="3"/>
  <c r="G339" i="6" l="1"/>
  <c r="Y339" i="6" s="1"/>
  <c r="C339" i="6"/>
  <c r="V339" i="6" s="1"/>
  <c r="M339" i="6" s="1"/>
  <c r="AI490" i="6"/>
  <c r="H339" i="6"/>
  <c r="Z339" i="6" s="1"/>
  <c r="AX339" i="6"/>
  <c r="AV340" i="6" s="1"/>
  <c r="BE490" i="6"/>
  <c r="BA490" i="6"/>
  <c r="BG490" i="6"/>
  <c r="BF490" i="6" s="1"/>
  <c r="AY491" i="6"/>
  <c r="AU491" i="6"/>
  <c r="AH491" i="6"/>
  <c r="A492" i="6"/>
  <c r="AZ491" i="6"/>
  <c r="AL491" i="6" s="1"/>
  <c r="BC489" i="6"/>
  <c r="BB489" i="6" s="1"/>
  <c r="G518" i="3"/>
  <c r="H517" i="3"/>
  <c r="I517" i="3" s="1"/>
  <c r="J516" i="3"/>
  <c r="K516" i="3" s="1"/>
  <c r="L516" i="3"/>
  <c r="AI491" i="6" l="1"/>
  <c r="AO491" i="6"/>
  <c r="C340" i="6"/>
  <c r="AW340" i="6"/>
  <c r="AX340" i="6" s="1"/>
  <c r="AV341" i="6" s="1"/>
  <c r="G340" i="6"/>
  <c r="Y340" i="6" s="1"/>
  <c r="AZ492" i="6"/>
  <c r="AL492" i="6" s="1"/>
  <c r="AY492" i="6"/>
  <c r="AU492" i="6"/>
  <c r="AH492" i="6"/>
  <c r="A493" i="6"/>
  <c r="BG491" i="6"/>
  <c r="BF491" i="6" s="1"/>
  <c r="BE491" i="6"/>
  <c r="BA491" i="6"/>
  <c r="BC490" i="6"/>
  <c r="BB490" i="6" s="1"/>
  <c r="J517" i="3"/>
  <c r="K517" i="3" s="1"/>
  <c r="L517" i="3"/>
  <c r="G519" i="3"/>
  <c r="H518" i="3"/>
  <c r="I518" i="3" s="1"/>
  <c r="AI492" i="6" l="1"/>
  <c r="AO492" i="6"/>
  <c r="AW341" i="6"/>
  <c r="AX341" i="6" s="1"/>
  <c r="G341" i="6"/>
  <c r="Y341" i="6" s="1"/>
  <c r="H340" i="6"/>
  <c r="Z340" i="6" s="1"/>
  <c r="V340" i="6"/>
  <c r="M340" i="6" s="1"/>
  <c r="C341" i="6"/>
  <c r="BC491" i="6"/>
  <c r="BB491" i="6" s="1"/>
  <c r="BG492" i="6"/>
  <c r="BF492" i="6" s="1"/>
  <c r="BE492" i="6"/>
  <c r="BA492" i="6"/>
  <c r="A494" i="6"/>
  <c r="AZ493" i="6"/>
  <c r="AL493" i="6" s="1"/>
  <c r="AY493" i="6"/>
  <c r="AU493" i="6"/>
  <c r="AH493" i="6"/>
  <c r="AO493" i="6" s="1"/>
  <c r="L518" i="3"/>
  <c r="J518" i="3"/>
  <c r="K518" i="3" s="1"/>
  <c r="H519" i="3"/>
  <c r="I519" i="3" s="1"/>
  <c r="G520" i="3"/>
  <c r="AI493" i="6" l="1"/>
  <c r="AV342" i="6"/>
  <c r="G342" i="6" s="1"/>
  <c r="Y342" i="6" s="1"/>
  <c r="H341" i="6"/>
  <c r="Z341" i="6" s="1"/>
  <c r="V341" i="6"/>
  <c r="M341" i="6" s="1"/>
  <c r="AH494" i="6"/>
  <c r="AO494" i="6" s="1"/>
  <c r="A495" i="6"/>
  <c r="AZ494" i="6"/>
  <c r="AL494" i="6" s="1"/>
  <c r="AY494" i="6"/>
  <c r="AU494" i="6"/>
  <c r="AW342" i="6"/>
  <c r="AX342" i="6" s="1"/>
  <c r="C342" i="6"/>
  <c r="BE493" i="6"/>
  <c r="BA493" i="6"/>
  <c r="BG493" i="6"/>
  <c r="BF493" i="6" s="1"/>
  <c r="BC492" i="6"/>
  <c r="BB492" i="6" s="1"/>
  <c r="H520" i="3"/>
  <c r="I520" i="3" s="1"/>
  <c r="G521" i="3"/>
  <c r="L519" i="3"/>
  <c r="J519" i="3"/>
  <c r="K519" i="3" s="1"/>
  <c r="AI494" i="6" l="1"/>
  <c r="H342" i="6"/>
  <c r="Z342" i="6" s="1"/>
  <c r="V342" i="6"/>
  <c r="M342" i="6" s="1"/>
  <c r="BE494" i="6"/>
  <c r="BA494" i="6"/>
  <c r="BG494" i="6"/>
  <c r="BF494" i="6" s="1"/>
  <c r="BC493" i="6"/>
  <c r="BB493" i="6" s="1"/>
  <c r="AV343" i="6"/>
  <c r="AY495" i="6"/>
  <c r="AU495" i="6"/>
  <c r="AH495" i="6"/>
  <c r="AO495" i="6" s="1"/>
  <c r="A496" i="6"/>
  <c r="AZ495" i="6"/>
  <c r="AL495" i="6" s="1"/>
  <c r="G522" i="3"/>
  <c r="H521" i="3"/>
  <c r="I521" i="3" s="1"/>
  <c r="J520" i="3"/>
  <c r="K520" i="3" s="1"/>
  <c r="L520" i="3"/>
  <c r="AI495" i="6" l="1"/>
  <c r="AZ496" i="6"/>
  <c r="AL496" i="6" s="1"/>
  <c r="AY496" i="6"/>
  <c r="AU496" i="6"/>
  <c r="AH496" i="6"/>
  <c r="A497" i="6"/>
  <c r="G343" i="6"/>
  <c r="Y343" i="6" s="1"/>
  <c r="AW343" i="6"/>
  <c r="C343" i="6"/>
  <c r="BC494" i="6"/>
  <c r="BB494" i="6" s="1"/>
  <c r="BG495" i="6"/>
  <c r="BF495" i="6" s="1"/>
  <c r="BE495" i="6"/>
  <c r="BA495" i="6"/>
  <c r="J521" i="3"/>
  <c r="K521" i="3" s="1"/>
  <c r="L521" i="3"/>
  <c r="G523" i="3"/>
  <c r="H522" i="3"/>
  <c r="I522" i="3" s="1"/>
  <c r="AI496" i="6" l="1"/>
  <c r="AO496" i="6"/>
  <c r="H343" i="6"/>
  <c r="Z343" i="6" s="1"/>
  <c r="V343" i="6"/>
  <c r="M343" i="6" s="1"/>
  <c r="AX343" i="6"/>
  <c r="AV344" i="6" s="1"/>
  <c r="A498" i="6"/>
  <c r="AZ497" i="6"/>
  <c r="AL497" i="6" s="1"/>
  <c r="AY497" i="6"/>
  <c r="AU497" i="6"/>
  <c r="AH497" i="6"/>
  <c r="AO497" i="6" s="1"/>
  <c r="BC495" i="6"/>
  <c r="BB495" i="6" s="1"/>
  <c r="BG496" i="6"/>
  <c r="BF496" i="6" s="1"/>
  <c r="BE496" i="6"/>
  <c r="BA496" i="6"/>
  <c r="H523" i="3"/>
  <c r="I523" i="3" s="1"/>
  <c r="G524" i="3"/>
  <c r="L522" i="3"/>
  <c r="J522" i="3"/>
  <c r="K522" i="3" s="1"/>
  <c r="AI497" i="6" l="1"/>
  <c r="AW344" i="6"/>
  <c r="G344" i="6"/>
  <c r="Y344" i="6" s="1"/>
  <c r="C344" i="6"/>
  <c r="BE497" i="6"/>
  <c r="BA497" i="6"/>
  <c r="BG497" i="6"/>
  <c r="BF497" i="6" s="1"/>
  <c r="BC496" i="6"/>
  <c r="BB496" i="6" s="1"/>
  <c r="AH498" i="6"/>
  <c r="A499" i="6"/>
  <c r="AZ498" i="6"/>
  <c r="AL498" i="6" s="1"/>
  <c r="AY498" i="6"/>
  <c r="AU498" i="6"/>
  <c r="H524" i="3"/>
  <c r="I524" i="3" s="1"/>
  <c r="G525" i="3"/>
  <c r="J523" i="3"/>
  <c r="K523" i="3" s="1"/>
  <c r="L523" i="3"/>
  <c r="AI498" i="6" l="1"/>
  <c r="AO498" i="6"/>
  <c r="AX344" i="6"/>
  <c r="AV345" i="6" s="1"/>
  <c r="C345" i="6" s="1"/>
  <c r="H344" i="6"/>
  <c r="Z344" i="6" s="1"/>
  <c r="V344" i="6"/>
  <c r="M344" i="6" s="1"/>
  <c r="AY499" i="6"/>
  <c r="AU499" i="6"/>
  <c r="AH499" i="6"/>
  <c r="A500" i="6"/>
  <c r="AZ499" i="6"/>
  <c r="AL499" i="6" s="1"/>
  <c r="BE498" i="6"/>
  <c r="BA498" i="6"/>
  <c r="BG498" i="6"/>
  <c r="BF498" i="6" s="1"/>
  <c r="BC497" i="6"/>
  <c r="BB497" i="6" s="1"/>
  <c r="G526" i="3"/>
  <c r="H525" i="3"/>
  <c r="I525" i="3" s="1"/>
  <c r="J524" i="3"/>
  <c r="K524" i="3" s="1"/>
  <c r="L524" i="3"/>
  <c r="G345" i="6" l="1"/>
  <c r="Y345" i="6" s="1"/>
  <c r="AW345" i="6"/>
  <c r="AX345" i="6" s="1"/>
  <c r="AI499" i="6"/>
  <c r="AO499" i="6"/>
  <c r="H345" i="6"/>
  <c r="Z345" i="6" s="1"/>
  <c r="V345" i="6"/>
  <c r="M345" i="6" s="1"/>
  <c r="AV346" i="6"/>
  <c r="BC498" i="6"/>
  <c r="BB498" i="6" s="1"/>
  <c r="AZ500" i="6"/>
  <c r="AL500" i="6" s="1"/>
  <c r="AY500" i="6"/>
  <c r="AU500" i="6"/>
  <c r="AH500" i="6"/>
  <c r="AO500" i="6" s="1"/>
  <c r="A501" i="6"/>
  <c r="BG499" i="6"/>
  <c r="BF499" i="6" s="1"/>
  <c r="BE499" i="6"/>
  <c r="BA499" i="6"/>
  <c r="J525" i="3"/>
  <c r="K525" i="3" s="1"/>
  <c r="L525" i="3"/>
  <c r="G527" i="3"/>
  <c r="H526" i="3"/>
  <c r="I526" i="3" s="1"/>
  <c r="AI500" i="6" l="1"/>
  <c r="G346" i="6"/>
  <c r="Y346" i="6" s="1"/>
  <c r="C346" i="6"/>
  <c r="H346" i="6" s="1"/>
  <c r="Z346" i="6" s="1"/>
  <c r="AW346" i="6"/>
  <c r="AX346" i="6" s="1"/>
  <c r="BC499" i="6"/>
  <c r="BB499" i="6" s="1"/>
  <c r="A502" i="6"/>
  <c r="AZ501" i="6"/>
  <c r="AL501" i="6" s="1"/>
  <c r="AY501" i="6"/>
  <c r="AU501" i="6"/>
  <c r="AH501" i="6"/>
  <c r="BG500" i="6"/>
  <c r="BF500" i="6" s="1"/>
  <c r="BE500" i="6"/>
  <c r="BA500" i="6"/>
  <c r="L526" i="3"/>
  <c r="J526" i="3"/>
  <c r="K526" i="3" s="1"/>
  <c r="H527" i="3"/>
  <c r="I527" i="3" s="1"/>
  <c r="G528" i="3"/>
  <c r="AI501" i="6" l="1"/>
  <c r="AO501" i="6"/>
  <c r="V346" i="6"/>
  <c r="M346" i="6" s="1"/>
  <c r="AV347" i="6"/>
  <c r="AH502" i="6"/>
  <c r="AO502" i="6" s="1"/>
  <c r="A503" i="6"/>
  <c r="AZ502" i="6"/>
  <c r="AL502" i="6" s="1"/>
  <c r="AY502" i="6"/>
  <c r="AU502" i="6"/>
  <c r="BC500" i="6"/>
  <c r="BB500" i="6" s="1"/>
  <c r="BE501" i="6"/>
  <c r="BA501" i="6"/>
  <c r="BG501" i="6"/>
  <c r="BF501" i="6" s="1"/>
  <c r="H528" i="3"/>
  <c r="I528" i="3" s="1"/>
  <c r="G529" i="3"/>
  <c r="L527" i="3"/>
  <c r="J527" i="3"/>
  <c r="K527" i="3" s="1"/>
  <c r="AI502" i="6" l="1"/>
  <c r="AW347" i="6"/>
  <c r="AX347" i="6" s="1"/>
  <c r="AV348" i="6" s="1"/>
  <c r="AW348" i="6" s="1"/>
  <c r="AX348" i="6" s="1"/>
  <c r="AV349" i="6" s="1"/>
  <c r="G347" i="6"/>
  <c r="Y347" i="6" s="1"/>
  <c r="C347" i="6"/>
  <c r="BC501" i="6"/>
  <c r="BB501" i="6" s="1"/>
  <c r="BE502" i="6"/>
  <c r="BA502" i="6"/>
  <c r="BG502" i="6"/>
  <c r="BF502" i="6" s="1"/>
  <c r="AY503" i="6"/>
  <c r="AU503" i="6"/>
  <c r="AH503" i="6"/>
  <c r="AO503" i="6" s="1"/>
  <c r="A504" i="6"/>
  <c r="AZ503" i="6"/>
  <c r="AL503" i="6" s="1"/>
  <c r="G530" i="3"/>
  <c r="H529" i="3"/>
  <c r="I529" i="3" s="1"/>
  <c r="J528" i="3"/>
  <c r="K528" i="3" s="1"/>
  <c r="L528" i="3"/>
  <c r="C348" i="6" l="1"/>
  <c r="AI503" i="6"/>
  <c r="G348" i="6"/>
  <c r="Y348" i="6" s="1"/>
  <c r="C349" i="6"/>
  <c r="H349" i="6" s="1"/>
  <c r="Z349" i="6" s="1"/>
  <c r="AW349" i="6"/>
  <c r="AX349" i="6" s="1"/>
  <c r="G349" i="6"/>
  <c r="Y349" i="6" s="1"/>
  <c r="H347" i="6"/>
  <c r="Z347" i="6" s="1"/>
  <c r="V347" i="6"/>
  <c r="M347" i="6" s="1"/>
  <c r="H348" i="6"/>
  <c r="Z348" i="6" s="1"/>
  <c r="V348" i="6"/>
  <c r="M348" i="6" s="1"/>
  <c r="BC502" i="6"/>
  <c r="BB502" i="6" s="1"/>
  <c r="BG503" i="6"/>
  <c r="BF503" i="6" s="1"/>
  <c r="BE503" i="6"/>
  <c r="BA503" i="6"/>
  <c r="AZ504" i="6"/>
  <c r="AL504" i="6" s="1"/>
  <c r="AY504" i="6"/>
  <c r="AU504" i="6"/>
  <c r="AH504" i="6"/>
  <c r="A505" i="6"/>
  <c r="J529" i="3"/>
  <c r="K529" i="3" s="1"/>
  <c r="L529" i="3"/>
  <c r="G531" i="3"/>
  <c r="H530" i="3"/>
  <c r="I530" i="3" s="1"/>
  <c r="AI504" i="6" l="1"/>
  <c r="AO504" i="6"/>
  <c r="V349" i="6"/>
  <c r="M349" i="6" s="1"/>
  <c r="AV350" i="6"/>
  <c r="C350" i="6" s="1"/>
  <c r="V350" i="6" s="1"/>
  <c r="BC503" i="6"/>
  <c r="BB503" i="6" s="1"/>
  <c r="A506" i="6"/>
  <c r="AZ505" i="6"/>
  <c r="AL505" i="6" s="1"/>
  <c r="AY505" i="6"/>
  <c r="AU505" i="6"/>
  <c r="AH505" i="6"/>
  <c r="BG504" i="6"/>
  <c r="BF504" i="6" s="1"/>
  <c r="BE504" i="6"/>
  <c r="BA504" i="6"/>
  <c r="L530" i="3"/>
  <c r="J530" i="3"/>
  <c r="K530" i="3" s="1"/>
  <c r="H531" i="3"/>
  <c r="I531" i="3" s="1"/>
  <c r="G532" i="3"/>
  <c r="AI505" i="6" l="1"/>
  <c r="AO505" i="6"/>
  <c r="H350" i="6"/>
  <c r="Z350" i="6" s="1"/>
  <c r="AW350" i="6"/>
  <c r="AX350" i="6" s="1"/>
  <c r="G350" i="6"/>
  <c r="Y350" i="6" s="1"/>
  <c r="M350" i="6"/>
  <c r="BE505" i="6"/>
  <c r="BA505" i="6"/>
  <c r="BG505" i="6"/>
  <c r="BF505" i="6" s="1"/>
  <c r="AH506" i="6"/>
  <c r="AO506" i="6" s="1"/>
  <c r="A507" i="6"/>
  <c r="AZ506" i="6"/>
  <c r="AL506" i="6" s="1"/>
  <c r="AY506" i="6"/>
  <c r="AU506" i="6"/>
  <c r="BC504" i="6"/>
  <c r="BB504" i="6" s="1"/>
  <c r="H532" i="3"/>
  <c r="I532" i="3" s="1"/>
  <c r="G533" i="3"/>
  <c r="J531" i="3"/>
  <c r="K531" i="3" s="1"/>
  <c r="L531" i="3"/>
  <c r="AI506" i="6" l="1"/>
  <c r="AV351" i="6"/>
  <c r="BE506" i="6"/>
  <c r="BA506" i="6"/>
  <c r="BG506" i="6"/>
  <c r="BF506" i="6" s="1"/>
  <c r="AY507" i="6"/>
  <c r="AU507" i="6"/>
  <c r="AH507" i="6"/>
  <c r="AO507" i="6" s="1"/>
  <c r="A508" i="6"/>
  <c r="AZ507" i="6"/>
  <c r="AL507" i="6" s="1"/>
  <c r="BC505" i="6"/>
  <c r="BB505" i="6" s="1"/>
  <c r="G534" i="3"/>
  <c r="H533" i="3"/>
  <c r="I533" i="3" s="1"/>
  <c r="J532" i="3"/>
  <c r="K532" i="3" s="1"/>
  <c r="L532" i="3"/>
  <c r="AI507" i="6" l="1"/>
  <c r="G351" i="6"/>
  <c r="Y351" i="6" s="1"/>
  <c r="C351" i="6"/>
  <c r="AW351" i="6"/>
  <c r="AX351" i="6" s="1"/>
  <c r="AV352" i="6" s="1"/>
  <c r="G352" i="6" s="1"/>
  <c r="Y352" i="6" s="1"/>
  <c r="BG507" i="6"/>
  <c r="BF507" i="6" s="1"/>
  <c r="BE507" i="6"/>
  <c r="BA507" i="6"/>
  <c r="AZ508" i="6"/>
  <c r="AL508" i="6" s="1"/>
  <c r="AY508" i="6"/>
  <c r="AU508" i="6"/>
  <c r="AH508" i="6"/>
  <c r="AO508" i="6" s="1"/>
  <c r="A509" i="6"/>
  <c r="BC506" i="6"/>
  <c r="BB506" i="6" s="1"/>
  <c r="J533" i="3"/>
  <c r="K533" i="3" s="1"/>
  <c r="L533" i="3"/>
  <c r="G535" i="3"/>
  <c r="H534" i="3"/>
  <c r="I534" i="3" s="1"/>
  <c r="AI508" i="6" l="1"/>
  <c r="C352" i="6"/>
  <c r="H351" i="6"/>
  <c r="Z351" i="6" s="1"/>
  <c r="V351" i="6"/>
  <c r="M351" i="6" s="1"/>
  <c r="AW352" i="6"/>
  <c r="AX352" i="6" s="1"/>
  <c r="AV353" i="6" s="1"/>
  <c r="AW353" i="6" s="1"/>
  <c r="AX353" i="6" s="1"/>
  <c r="H352" i="6"/>
  <c r="Z352" i="6" s="1"/>
  <c r="V352" i="6"/>
  <c r="M352" i="6" s="1"/>
  <c r="A510" i="6"/>
  <c r="AZ509" i="6"/>
  <c r="AL509" i="6" s="1"/>
  <c r="AY509" i="6"/>
  <c r="AU509" i="6"/>
  <c r="AH509" i="6"/>
  <c r="AO509" i="6" s="1"/>
  <c r="BC507" i="6"/>
  <c r="BB507" i="6" s="1"/>
  <c r="BG508" i="6"/>
  <c r="BF508" i="6" s="1"/>
  <c r="BE508" i="6"/>
  <c r="BA508" i="6"/>
  <c r="L534" i="3"/>
  <c r="J534" i="3"/>
  <c r="K534" i="3" s="1"/>
  <c r="H535" i="3"/>
  <c r="I535" i="3" s="1"/>
  <c r="G536" i="3"/>
  <c r="AI509" i="6" l="1"/>
  <c r="C353" i="6"/>
  <c r="H353" i="6" s="1"/>
  <c r="Z353" i="6" s="1"/>
  <c r="G353" i="6"/>
  <c r="Y353" i="6" s="1"/>
  <c r="BE509" i="6"/>
  <c r="BA509" i="6"/>
  <c r="BG509" i="6"/>
  <c r="BF509" i="6" s="1"/>
  <c r="AH510" i="6"/>
  <c r="A511" i="6"/>
  <c r="AZ510" i="6"/>
  <c r="AL510" i="6" s="1"/>
  <c r="AY510" i="6"/>
  <c r="AU510" i="6"/>
  <c r="BC508" i="6"/>
  <c r="BB508" i="6" s="1"/>
  <c r="AV354" i="6"/>
  <c r="J535" i="3"/>
  <c r="K535" i="3" s="1"/>
  <c r="L535" i="3"/>
  <c r="H536" i="3"/>
  <c r="I536" i="3" s="1"/>
  <c r="G537" i="3"/>
  <c r="AI510" i="6" l="1"/>
  <c r="AO510" i="6"/>
  <c r="V353" i="6"/>
  <c r="M353" i="6" s="1"/>
  <c r="BC509" i="6"/>
  <c r="BB509" i="6" s="1"/>
  <c r="G354" i="6"/>
  <c r="Y354" i="6" s="1"/>
  <c r="AW354" i="6"/>
  <c r="AX354" i="6" s="1"/>
  <c r="C354" i="6"/>
  <c r="AY511" i="6"/>
  <c r="AU511" i="6"/>
  <c r="AH511" i="6"/>
  <c r="AO511" i="6" s="1"/>
  <c r="A512" i="6"/>
  <c r="AZ511" i="6"/>
  <c r="AL511" i="6" s="1"/>
  <c r="BE510" i="6"/>
  <c r="BA510" i="6"/>
  <c r="BG510" i="6"/>
  <c r="BF510" i="6" s="1"/>
  <c r="J536" i="3"/>
  <c r="K536" i="3" s="1"/>
  <c r="L536" i="3"/>
  <c r="H537" i="3"/>
  <c r="I537" i="3" s="1"/>
  <c r="G538" i="3"/>
  <c r="AI511" i="6" l="1"/>
  <c r="H354" i="6"/>
  <c r="Z354" i="6" s="1"/>
  <c r="V354" i="6"/>
  <c r="M354" i="6" s="1"/>
  <c r="BG511" i="6"/>
  <c r="BF511" i="6" s="1"/>
  <c r="BE511" i="6"/>
  <c r="BA511" i="6"/>
  <c r="BC510" i="6"/>
  <c r="BB510" i="6" s="1"/>
  <c r="AZ512" i="6"/>
  <c r="AL512" i="6" s="1"/>
  <c r="AY512" i="6"/>
  <c r="AU512" i="6"/>
  <c r="AH512" i="6"/>
  <c r="AO512" i="6" s="1"/>
  <c r="A513" i="6"/>
  <c r="AV355" i="6"/>
  <c r="J537" i="3"/>
  <c r="K537" i="3" s="1"/>
  <c r="L537" i="3"/>
  <c r="G539" i="3"/>
  <c r="H538" i="3"/>
  <c r="I538" i="3" s="1"/>
  <c r="AI512" i="6" l="1"/>
  <c r="BG512" i="6"/>
  <c r="BF512" i="6" s="1"/>
  <c r="BE512" i="6"/>
  <c r="BA512" i="6"/>
  <c r="A514" i="6"/>
  <c r="AZ513" i="6"/>
  <c r="AL513" i="6" s="1"/>
  <c r="AY513" i="6"/>
  <c r="AU513" i="6"/>
  <c r="AH513" i="6"/>
  <c r="AO513" i="6" s="1"/>
  <c r="G355" i="6"/>
  <c r="Y355" i="6" s="1"/>
  <c r="AW355" i="6"/>
  <c r="AX355" i="6" s="1"/>
  <c r="AV356" i="6" s="1"/>
  <c r="C355" i="6"/>
  <c r="BC511" i="6"/>
  <c r="BB511" i="6" s="1"/>
  <c r="H539" i="3"/>
  <c r="I539" i="3" s="1"/>
  <c r="G540" i="3"/>
  <c r="L538" i="3"/>
  <c r="J538" i="3"/>
  <c r="K538" i="3" s="1"/>
  <c r="AI513" i="6" l="1"/>
  <c r="H355" i="6"/>
  <c r="Z355" i="6" s="1"/>
  <c r="V355" i="6"/>
  <c r="M355" i="6" s="1"/>
  <c r="BC512" i="6"/>
  <c r="BB512" i="6" s="1"/>
  <c r="AW356" i="6"/>
  <c r="AX356" i="6" s="1"/>
  <c r="AV357" i="6" s="1"/>
  <c r="G356" i="6"/>
  <c r="Y356" i="6" s="1"/>
  <c r="C356" i="6"/>
  <c r="AH514" i="6"/>
  <c r="AO514" i="6" s="1"/>
  <c r="A515" i="6"/>
  <c r="AZ514" i="6"/>
  <c r="AL514" i="6" s="1"/>
  <c r="AY514" i="6"/>
  <c r="AU514" i="6"/>
  <c r="BE513" i="6"/>
  <c r="BA513" i="6"/>
  <c r="BG513" i="6"/>
  <c r="BF513" i="6" s="1"/>
  <c r="H540" i="3"/>
  <c r="I540" i="3" s="1"/>
  <c r="G541" i="3"/>
  <c r="J539" i="3"/>
  <c r="K539" i="3" s="1"/>
  <c r="L539" i="3"/>
  <c r="AI514" i="6" l="1"/>
  <c r="H356" i="6"/>
  <c r="Z356" i="6" s="1"/>
  <c r="V356" i="6"/>
  <c r="M356" i="6" s="1"/>
  <c r="G357" i="6"/>
  <c r="Y357" i="6" s="1"/>
  <c r="AW357" i="6"/>
  <c r="AX357" i="6" s="1"/>
  <c r="C357" i="6"/>
  <c r="BE514" i="6"/>
  <c r="BA514" i="6"/>
  <c r="BG514" i="6"/>
  <c r="BF514" i="6" s="1"/>
  <c r="AY515" i="6"/>
  <c r="AU515" i="6"/>
  <c r="AH515" i="6"/>
  <c r="A516" i="6"/>
  <c r="AZ515" i="6"/>
  <c r="AL515" i="6" s="1"/>
  <c r="BC513" i="6"/>
  <c r="BB513" i="6" s="1"/>
  <c r="G542" i="3"/>
  <c r="H541" i="3"/>
  <c r="I541" i="3" s="1"/>
  <c r="J540" i="3"/>
  <c r="K540" i="3" s="1"/>
  <c r="L540" i="3"/>
  <c r="AI515" i="6" l="1"/>
  <c r="AO515" i="6"/>
  <c r="H357" i="6"/>
  <c r="Z357" i="6" s="1"/>
  <c r="V357" i="6"/>
  <c r="M357" i="6" s="1"/>
  <c r="AZ516" i="6"/>
  <c r="AL516" i="6" s="1"/>
  <c r="AY516" i="6"/>
  <c r="AU516" i="6"/>
  <c r="AH516" i="6"/>
  <c r="AO516" i="6" s="1"/>
  <c r="A517" i="6"/>
  <c r="BC514" i="6"/>
  <c r="BB514" i="6" s="1"/>
  <c r="BG515" i="6"/>
  <c r="BF515" i="6" s="1"/>
  <c r="BE515" i="6"/>
  <c r="BA515" i="6"/>
  <c r="AV358" i="6"/>
  <c r="J541" i="3"/>
  <c r="K541" i="3" s="1"/>
  <c r="L541" i="3"/>
  <c r="H542" i="3"/>
  <c r="I542" i="3" s="1"/>
  <c r="G543" i="3"/>
  <c r="AI516" i="6" l="1"/>
  <c r="G358" i="6"/>
  <c r="Y358" i="6" s="1"/>
  <c r="AW358" i="6"/>
  <c r="C358" i="6"/>
  <c r="BG516" i="6"/>
  <c r="BF516" i="6" s="1"/>
  <c r="BE516" i="6"/>
  <c r="BA516" i="6"/>
  <c r="BC515" i="6"/>
  <c r="BB515" i="6" s="1"/>
  <c r="A518" i="6"/>
  <c r="AZ517" i="6"/>
  <c r="AL517" i="6" s="1"/>
  <c r="AY517" i="6"/>
  <c r="AU517" i="6"/>
  <c r="AH517" i="6"/>
  <c r="L542" i="3"/>
  <c r="J542" i="3"/>
  <c r="K542" i="3" s="1"/>
  <c r="H543" i="3"/>
  <c r="I543" i="3" s="1"/>
  <c r="G544" i="3"/>
  <c r="AI517" i="6" l="1"/>
  <c r="AO517" i="6"/>
  <c r="H358" i="6"/>
  <c r="Z358" i="6" s="1"/>
  <c r="V358" i="6"/>
  <c r="M358" i="6" s="1"/>
  <c r="BC516" i="6"/>
  <c r="BB516" i="6" s="1"/>
  <c r="AX358" i="6"/>
  <c r="AV359" i="6" s="1"/>
  <c r="BE517" i="6"/>
  <c r="BA517" i="6"/>
  <c r="BG517" i="6"/>
  <c r="BF517" i="6" s="1"/>
  <c r="AH518" i="6"/>
  <c r="AO518" i="6" s="1"/>
  <c r="A519" i="6"/>
  <c r="AZ518" i="6"/>
  <c r="AL518" i="6" s="1"/>
  <c r="AY518" i="6"/>
  <c r="AU518" i="6"/>
  <c r="H544" i="3"/>
  <c r="I544" i="3" s="1"/>
  <c r="G545" i="3"/>
  <c r="L543" i="3"/>
  <c r="J543" i="3"/>
  <c r="K543" i="3" s="1"/>
  <c r="AI518" i="6" l="1"/>
  <c r="BC517" i="6"/>
  <c r="BB517" i="6" s="1"/>
  <c r="AW359" i="6"/>
  <c r="AX359" i="6" s="1"/>
  <c r="AV360" i="6" s="1"/>
  <c r="G359" i="6"/>
  <c r="Y359" i="6" s="1"/>
  <c r="C359" i="6"/>
  <c r="BE518" i="6"/>
  <c r="BA518" i="6"/>
  <c r="BG518" i="6"/>
  <c r="BF518" i="6" s="1"/>
  <c r="AH519" i="6"/>
  <c r="AO519" i="6" s="1"/>
  <c r="AZ519" i="6"/>
  <c r="AL519" i="6" s="1"/>
  <c r="AU519" i="6"/>
  <c r="A520" i="6"/>
  <c r="AY519" i="6"/>
  <c r="G546" i="3"/>
  <c r="H545" i="3"/>
  <c r="I545" i="3" s="1"/>
  <c r="J544" i="3"/>
  <c r="K544" i="3" s="1"/>
  <c r="L544" i="3"/>
  <c r="AI519" i="6" l="1"/>
  <c r="H359" i="6"/>
  <c r="Z359" i="6" s="1"/>
  <c r="V359" i="6"/>
  <c r="M359" i="6" s="1"/>
  <c r="BC518" i="6"/>
  <c r="BB518" i="6" s="1"/>
  <c r="AW360" i="6"/>
  <c r="AX360" i="6" s="1"/>
  <c r="G360" i="6"/>
  <c r="Y360" i="6" s="1"/>
  <c r="C360" i="6"/>
  <c r="BG519" i="6"/>
  <c r="BF519" i="6" s="1"/>
  <c r="BA519" i="6"/>
  <c r="BE519" i="6"/>
  <c r="AZ520" i="6"/>
  <c r="AL520" i="6" s="1"/>
  <c r="AY520" i="6"/>
  <c r="AU520" i="6"/>
  <c r="A521" i="6"/>
  <c r="AH520" i="6"/>
  <c r="AO520" i="6" s="1"/>
  <c r="J545" i="3"/>
  <c r="K545" i="3" s="1"/>
  <c r="L545" i="3"/>
  <c r="H546" i="3"/>
  <c r="I546" i="3" s="1"/>
  <c r="G547" i="3"/>
  <c r="AI520" i="6" l="1"/>
  <c r="H360" i="6"/>
  <c r="Z360" i="6" s="1"/>
  <c r="V360" i="6"/>
  <c r="M360" i="6" s="1"/>
  <c r="AV361" i="6"/>
  <c r="A522" i="6"/>
  <c r="AZ521" i="6"/>
  <c r="AL521" i="6" s="1"/>
  <c r="AU521" i="6"/>
  <c r="AH521" i="6"/>
  <c r="AO521" i="6" s="1"/>
  <c r="AY521" i="6"/>
  <c r="BG520" i="6"/>
  <c r="BF520" i="6" s="1"/>
  <c r="BE520" i="6"/>
  <c r="BA520" i="6"/>
  <c r="BC519" i="6"/>
  <c r="BB519" i="6" s="1"/>
  <c r="H547" i="3"/>
  <c r="I547" i="3" s="1"/>
  <c r="G548" i="3"/>
  <c r="L546" i="3"/>
  <c r="J546" i="3"/>
  <c r="K546" i="3" s="1"/>
  <c r="AI521" i="6" l="1"/>
  <c r="AW361" i="6"/>
  <c r="AX361" i="6" s="1"/>
  <c r="G361" i="6"/>
  <c r="Y361" i="6" s="1"/>
  <c r="C361" i="6"/>
  <c r="BE521" i="6"/>
  <c r="BA521" i="6"/>
  <c r="BG521" i="6"/>
  <c r="BF521" i="6" s="1"/>
  <c r="BC520" i="6"/>
  <c r="BB520" i="6" s="1"/>
  <c r="AH522" i="6"/>
  <c r="AO522" i="6" s="1"/>
  <c r="A523" i="6"/>
  <c r="AZ522" i="6"/>
  <c r="AL522" i="6" s="1"/>
  <c r="AY522" i="6"/>
  <c r="AU522" i="6"/>
  <c r="H548" i="3"/>
  <c r="I548" i="3" s="1"/>
  <c r="G549" i="3"/>
  <c r="J547" i="3"/>
  <c r="K547" i="3" s="1"/>
  <c r="L547" i="3"/>
  <c r="BC521" i="6" l="1"/>
  <c r="BB521" i="6" s="1"/>
  <c r="AI522" i="6"/>
  <c r="H361" i="6"/>
  <c r="Z361" i="6" s="1"/>
  <c r="V361" i="6"/>
  <c r="M361" i="6" s="1"/>
  <c r="AV362" i="6"/>
  <c r="BE522" i="6"/>
  <c r="BA522" i="6"/>
  <c r="BG522" i="6"/>
  <c r="BF522" i="6" s="1"/>
  <c r="AY523" i="6"/>
  <c r="AU523" i="6"/>
  <c r="AH523" i="6"/>
  <c r="A524" i="6"/>
  <c r="AZ523" i="6"/>
  <c r="AL523" i="6" s="1"/>
  <c r="H549" i="3"/>
  <c r="I549" i="3" s="1"/>
  <c r="G550" i="3"/>
  <c r="J548" i="3"/>
  <c r="K548" i="3" s="1"/>
  <c r="L548" i="3"/>
  <c r="AI523" i="6" l="1"/>
  <c r="AO523" i="6"/>
  <c r="BC522" i="6"/>
  <c r="BB522" i="6" s="1"/>
  <c r="BG523" i="6"/>
  <c r="BF523" i="6" s="1"/>
  <c r="BE523" i="6"/>
  <c r="BA523" i="6"/>
  <c r="G362" i="6"/>
  <c r="Y362" i="6" s="1"/>
  <c r="AW362" i="6"/>
  <c r="AX362" i="6" s="1"/>
  <c r="C362" i="6"/>
  <c r="AZ524" i="6"/>
  <c r="AL524" i="6" s="1"/>
  <c r="AY524" i="6"/>
  <c r="AU524" i="6"/>
  <c r="A525" i="6"/>
  <c r="AH524" i="6"/>
  <c r="AO524" i="6" s="1"/>
  <c r="G551" i="3"/>
  <c r="H550" i="3"/>
  <c r="I550" i="3" s="1"/>
  <c r="J549" i="3"/>
  <c r="K549" i="3" s="1"/>
  <c r="L549" i="3"/>
  <c r="AI524" i="6" l="1"/>
  <c r="H362" i="6"/>
  <c r="Z362" i="6" s="1"/>
  <c r="V362" i="6"/>
  <c r="M362" i="6" s="1"/>
  <c r="BG524" i="6"/>
  <c r="BF524" i="6" s="1"/>
  <c r="BE524" i="6"/>
  <c r="BA524" i="6"/>
  <c r="BC523" i="6"/>
  <c r="BB523" i="6" s="1"/>
  <c r="A526" i="6"/>
  <c r="AZ525" i="6"/>
  <c r="AL525" i="6" s="1"/>
  <c r="AU525" i="6"/>
  <c r="AH525" i="6"/>
  <c r="AO525" i="6" s="1"/>
  <c r="AY525" i="6"/>
  <c r="AV363" i="6"/>
  <c r="L550" i="3"/>
  <c r="J550" i="3"/>
  <c r="K550" i="3" s="1"/>
  <c r="H551" i="3"/>
  <c r="I551" i="3" s="1"/>
  <c r="G552" i="3"/>
  <c r="AI525" i="6" l="1"/>
  <c r="BC524" i="6"/>
  <c r="BB524" i="6" s="1"/>
  <c r="AH526" i="6"/>
  <c r="AO526" i="6" s="1"/>
  <c r="A527" i="6"/>
  <c r="AZ526" i="6"/>
  <c r="AL526" i="6" s="1"/>
  <c r="AY526" i="6"/>
  <c r="AU526" i="6"/>
  <c r="BE525" i="6"/>
  <c r="BA525" i="6"/>
  <c r="BG525" i="6"/>
  <c r="BF525" i="6" s="1"/>
  <c r="AW363" i="6"/>
  <c r="AX363" i="6" s="1"/>
  <c r="G363" i="6"/>
  <c r="Y363" i="6" s="1"/>
  <c r="C363" i="6"/>
  <c r="J551" i="3"/>
  <c r="K551" i="3" s="1"/>
  <c r="L551" i="3"/>
  <c r="H552" i="3"/>
  <c r="I552" i="3" s="1"/>
  <c r="G553" i="3"/>
  <c r="AI526" i="6" l="1"/>
  <c r="H363" i="6"/>
  <c r="Z363" i="6" s="1"/>
  <c r="V363" i="6"/>
  <c r="M363" i="6" s="1"/>
  <c r="BC525" i="6"/>
  <c r="BB525" i="6" s="1"/>
  <c r="AV364" i="6"/>
  <c r="BE526" i="6"/>
  <c r="BA526" i="6"/>
  <c r="BG526" i="6"/>
  <c r="BF526" i="6" s="1"/>
  <c r="AY527" i="6"/>
  <c r="AU527" i="6"/>
  <c r="AH527" i="6"/>
  <c r="AO527" i="6" s="1"/>
  <c r="A528" i="6"/>
  <c r="AZ527" i="6"/>
  <c r="AL527" i="6" s="1"/>
  <c r="H553" i="3"/>
  <c r="I553" i="3" s="1"/>
  <c r="G554" i="3"/>
  <c r="J552" i="3"/>
  <c r="K552" i="3" s="1"/>
  <c r="L552" i="3"/>
  <c r="AI527" i="6" l="1"/>
  <c r="BG527" i="6"/>
  <c r="BF527" i="6" s="1"/>
  <c r="BE527" i="6"/>
  <c r="BA527" i="6"/>
  <c r="AZ528" i="6"/>
  <c r="AL528" i="6" s="1"/>
  <c r="AY528" i="6"/>
  <c r="AU528" i="6"/>
  <c r="A529" i="6"/>
  <c r="AH528" i="6"/>
  <c r="BC526" i="6"/>
  <c r="BB526" i="6" s="1"/>
  <c r="AW364" i="6"/>
  <c r="AX364" i="6" s="1"/>
  <c r="AV365" i="6" s="1"/>
  <c r="G364" i="6"/>
  <c r="Y364" i="6" s="1"/>
  <c r="C364" i="6"/>
  <c r="G555" i="3"/>
  <c r="H554" i="3"/>
  <c r="I554" i="3" s="1"/>
  <c r="J553" i="3"/>
  <c r="K553" i="3" s="1"/>
  <c r="L553" i="3"/>
  <c r="AI528" i="6" l="1"/>
  <c r="AO528" i="6"/>
  <c r="H364" i="6"/>
  <c r="Z364" i="6" s="1"/>
  <c r="V364" i="6"/>
  <c r="M364" i="6" s="1"/>
  <c r="G365" i="6"/>
  <c r="Y365" i="6" s="1"/>
  <c r="AW365" i="6"/>
  <c r="AX365" i="6" s="1"/>
  <c r="AV366" i="6" s="1"/>
  <c r="C365" i="6"/>
  <c r="A530" i="6"/>
  <c r="AZ529" i="6"/>
  <c r="AL529" i="6" s="1"/>
  <c r="AU529" i="6"/>
  <c r="AH529" i="6"/>
  <c r="AO529" i="6" s="1"/>
  <c r="AY529" i="6"/>
  <c r="BC527" i="6"/>
  <c r="BB527" i="6" s="1"/>
  <c r="BG528" i="6"/>
  <c r="BF528" i="6" s="1"/>
  <c r="BE528" i="6"/>
  <c r="BA528" i="6"/>
  <c r="L554" i="3"/>
  <c r="J554" i="3"/>
  <c r="K554" i="3" s="1"/>
  <c r="H555" i="3"/>
  <c r="I555" i="3" s="1"/>
  <c r="G556" i="3"/>
  <c r="AI529" i="6" l="1"/>
  <c r="H365" i="6"/>
  <c r="Z365" i="6" s="1"/>
  <c r="V365" i="6"/>
  <c r="M365" i="6" s="1"/>
  <c r="BC528" i="6"/>
  <c r="BB528" i="6" s="1"/>
  <c r="AW366" i="6"/>
  <c r="AX366" i="6" s="1"/>
  <c r="AV367" i="6" s="1"/>
  <c r="G366" i="6"/>
  <c r="Y366" i="6" s="1"/>
  <c r="C366" i="6"/>
  <c r="BE529" i="6"/>
  <c r="BA529" i="6"/>
  <c r="BG529" i="6"/>
  <c r="BF529" i="6" s="1"/>
  <c r="AH530" i="6"/>
  <c r="AO530" i="6" s="1"/>
  <c r="A531" i="6"/>
  <c r="AZ530" i="6"/>
  <c r="AL530" i="6" s="1"/>
  <c r="AY530" i="6"/>
  <c r="AU530" i="6"/>
  <c r="J555" i="3"/>
  <c r="K555" i="3" s="1"/>
  <c r="L555" i="3"/>
  <c r="H556" i="3"/>
  <c r="I556" i="3" s="1"/>
  <c r="G557" i="3"/>
  <c r="AI530" i="6" l="1"/>
  <c r="H366" i="6"/>
  <c r="Z366" i="6" s="1"/>
  <c r="V366" i="6"/>
  <c r="M366" i="6" s="1"/>
  <c r="AW367" i="6"/>
  <c r="AX367" i="6" s="1"/>
  <c r="AV368" i="6" s="1"/>
  <c r="G367" i="6"/>
  <c r="Y367" i="6" s="1"/>
  <c r="C367" i="6"/>
  <c r="AY531" i="6"/>
  <c r="AU531" i="6"/>
  <c r="AH531" i="6"/>
  <c r="AO531" i="6" s="1"/>
  <c r="A532" i="6"/>
  <c r="AZ531" i="6"/>
  <c r="AL531" i="6" s="1"/>
  <c r="BC529" i="6"/>
  <c r="BB529" i="6" s="1"/>
  <c r="BE530" i="6"/>
  <c r="BA530" i="6"/>
  <c r="BG530" i="6"/>
  <c r="BF530" i="6" s="1"/>
  <c r="G558" i="3"/>
  <c r="H557" i="3"/>
  <c r="I557" i="3" s="1"/>
  <c r="J556" i="3"/>
  <c r="K556" i="3" s="1"/>
  <c r="L556" i="3"/>
  <c r="AI531" i="6" l="1"/>
  <c r="H367" i="6"/>
  <c r="Z367" i="6" s="1"/>
  <c r="V367" i="6"/>
  <c r="M367" i="6" s="1"/>
  <c r="BC530" i="6"/>
  <c r="BB530" i="6" s="1"/>
  <c r="G368" i="6"/>
  <c r="Y368" i="6" s="1"/>
  <c r="AW368" i="6"/>
  <c r="C368" i="6"/>
  <c r="AZ532" i="6"/>
  <c r="AL532" i="6" s="1"/>
  <c r="AY532" i="6"/>
  <c r="AU532" i="6"/>
  <c r="A533" i="6"/>
  <c r="AH532" i="6"/>
  <c r="BG531" i="6"/>
  <c r="BF531" i="6" s="1"/>
  <c r="BE531" i="6"/>
  <c r="BA531" i="6"/>
  <c r="J557" i="3"/>
  <c r="K557" i="3" s="1"/>
  <c r="L557" i="3"/>
  <c r="H558" i="3"/>
  <c r="I558" i="3" s="1"/>
  <c r="G559" i="3"/>
  <c r="AI532" i="6" l="1"/>
  <c r="AO532" i="6"/>
  <c r="H368" i="6"/>
  <c r="Z368" i="6" s="1"/>
  <c r="V368" i="6"/>
  <c r="M368" i="6" s="1"/>
  <c r="AX368" i="6"/>
  <c r="AV369" i="6" s="1"/>
  <c r="BC531" i="6"/>
  <c r="BB531" i="6" s="1"/>
  <c r="A534" i="6"/>
  <c r="AZ533" i="6"/>
  <c r="AL533" i="6" s="1"/>
  <c r="AU533" i="6"/>
  <c r="AH533" i="6"/>
  <c r="AY533" i="6"/>
  <c r="BG532" i="6"/>
  <c r="BF532" i="6" s="1"/>
  <c r="BE532" i="6"/>
  <c r="BA532" i="6"/>
  <c r="H559" i="3"/>
  <c r="I559" i="3" s="1"/>
  <c r="G560" i="3"/>
  <c r="L558" i="3"/>
  <c r="J558" i="3"/>
  <c r="K558" i="3" s="1"/>
  <c r="AI533" i="6" l="1"/>
  <c r="AO533" i="6"/>
  <c r="C369" i="6"/>
  <c r="AW369" i="6"/>
  <c r="AX369" i="6" s="1"/>
  <c r="AV370" i="6" s="1"/>
  <c r="G369" i="6"/>
  <c r="Y369" i="6" s="1"/>
  <c r="BE533" i="6"/>
  <c r="BA533" i="6"/>
  <c r="BG533" i="6"/>
  <c r="BF533" i="6" s="1"/>
  <c r="AH534" i="6"/>
  <c r="AO534" i="6" s="1"/>
  <c r="A535" i="6"/>
  <c r="AZ534" i="6"/>
  <c r="AL534" i="6" s="1"/>
  <c r="AY534" i="6"/>
  <c r="AU534" i="6"/>
  <c r="BC532" i="6"/>
  <c r="BB532" i="6" s="1"/>
  <c r="H560" i="3"/>
  <c r="I560" i="3" s="1"/>
  <c r="G561" i="3"/>
  <c r="L559" i="3"/>
  <c r="J559" i="3"/>
  <c r="K559" i="3" s="1"/>
  <c r="AI534" i="6" l="1"/>
  <c r="H369" i="6"/>
  <c r="Z369" i="6" s="1"/>
  <c r="V369" i="6"/>
  <c r="M369" i="6" s="1"/>
  <c r="AW370" i="6"/>
  <c r="AX370" i="6" s="1"/>
  <c r="AV371" i="6" s="1"/>
  <c r="G370" i="6"/>
  <c r="Y370" i="6" s="1"/>
  <c r="C370" i="6"/>
  <c r="BC533" i="6"/>
  <c r="BB533" i="6" s="1"/>
  <c r="BE534" i="6"/>
  <c r="BA534" i="6"/>
  <c r="BG534" i="6"/>
  <c r="BF534" i="6" s="1"/>
  <c r="AY535" i="6"/>
  <c r="AU535" i="6"/>
  <c r="AH535" i="6"/>
  <c r="A536" i="6"/>
  <c r="AZ535" i="6"/>
  <c r="AL535" i="6" s="1"/>
  <c r="J560" i="3"/>
  <c r="K560" i="3" s="1"/>
  <c r="L560" i="3"/>
  <c r="G562" i="3"/>
  <c r="H561" i="3"/>
  <c r="I561" i="3" s="1"/>
  <c r="AI535" i="6" l="1"/>
  <c r="AO535" i="6"/>
  <c r="H370" i="6"/>
  <c r="Z370" i="6" s="1"/>
  <c r="V370" i="6"/>
  <c r="M370" i="6" s="1"/>
  <c r="BG535" i="6"/>
  <c r="BF535" i="6" s="1"/>
  <c r="BE535" i="6"/>
  <c r="BA535" i="6"/>
  <c r="AW371" i="6"/>
  <c r="AX371" i="6" s="1"/>
  <c r="AV372" i="6" s="1"/>
  <c r="G371" i="6"/>
  <c r="Y371" i="6" s="1"/>
  <c r="C371" i="6"/>
  <c r="AZ536" i="6"/>
  <c r="AL536" i="6" s="1"/>
  <c r="AY536" i="6"/>
  <c r="AU536" i="6"/>
  <c r="A537" i="6"/>
  <c r="AH536" i="6"/>
  <c r="BC534" i="6"/>
  <c r="BB534" i="6" s="1"/>
  <c r="J561" i="3"/>
  <c r="K561" i="3" s="1"/>
  <c r="L561" i="3"/>
  <c r="H562" i="3"/>
  <c r="I562" i="3" s="1"/>
  <c r="G563" i="3"/>
  <c r="AI536" i="6" l="1"/>
  <c r="AO536" i="6"/>
  <c r="H371" i="6"/>
  <c r="Z371" i="6" s="1"/>
  <c r="V371" i="6"/>
  <c r="M371" i="6" s="1"/>
  <c r="G372" i="6"/>
  <c r="Y372" i="6" s="1"/>
  <c r="AW372" i="6"/>
  <c r="C372" i="6"/>
  <c r="BG536" i="6"/>
  <c r="BF536" i="6" s="1"/>
  <c r="BE536" i="6"/>
  <c r="BA536" i="6"/>
  <c r="BC535" i="6"/>
  <c r="BB535" i="6" s="1"/>
  <c r="A538" i="6"/>
  <c r="AZ537" i="6"/>
  <c r="AL537" i="6" s="1"/>
  <c r="AU537" i="6"/>
  <c r="AH537" i="6"/>
  <c r="AY537" i="6"/>
  <c r="L562" i="3"/>
  <c r="J562" i="3"/>
  <c r="K562" i="3" s="1"/>
  <c r="H563" i="3"/>
  <c r="I563" i="3" s="1"/>
  <c r="G564" i="3"/>
  <c r="AI537" i="6" l="1"/>
  <c r="AO537" i="6"/>
  <c r="H372" i="6"/>
  <c r="Z372" i="6" s="1"/>
  <c r="V372" i="6"/>
  <c r="M372" i="6" s="1"/>
  <c r="AX372" i="6"/>
  <c r="AV373" i="6" s="1"/>
  <c r="AH538" i="6"/>
  <c r="AO538" i="6" s="1"/>
  <c r="A539" i="6"/>
  <c r="AZ538" i="6"/>
  <c r="AL538" i="6" s="1"/>
  <c r="AY538" i="6"/>
  <c r="AU538" i="6"/>
  <c r="BE537" i="6"/>
  <c r="BA537" i="6"/>
  <c r="BG537" i="6"/>
  <c r="BF537" i="6" s="1"/>
  <c r="BC536" i="6"/>
  <c r="BB536" i="6" s="1"/>
  <c r="J563" i="3"/>
  <c r="K563" i="3" s="1"/>
  <c r="L563" i="3"/>
  <c r="H564" i="3"/>
  <c r="I564" i="3" s="1"/>
  <c r="G565" i="3"/>
  <c r="AI538" i="6" l="1"/>
  <c r="AW373" i="6"/>
  <c r="AX373" i="6" s="1"/>
  <c r="AV374" i="6" s="1"/>
  <c r="AW374" i="6" s="1"/>
  <c r="AX374" i="6" s="1"/>
  <c r="C373" i="6"/>
  <c r="G373" i="6"/>
  <c r="Y373" i="6" s="1"/>
  <c r="BC537" i="6"/>
  <c r="BB537" i="6" s="1"/>
  <c r="BE538" i="6"/>
  <c r="BA538" i="6"/>
  <c r="BG538" i="6"/>
  <c r="BF538" i="6" s="1"/>
  <c r="AY539" i="6"/>
  <c r="AU539" i="6"/>
  <c r="AH539" i="6"/>
  <c r="AO539" i="6" s="1"/>
  <c r="A540" i="6"/>
  <c r="AZ539" i="6"/>
  <c r="AL539" i="6" s="1"/>
  <c r="H565" i="3"/>
  <c r="I565" i="3" s="1"/>
  <c r="G566" i="3"/>
  <c r="J564" i="3"/>
  <c r="K564" i="3" s="1"/>
  <c r="L564" i="3"/>
  <c r="AI539" i="6" l="1"/>
  <c r="G374" i="6"/>
  <c r="Y374" i="6" s="1"/>
  <c r="C374" i="6"/>
  <c r="H374" i="6" s="1"/>
  <c r="Z374" i="6" s="1"/>
  <c r="H373" i="6"/>
  <c r="Z373" i="6" s="1"/>
  <c r="V373" i="6"/>
  <c r="M373" i="6" s="1"/>
  <c r="BG539" i="6"/>
  <c r="BF539" i="6" s="1"/>
  <c r="BE539" i="6"/>
  <c r="BA539" i="6"/>
  <c r="A541" i="6"/>
  <c r="AZ540" i="6"/>
  <c r="AL540" i="6" s="1"/>
  <c r="AY540" i="6"/>
  <c r="AU540" i="6"/>
  <c r="AH540" i="6"/>
  <c r="BC538" i="6"/>
  <c r="BB538" i="6" s="1"/>
  <c r="AV375" i="6"/>
  <c r="G567" i="3"/>
  <c r="H566" i="3"/>
  <c r="I566" i="3" s="1"/>
  <c r="J565" i="3"/>
  <c r="K565" i="3" s="1"/>
  <c r="L565" i="3"/>
  <c r="AI540" i="6" l="1"/>
  <c r="AO540" i="6"/>
  <c r="V374" i="6"/>
  <c r="M374" i="6" s="1"/>
  <c r="BC539" i="6"/>
  <c r="BB539" i="6" s="1"/>
  <c r="BE540" i="6"/>
  <c r="BA540" i="6"/>
  <c r="BG540" i="6"/>
  <c r="BF540" i="6" s="1"/>
  <c r="AH541" i="6"/>
  <c r="AO541" i="6" s="1"/>
  <c r="A542" i="6"/>
  <c r="AZ541" i="6"/>
  <c r="AL541" i="6" s="1"/>
  <c r="AY541" i="6"/>
  <c r="AU541" i="6"/>
  <c r="AW375" i="6"/>
  <c r="G375" i="6"/>
  <c r="Y375" i="6" s="1"/>
  <c r="C375" i="6"/>
  <c r="L566" i="3"/>
  <c r="J566" i="3"/>
  <c r="K566" i="3" s="1"/>
  <c r="G568" i="3"/>
  <c r="H567" i="3"/>
  <c r="I567" i="3" s="1"/>
  <c r="AI541" i="6" l="1"/>
  <c r="H375" i="6"/>
  <c r="Z375" i="6" s="1"/>
  <c r="V375" i="6"/>
  <c r="M375" i="6" s="1"/>
  <c r="AX375" i="6"/>
  <c r="AV376" i="6" s="1"/>
  <c r="BE541" i="6"/>
  <c r="BA541" i="6"/>
  <c r="BG541" i="6"/>
  <c r="BF541" i="6" s="1"/>
  <c r="AY542" i="6"/>
  <c r="AU542" i="6"/>
  <c r="AH542" i="6"/>
  <c r="A543" i="6"/>
  <c r="AZ542" i="6"/>
  <c r="AL542" i="6" s="1"/>
  <c r="BC540" i="6"/>
  <c r="BB540" i="6" s="1"/>
  <c r="J567" i="3"/>
  <c r="K567" i="3" s="1"/>
  <c r="L567" i="3"/>
  <c r="H568" i="3"/>
  <c r="I568" i="3" s="1"/>
  <c r="G569" i="3"/>
  <c r="AI542" i="6" l="1"/>
  <c r="AO542" i="6"/>
  <c r="G376" i="6"/>
  <c r="Y376" i="6" s="1"/>
  <c r="AW376" i="6"/>
  <c r="AX376" i="6" s="1"/>
  <c r="AV377" i="6" s="1"/>
  <c r="C376" i="6"/>
  <c r="BC541" i="6"/>
  <c r="BB541" i="6" s="1"/>
  <c r="BG542" i="6"/>
  <c r="BF542" i="6" s="1"/>
  <c r="BE542" i="6"/>
  <c r="BA542" i="6"/>
  <c r="AZ543" i="6"/>
  <c r="AL543" i="6" s="1"/>
  <c r="AY543" i="6"/>
  <c r="AU543" i="6"/>
  <c r="AH543" i="6"/>
  <c r="AO543" i="6" s="1"/>
  <c r="A544" i="6"/>
  <c r="J568" i="3"/>
  <c r="K568" i="3" s="1"/>
  <c r="L568" i="3"/>
  <c r="G570" i="3"/>
  <c r="H569" i="3"/>
  <c r="I569" i="3" s="1"/>
  <c r="AI543" i="6" l="1"/>
  <c r="AW377" i="6"/>
  <c r="AX377" i="6" s="1"/>
  <c r="AV378" i="6" s="1"/>
  <c r="AW378" i="6" s="1"/>
  <c r="AX378" i="6" s="1"/>
  <c r="H376" i="6"/>
  <c r="Z376" i="6" s="1"/>
  <c r="V376" i="6"/>
  <c r="M376" i="6" s="1"/>
  <c r="C377" i="6"/>
  <c r="G377" i="6"/>
  <c r="Y377" i="6" s="1"/>
  <c r="A545" i="6"/>
  <c r="AZ544" i="6"/>
  <c r="AL544" i="6" s="1"/>
  <c r="AY544" i="6"/>
  <c r="AU544" i="6"/>
  <c r="AH544" i="6"/>
  <c r="BC542" i="6"/>
  <c r="BB542" i="6" s="1"/>
  <c r="BG543" i="6"/>
  <c r="BF543" i="6" s="1"/>
  <c r="BE543" i="6"/>
  <c r="BA543" i="6"/>
  <c r="J569" i="3"/>
  <c r="K569" i="3" s="1"/>
  <c r="L569" i="3"/>
  <c r="H570" i="3"/>
  <c r="I570" i="3" s="1"/>
  <c r="G571" i="3"/>
  <c r="AI544" i="6" l="1"/>
  <c r="AO544" i="6"/>
  <c r="C378" i="6"/>
  <c r="H378" i="6" s="1"/>
  <c r="Z378" i="6" s="1"/>
  <c r="G378" i="6"/>
  <c r="Y378" i="6" s="1"/>
  <c r="H377" i="6"/>
  <c r="Z377" i="6" s="1"/>
  <c r="V377" i="6"/>
  <c r="M377" i="6" s="1"/>
  <c r="BC543" i="6"/>
  <c r="BB543" i="6" s="1"/>
  <c r="BE544" i="6"/>
  <c r="BA544" i="6"/>
  <c r="BG544" i="6"/>
  <c r="BF544" i="6" s="1"/>
  <c r="AH545" i="6"/>
  <c r="AO545" i="6" s="1"/>
  <c r="A546" i="6"/>
  <c r="AZ545" i="6"/>
  <c r="AL545" i="6" s="1"/>
  <c r="AY545" i="6"/>
  <c r="AU545" i="6"/>
  <c r="AV379" i="6"/>
  <c r="L570" i="3"/>
  <c r="J570" i="3"/>
  <c r="K570" i="3" s="1"/>
  <c r="H571" i="3"/>
  <c r="I571" i="3" s="1"/>
  <c r="G572" i="3"/>
  <c r="V378" i="6" l="1"/>
  <c r="M378" i="6" s="1"/>
  <c r="AI545" i="6"/>
  <c r="AW379" i="6"/>
  <c r="AX379" i="6" s="1"/>
  <c r="AV380" i="6" s="1"/>
  <c r="G379" i="6"/>
  <c r="Y379" i="6" s="1"/>
  <c r="C379" i="6"/>
  <c r="BE545" i="6"/>
  <c r="BA545" i="6"/>
  <c r="BG545" i="6"/>
  <c r="BF545" i="6" s="1"/>
  <c r="AY546" i="6"/>
  <c r="AU546" i="6"/>
  <c r="AH546" i="6"/>
  <c r="AO546" i="6" s="1"/>
  <c r="A547" i="6"/>
  <c r="AZ546" i="6"/>
  <c r="AL546" i="6" s="1"/>
  <c r="BC544" i="6"/>
  <c r="BB544" i="6" s="1"/>
  <c r="H572" i="3"/>
  <c r="I572" i="3" s="1"/>
  <c r="G573" i="3"/>
  <c r="J571" i="3"/>
  <c r="K571" i="3" s="1"/>
  <c r="L571" i="3"/>
  <c r="BC545" i="6" l="1"/>
  <c r="BB545" i="6" s="1"/>
  <c r="AI546" i="6"/>
  <c r="H379" i="6"/>
  <c r="Z379" i="6" s="1"/>
  <c r="V379" i="6"/>
  <c r="M379" i="6" s="1"/>
  <c r="G380" i="6"/>
  <c r="Y380" i="6" s="1"/>
  <c r="AW380" i="6"/>
  <c r="AX380" i="6" s="1"/>
  <c r="AV381" i="6" s="1"/>
  <c r="C380" i="6"/>
  <c r="AZ547" i="6"/>
  <c r="AL547" i="6" s="1"/>
  <c r="AY547" i="6"/>
  <c r="AU547" i="6"/>
  <c r="AH547" i="6"/>
  <c r="AO547" i="6" s="1"/>
  <c r="A548" i="6"/>
  <c r="BG546" i="6"/>
  <c r="BF546" i="6" s="1"/>
  <c r="BE546" i="6"/>
  <c r="BA546" i="6"/>
  <c r="G574" i="3"/>
  <c r="H573" i="3"/>
  <c r="I573" i="3" s="1"/>
  <c r="L572" i="3"/>
  <c r="J572" i="3"/>
  <c r="K572" i="3" s="1"/>
  <c r="AI547" i="6" l="1"/>
  <c r="H380" i="6"/>
  <c r="Z380" i="6" s="1"/>
  <c r="V380" i="6"/>
  <c r="M380" i="6" s="1"/>
  <c r="BC546" i="6"/>
  <c r="BB546" i="6" s="1"/>
  <c r="AW381" i="6"/>
  <c r="AX381" i="6" s="1"/>
  <c r="G381" i="6"/>
  <c r="Y381" i="6" s="1"/>
  <c r="C381" i="6"/>
  <c r="A549" i="6"/>
  <c r="AZ548" i="6"/>
  <c r="AL548" i="6" s="1"/>
  <c r="AY548" i="6"/>
  <c r="AU548" i="6"/>
  <c r="AH548" i="6"/>
  <c r="BG547" i="6"/>
  <c r="BF547" i="6" s="1"/>
  <c r="BE547" i="6"/>
  <c r="BA547" i="6"/>
  <c r="J573" i="3"/>
  <c r="K573" i="3" s="1"/>
  <c r="L573" i="3"/>
  <c r="H574" i="3"/>
  <c r="I574" i="3" s="1"/>
  <c r="G575" i="3"/>
  <c r="AI548" i="6" l="1"/>
  <c r="AO548" i="6"/>
  <c r="H381" i="6"/>
  <c r="Z381" i="6" s="1"/>
  <c r="V381" i="6"/>
  <c r="M381" i="6" s="1"/>
  <c r="BC547" i="6"/>
  <c r="BB547" i="6" s="1"/>
  <c r="AV382" i="6"/>
  <c r="BE548" i="6"/>
  <c r="BA548" i="6"/>
  <c r="BG548" i="6"/>
  <c r="BF548" i="6" s="1"/>
  <c r="AH549" i="6"/>
  <c r="AO549" i="6" s="1"/>
  <c r="A550" i="6"/>
  <c r="AZ549" i="6"/>
  <c r="AL549" i="6" s="1"/>
  <c r="AY549" i="6"/>
  <c r="AU549" i="6"/>
  <c r="G576" i="3"/>
  <c r="H575" i="3"/>
  <c r="I575" i="3" s="1"/>
  <c r="J574" i="3"/>
  <c r="K574" i="3" s="1"/>
  <c r="L574" i="3"/>
  <c r="AI549" i="6" l="1"/>
  <c r="C382" i="6"/>
  <c r="H382" i="6" s="1"/>
  <c r="Z382" i="6" s="1"/>
  <c r="V382" i="6"/>
  <c r="M382" i="6" s="1"/>
  <c r="G382" i="6"/>
  <c r="Y382" i="6" s="1"/>
  <c r="AW382" i="6"/>
  <c r="AX382" i="6" s="1"/>
  <c r="AY550" i="6"/>
  <c r="AU550" i="6"/>
  <c r="AH550" i="6"/>
  <c r="AO550" i="6" s="1"/>
  <c r="A551" i="6"/>
  <c r="AZ550" i="6"/>
  <c r="AL550" i="6" s="1"/>
  <c r="BC548" i="6"/>
  <c r="BB548" i="6" s="1"/>
  <c r="BE549" i="6"/>
  <c r="BA549" i="6"/>
  <c r="BG549" i="6"/>
  <c r="BF549" i="6" s="1"/>
  <c r="J575" i="3"/>
  <c r="K575" i="3" s="1"/>
  <c r="L575" i="3"/>
  <c r="G577" i="3"/>
  <c r="H576" i="3"/>
  <c r="I576" i="3" s="1"/>
  <c r="AI550" i="6" l="1"/>
  <c r="AY382" i="6"/>
  <c r="AV383" i="6" s="1"/>
  <c r="BG550" i="6"/>
  <c r="BF550" i="6" s="1"/>
  <c r="BE550" i="6"/>
  <c r="BA550" i="6"/>
  <c r="BC549" i="6"/>
  <c r="BB549" i="6" s="1"/>
  <c r="AZ551" i="6"/>
  <c r="AL551" i="6" s="1"/>
  <c r="AY551" i="6"/>
  <c r="AU551" i="6"/>
  <c r="AH551" i="6"/>
  <c r="A552" i="6"/>
  <c r="L576" i="3"/>
  <c r="J576" i="3"/>
  <c r="K576" i="3" s="1"/>
  <c r="G578" i="3"/>
  <c r="H577" i="3"/>
  <c r="I577" i="3" s="1"/>
  <c r="AI551" i="6" l="1"/>
  <c r="AO551" i="6"/>
  <c r="AW383" i="6"/>
  <c r="AX383" i="6" s="1"/>
  <c r="C383" i="6"/>
  <c r="H383" i="6" s="1"/>
  <c r="Z383" i="6" s="1"/>
  <c r="G383" i="6"/>
  <c r="Y383" i="6" s="1"/>
  <c r="BC550" i="6"/>
  <c r="BB550" i="6" s="1"/>
  <c r="BG551" i="6"/>
  <c r="BF551" i="6" s="1"/>
  <c r="BE551" i="6"/>
  <c r="BA551" i="6"/>
  <c r="A553" i="6"/>
  <c r="AZ552" i="6"/>
  <c r="AL552" i="6" s="1"/>
  <c r="AY552" i="6"/>
  <c r="AU552" i="6"/>
  <c r="AH552" i="6"/>
  <c r="AO552" i="6" s="1"/>
  <c r="AV384" i="6"/>
  <c r="J577" i="3"/>
  <c r="K577" i="3" s="1"/>
  <c r="L577" i="3"/>
  <c r="H578" i="3"/>
  <c r="I578" i="3" s="1"/>
  <c r="G579" i="3"/>
  <c r="AI552" i="6" l="1"/>
  <c r="V383" i="6"/>
  <c r="M383" i="6" s="1"/>
  <c r="BC551" i="6"/>
  <c r="BB551" i="6" s="1"/>
  <c r="G384" i="6"/>
  <c r="Y384" i="6" s="1"/>
  <c r="AW384" i="6"/>
  <c r="C384" i="6"/>
  <c r="BE552" i="6"/>
  <c r="BA552" i="6"/>
  <c r="BG552" i="6"/>
  <c r="BF552" i="6" s="1"/>
  <c r="AH553" i="6"/>
  <c r="AO553" i="6" s="1"/>
  <c r="A554" i="6"/>
  <c r="AZ553" i="6"/>
  <c r="AL553" i="6" s="1"/>
  <c r="AY553" i="6"/>
  <c r="AU553" i="6"/>
  <c r="H579" i="3"/>
  <c r="I579" i="3" s="1"/>
  <c r="G580" i="3"/>
  <c r="J578" i="3"/>
  <c r="K578" i="3" s="1"/>
  <c r="L578" i="3"/>
  <c r="AI553" i="6" l="1"/>
  <c r="H384" i="6"/>
  <c r="Z384" i="6" s="1"/>
  <c r="V384" i="6"/>
  <c r="M384" i="6" s="1"/>
  <c r="AY554" i="6"/>
  <c r="AU554" i="6"/>
  <c r="AH554" i="6"/>
  <c r="A555" i="6"/>
  <c r="AZ554" i="6"/>
  <c r="AL554" i="6" s="1"/>
  <c r="BE553" i="6"/>
  <c r="BA553" i="6"/>
  <c r="BG553" i="6"/>
  <c r="BF553" i="6" s="1"/>
  <c r="AX384" i="6"/>
  <c r="AV385" i="6" s="1"/>
  <c r="BC552" i="6"/>
  <c r="BB552" i="6" s="1"/>
  <c r="G581" i="3"/>
  <c r="H580" i="3"/>
  <c r="I580" i="3" s="1"/>
  <c r="J579" i="3"/>
  <c r="K579" i="3" s="1"/>
  <c r="L579" i="3"/>
  <c r="AI554" i="6" l="1"/>
  <c r="AO554" i="6"/>
  <c r="AW385" i="6"/>
  <c r="AX385" i="6" s="1"/>
  <c r="AV386" i="6" s="1"/>
  <c r="G385" i="6"/>
  <c r="Y385" i="6" s="1"/>
  <c r="C385" i="6"/>
  <c r="AZ555" i="6"/>
  <c r="AL555" i="6" s="1"/>
  <c r="AY555" i="6"/>
  <c r="AU555" i="6"/>
  <c r="AH555" i="6"/>
  <c r="AO555" i="6" s="1"/>
  <c r="A556" i="6"/>
  <c r="BG554" i="6"/>
  <c r="BF554" i="6" s="1"/>
  <c r="BE554" i="6"/>
  <c r="BA554" i="6"/>
  <c r="BC553" i="6"/>
  <c r="BB553" i="6" s="1"/>
  <c r="L580" i="3"/>
  <c r="J580" i="3"/>
  <c r="K580" i="3" s="1"/>
  <c r="G582" i="3"/>
  <c r="H581" i="3"/>
  <c r="I581" i="3" s="1"/>
  <c r="AI555" i="6" l="1"/>
  <c r="H385" i="6"/>
  <c r="Z385" i="6" s="1"/>
  <c r="V385" i="6"/>
  <c r="M385" i="6" s="1"/>
  <c r="BC554" i="6"/>
  <c r="BB554" i="6" s="1"/>
  <c r="AW386" i="6"/>
  <c r="AX386" i="6" s="1"/>
  <c r="G386" i="6"/>
  <c r="Y386" i="6" s="1"/>
  <c r="C386" i="6"/>
  <c r="A557" i="6"/>
  <c r="AZ556" i="6"/>
  <c r="AL556" i="6" s="1"/>
  <c r="AY556" i="6"/>
  <c r="AU556" i="6"/>
  <c r="AH556" i="6"/>
  <c r="AO556" i="6" s="1"/>
  <c r="BG555" i="6"/>
  <c r="BF555" i="6" s="1"/>
  <c r="BE555" i="6"/>
  <c r="BA555" i="6"/>
  <c r="J581" i="3"/>
  <c r="K581" i="3" s="1"/>
  <c r="L581" i="3"/>
  <c r="H582" i="3"/>
  <c r="I582" i="3" s="1"/>
  <c r="G583" i="3"/>
  <c r="AI556" i="6" l="1"/>
  <c r="H386" i="6"/>
  <c r="Z386" i="6" s="1"/>
  <c r="V386" i="6"/>
  <c r="M386" i="6" s="1"/>
  <c r="AH557" i="6"/>
  <c r="AO557" i="6" s="1"/>
  <c r="A558" i="6"/>
  <c r="AZ557" i="6"/>
  <c r="AL557" i="6" s="1"/>
  <c r="AY557" i="6"/>
  <c r="AU557" i="6"/>
  <c r="BC555" i="6"/>
  <c r="BB555" i="6" s="1"/>
  <c r="BE556" i="6"/>
  <c r="BA556" i="6"/>
  <c r="BG556" i="6"/>
  <c r="BF556" i="6" s="1"/>
  <c r="AV387" i="6"/>
  <c r="J582" i="3"/>
  <c r="K582" i="3" s="1"/>
  <c r="L582" i="3"/>
  <c r="H583" i="3"/>
  <c r="I583" i="3" s="1"/>
  <c r="G584" i="3"/>
  <c r="AI557" i="6" l="1"/>
  <c r="AW387" i="6"/>
  <c r="AX387" i="6" s="1"/>
  <c r="G387" i="6"/>
  <c r="Y387" i="6" s="1"/>
  <c r="C387" i="6"/>
  <c r="BE557" i="6"/>
  <c r="BA557" i="6"/>
  <c r="BG557" i="6"/>
  <c r="BF557" i="6" s="1"/>
  <c r="AY558" i="6"/>
  <c r="AU558" i="6"/>
  <c r="AH558" i="6"/>
  <c r="AO558" i="6" s="1"/>
  <c r="A559" i="6"/>
  <c r="AZ558" i="6"/>
  <c r="AL558" i="6" s="1"/>
  <c r="BC556" i="6"/>
  <c r="BB556" i="6" s="1"/>
  <c r="J583" i="3"/>
  <c r="K583" i="3" s="1"/>
  <c r="L583" i="3"/>
  <c r="G585" i="3"/>
  <c r="H584" i="3"/>
  <c r="I584" i="3" s="1"/>
  <c r="AI558" i="6" l="1"/>
  <c r="H387" i="6"/>
  <c r="Z387" i="6" s="1"/>
  <c r="V387" i="6"/>
  <c r="M387" i="6" s="1"/>
  <c r="BG558" i="6"/>
  <c r="BF558" i="6" s="1"/>
  <c r="BE558" i="6"/>
  <c r="BA558" i="6"/>
  <c r="BC557" i="6"/>
  <c r="BB557" i="6" s="1"/>
  <c r="AZ559" i="6"/>
  <c r="AL559" i="6" s="1"/>
  <c r="AY559" i="6"/>
  <c r="AU559" i="6"/>
  <c r="AH559" i="6"/>
  <c r="AO559" i="6" s="1"/>
  <c r="A560" i="6"/>
  <c r="AV388" i="6"/>
  <c r="L584" i="3"/>
  <c r="J584" i="3"/>
  <c r="K584" i="3" s="1"/>
  <c r="G586" i="3"/>
  <c r="H585" i="3"/>
  <c r="I585" i="3" s="1"/>
  <c r="AI559" i="6" l="1"/>
  <c r="BC558" i="6"/>
  <c r="BB558" i="6" s="1"/>
  <c r="G388" i="6"/>
  <c r="Y388" i="6" s="1"/>
  <c r="AW388" i="6"/>
  <c r="AX388" i="6" s="1"/>
  <c r="C388" i="6"/>
  <c r="BG559" i="6"/>
  <c r="BF559" i="6" s="1"/>
  <c r="BE559" i="6"/>
  <c r="BA559" i="6"/>
  <c r="A561" i="6"/>
  <c r="AZ560" i="6"/>
  <c r="AL560" i="6" s="1"/>
  <c r="AY560" i="6"/>
  <c r="AU560" i="6"/>
  <c r="AH560" i="6"/>
  <c r="J585" i="3"/>
  <c r="K585" i="3" s="1"/>
  <c r="L585" i="3"/>
  <c r="H586" i="3"/>
  <c r="I586" i="3" s="1"/>
  <c r="G587" i="3"/>
  <c r="AI560" i="6" l="1"/>
  <c r="AO560" i="6"/>
  <c r="H388" i="6"/>
  <c r="Z388" i="6" s="1"/>
  <c r="V388" i="6"/>
  <c r="M388" i="6" s="1"/>
  <c r="BC559" i="6"/>
  <c r="BB559" i="6" s="1"/>
  <c r="BE560" i="6"/>
  <c r="BA560" i="6"/>
  <c r="BG560" i="6"/>
  <c r="BF560" i="6" s="1"/>
  <c r="AH561" i="6"/>
  <c r="AO561" i="6" s="1"/>
  <c r="A562" i="6"/>
  <c r="AZ561" i="6"/>
  <c r="AL561" i="6" s="1"/>
  <c r="AY561" i="6"/>
  <c r="AU561" i="6"/>
  <c r="AV389" i="6"/>
  <c r="J586" i="3"/>
  <c r="K586" i="3" s="1"/>
  <c r="L586" i="3"/>
  <c r="H587" i="3"/>
  <c r="I587" i="3" s="1"/>
  <c r="G588" i="3"/>
  <c r="AI561" i="6" l="1"/>
  <c r="BE561" i="6"/>
  <c r="BA561" i="6"/>
  <c r="BG561" i="6"/>
  <c r="BF561" i="6" s="1"/>
  <c r="AW389" i="6"/>
  <c r="AX389" i="6" s="1"/>
  <c r="AV390" i="6" s="1"/>
  <c r="G389" i="6"/>
  <c r="Y389" i="6" s="1"/>
  <c r="C389" i="6"/>
  <c r="AY562" i="6"/>
  <c r="AU562" i="6"/>
  <c r="AH562" i="6"/>
  <c r="A563" i="6"/>
  <c r="AZ562" i="6"/>
  <c r="AL562" i="6" s="1"/>
  <c r="BC560" i="6"/>
  <c r="BB560" i="6" s="1"/>
  <c r="G589" i="3"/>
  <c r="H588" i="3"/>
  <c r="I588" i="3" s="1"/>
  <c r="J587" i="3"/>
  <c r="K587" i="3" s="1"/>
  <c r="L587" i="3"/>
  <c r="AI562" i="6" l="1"/>
  <c r="AO562" i="6"/>
  <c r="H389" i="6"/>
  <c r="Z389" i="6" s="1"/>
  <c r="V389" i="6"/>
  <c r="M389" i="6" s="1"/>
  <c r="BC561" i="6"/>
  <c r="BB561" i="6" s="1"/>
  <c r="AW390" i="6"/>
  <c r="G390" i="6"/>
  <c r="Y390" i="6" s="1"/>
  <c r="C390" i="6"/>
  <c r="BG562" i="6"/>
  <c r="BF562" i="6" s="1"/>
  <c r="BE562" i="6"/>
  <c r="BA562" i="6"/>
  <c r="AZ563" i="6"/>
  <c r="AL563" i="6" s="1"/>
  <c r="AY563" i="6"/>
  <c r="AU563" i="6"/>
  <c r="AH563" i="6"/>
  <c r="A564" i="6"/>
  <c r="L588" i="3"/>
  <c r="J588" i="3"/>
  <c r="K588" i="3" s="1"/>
  <c r="G590" i="3"/>
  <c r="H589" i="3"/>
  <c r="I589" i="3" s="1"/>
  <c r="AI563" i="6" l="1"/>
  <c r="AO563" i="6"/>
  <c r="H390" i="6"/>
  <c r="Z390" i="6" s="1"/>
  <c r="V390" i="6"/>
  <c r="M390" i="6" s="1"/>
  <c r="BC562" i="6"/>
  <c r="BB562" i="6" s="1"/>
  <c r="AX390" i="6"/>
  <c r="AV391" i="6" s="1"/>
  <c r="BG563" i="6"/>
  <c r="BF563" i="6" s="1"/>
  <c r="BE563" i="6"/>
  <c r="BA563" i="6"/>
  <c r="A565" i="6"/>
  <c r="AZ564" i="6"/>
  <c r="AL564" i="6" s="1"/>
  <c r="AY564" i="6"/>
  <c r="AU564" i="6"/>
  <c r="AH564" i="6"/>
  <c r="J589" i="3"/>
  <c r="K589" i="3" s="1"/>
  <c r="L589" i="3"/>
  <c r="H590" i="3"/>
  <c r="I590" i="3" s="1"/>
  <c r="G591" i="3"/>
  <c r="AI564" i="6" l="1"/>
  <c r="AO564" i="6"/>
  <c r="G391" i="6"/>
  <c r="Y391" i="6" s="1"/>
  <c r="C391" i="6"/>
  <c r="AW391" i="6"/>
  <c r="AX391" i="6" s="1"/>
  <c r="BE564" i="6"/>
  <c r="BA564" i="6"/>
  <c r="BG564" i="6"/>
  <c r="BF564" i="6" s="1"/>
  <c r="BC563" i="6"/>
  <c r="BB563" i="6" s="1"/>
  <c r="A566" i="6"/>
  <c r="AY565" i="6"/>
  <c r="AU565" i="6"/>
  <c r="AZ565" i="6"/>
  <c r="AL565" i="6" s="1"/>
  <c r="AH565" i="6"/>
  <c r="J590" i="3"/>
  <c r="K590" i="3" s="1"/>
  <c r="L590" i="3"/>
  <c r="G592" i="3"/>
  <c r="H591" i="3"/>
  <c r="I591" i="3" s="1"/>
  <c r="AI565" i="6" l="1"/>
  <c r="AO565" i="6"/>
  <c r="H391" i="6"/>
  <c r="Z391" i="6" s="1"/>
  <c r="V391" i="6"/>
  <c r="M391" i="6" s="1"/>
  <c r="AV392" i="6"/>
  <c r="BC564" i="6"/>
  <c r="BB564" i="6" s="1"/>
  <c r="AH566" i="6"/>
  <c r="AO566" i="6" s="1"/>
  <c r="AZ566" i="6"/>
  <c r="AL566" i="6" s="1"/>
  <c r="AY566" i="6"/>
  <c r="A567" i="6"/>
  <c r="AU566" i="6"/>
  <c r="BE565" i="6"/>
  <c r="BA565" i="6"/>
  <c r="BG565" i="6"/>
  <c r="BF565" i="6" s="1"/>
  <c r="J591" i="3"/>
  <c r="K591" i="3" s="1"/>
  <c r="L591" i="3"/>
  <c r="G593" i="3"/>
  <c r="H592" i="3"/>
  <c r="I592" i="3" s="1"/>
  <c r="AI566" i="6" l="1"/>
  <c r="G392" i="6"/>
  <c r="Y392" i="6" s="1"/>
  <c r="C392" i="6"/>
  <c r="V392" i="6" s="1"/>
  <c r="AW392" i="6"/>
  <c r="AX392" i="6" s="1"/>
  <c r="AV393" i="6" s="1"/>
  <c r="BC565" i="6"/>
  <c r="BB565" i="6" s="1"/>
  <c r="AY567" i="6"/>
  <c r="AU567" i="6"/>
  <c r="A568" i="6"/>
  <c r="AZ567" i="6"/>
  <c r="AL567" i="6" s="1"/>
  <c r="AH567" i="6"/>
  <c r="BG566" i="6"/>
  <c r="BF566" i="6" s="1"/>
  <c r="BE566" i="6"/>
  <c r="BA566" i="6"/>
  <c r="L592" i="3"/>
  <c r="J592" i="3"/>
  <c r="K592" i="3" s="1"/>
  <c r="G594" i="3"/>
  <c r="H593" i="3"/>
  <c r="I593" i="3" s="1"/>
  <c r="AI567" i="6" l="1"/>
  <c r="AO567" i="6"/>
  <c r="H392" i="6"/>
  <c r="Z392" i="6" s="1"/>
  <c r="M392" i="6"/>
  <c r="BC566" i="6"/>
  <c r="BB566" i="6" s="1"/>
  <c r="AZ568" i="6"/>
  <c r="AL568" i="6" s="1"/>
  <c r="AH568" i="6"/>
  <c r="AO568" i="6" s="1"/>
  <c r="A569" i="6"/>
  <c r="AU568" i="6"/>
  <c r="AY568" i="6"/>
  <c r="BG567" i="6"/>
  <c r="BF567" i="6" s="1"/>
  <c r="BE567" i="6"/>
  <c r="BA567" i="6"/>
  <c r="AW393" i="6"/>
  <c r="AX393" i="6" s="1"/>
  <c r="AV394" i="6" s="1"/>
  <c r="G393" i="6"/>
  <c r="Y393" i="6" s="1"/>
  <c r="C393" i="6"/>
  <c r="J593" i="3"/>
  <c r="K593" i="3" s="1"/>
  <c r="L593" i="3"/>
  <c r="H594" i="3"/>
  <c r="I594" i="3" s="1"/>
  <c r="G595" i="3"/>
  <c r="AI568" i="6" l="1"/>
  <c r="H393" i="6"/>
  <c r="Z393" i="6" s="1"/>
  <c r="V393" i="6"/>
  <c r="M393" i="6" s="1"/>
  <c r="AW394" i="6"/>
  <c r="AX394" i="6" s="1"/>
  <c r="G394" i="6"/>
  <c r="Y394" i="6" s="1"/>
  <c r="C394" i="6"/>
  <c r="BA568" i="6"/>
  <c r="BG568" i="6"/>
  <c r="BF568" i="6" s="1"/>
  <c r="BE568" i="6"/>
  <c r="BC567" i="6"/>
  <c r="BB567" i="6" s="1"/>
  <c r="A570" i="6"/>
  <c r="AZ569" i="6"/>
  <c r="AL569" i="6" s="1"/>
  <c r="AY569" i="6"/>
  <c r="AU569" i="6"/>
  <c r="AH569" i="6"/>
  <c r="G596" i="3"/>
  <c r="H595" i="3"/>
  <c r="I595" i="3" s="1"/>
  <c r="J594" i="3"/>
  <c r="K594" i="3" s="1"/>
  <c r="L594" i="3"/>
  <c r="AI569" i="6" l="1"/>
  <c r="AO569" i="6"/>
  <c r="H394" i="6"/>
  <c r="Z394" i="6" s="1"/>
  <c r="V394" i="6"/>
  <c r="M394" i="6" s="1"/>
  <c r="BC568" i="6"/>
  <c r="BB568" i="6" s="1"/>
  <c r="AV395" i="6"/>
  <c r="BE569" i="6"/>
  <c r="BA569" i="6"/>
  <c r="BG569" i="6"/>
  <c r="BF569" i="6" s="1"/>
  <c r="AH570" i="6"/>
  <c r="A571" i="6"/>
  <c r="AZ570" i="6"/>
  <c r="AL570" i="6" s="1"/>
  <c r="AY570" i="6"/>
  <c r="AU570" i="6"/>
  <c r="J595" i="3"/>
  <c r="K595" i="3" s="1"/>
  <c r="L595" i="3"/>
  <c r="G597" i="3"/>
  <c r="H596" i="3"/>
  <c r="I596" i="3" s="1"/>
  <c r="AI570" i="6" l="1"/>
  <c r="AO570" i="6"/>
  <c r="BC569" i="6"/>
  <c r="BB569" i="6" s="1"/>
  <c r="AW395" i="6"/>
  <c r="AX395" i="6" s="1"/>
  <c r="G395" i="6"/>
  <c r="Y395" i="6" s="1"/>
  <c r="C395" i="6"/>
  <c r="AY571" i="6"/>
  <c r="AU571" i="6"/>
  <c r="AH571" i="6"/>
  <c r="A572" i="6"/>
  <c r="AZ571" i="6"/>
  <c r="AL571" i="6" s="1"/>
  <c r="BE570" i="6"/>
  <c r="BA570" i="6"/>
  <c r="BG570" i="6"/>
  <c r="BF570" i="6" s="1"/>
  <c r="L596" i="3"/>
  <c r="J596" i="3"/>
  <c r="K596" i="3" s="1"/>
  <c r="G598" i="3"/>
  <c r="H597" i="3"/>
  <c r="I597" i="3" s="1"/>
  <c r="AI571" i="6" l="1"/>
  <c r="AO571" i="6"/>
  <c r="H395" i="6"/>
  <c r="Z395" i="6" s="1"/>
  <c r="V395" i="6"/>
  <c r="M395" i="6" s="1"/>
  <c r="AZ572" i="6"/>
  <c r="AL572" i="6" s="1"/>
  <c r="AY572" i="6"/>
  <c r="AU572" i="6"/>
  <c r="AH572" i="6"/>
  <c r="A573" i="6"/>
  <c r="AV396" i="6"/>
  <c r="BG571" i="6"/>
  <c r="BF571" i="6" s="1"/>
  <c r="BE571" i="6"/>
  <c r="BA571" i="6"/>
  <c r="BC570" i="6"/>
  <c r="BB570" i="6" s="1"/>
  <c r="J597" i="3"/>
  <c r="K597" i="3" s="1"/>
  <c r="L597" i="3"/>
  <c r="H598" i="3"/>
  <c r="I598" i="3" s="1"/>
  <c r="G599" i="3"/>
  <c r="AI572" i="6" l="1"/>
  <c r="AO572" i="6"/>
  <c r="BG572" i="6"/>
  <c r="BF572" i="6" s="1"/>
  <c r="BE572" i="6"/>
  <c r="BA572" i="6"/>
  <c r="G396" i="6"/>
  <c r="Y396" i="6" s="1"/>
  <c r="AW396" i="6"/>
  <c r="C396" i="6"/>
  <c r="BC571" i="6"/>
  <c r="BB571" i="6" s="1"/>
  <c r="A574" i="6"/>
  <c r="AZ573" i="6"/>
  <c r="AL573" i="6" s="1"/>
  <c r="AY573" i="6"/>
  <c r="AU573" i="6"/>
  <c r="AH573" i="6"/>
  <c r="H599" i="3"/>
  <c r="I599" i="3" s="1"/>
  <c r="G600" i="3"/>
  <c r="J598" i="3"/>
  <c r="K598" i="3" s="1"/>
  <c r="L598" i="3"/>
  <c r="AI573" i="6" l="1"/>
  <c r="AO573" i="6"/>
  <c r="H396" i="6"/>
  <c r="Z396" i="6" s="1"/>
  <c r="V396" i="6"/>
  <c r="M396" i="6" s="1"/>
  <c r="BC572" i="6"/>
  <c r="BB572" i="6" s="1"/>
  <c r="AH574" i="6"/>
  <c r="AO574" i="6" s="1"/>
  <c r="A575" i="6"/>
  <c r="AZ574" i="6"/>
  <c r="AL574" i="6" s="1"/>
  <c r="AY574" i="6"/>
  <c r="AU574" i="6"/>
  <c r="AX396" i="6"/>
  <c r="AV397" i="6" s="1"/>
  <c r="BE573" i="6"/>
  <c r="BA573" i="6"/>
  <c r="BG573" i="6"/>
  <c r="BF573" i="6" s="1"/>
  <c r="G601" i="3"/>
  <c r="H600" i="3"/>
  <c r="I600" i="3" s="1"/>
  <c r="J599" i="3"/>
  <c r="K599" i="3" s="1"/>
  <c r="L599" i="3"/>
  <c r="AI574" i="6" l="1"/>
  <c r="BE574" i="6"/>
  <c r="BA574" i="6"/>
  <c r="BG574" i="6"/>
  <c r="BF574" i="6" s="1"/>
  <c r="AW397" i="6"/>
  <c r="G397" i="6"/>
  <c r="Y397" i="6" s="1"/>
  <c r="C397" i="6"/>
  <c r="BC573" i="6"/>
  <c r="BB573" i="6" s="1"/>
  <c r="AY575" i="6"/>
  <c r="AU575" i="6"/>
  <c r="AH575" i="6"/>
  <c r="AO575" i="6" s="1"/>
  <c r="A576" i="6"/>
  <c r="AZ575" i="6"/>
  <c r="AL575" i="6" s="1"/>
  <c r="L600" i="3"/>
  <c r="J600" i="3"/>
  <c r="K600" i="3" s="1"/>
  <c r="G602" i="3"/>
  <c r="H601" i="3"/>
  <c r="I601" i="3" s="1"/>
  <c r="AI575" i="6" l="1"/>
  <c r="H397" i="6"/>
  <c r="Z397" i="6" s="1"/>
  <c r="V397" i="6"/>
  <c r="M397" i="6" s="1"/>
  <c r="AZ576" i="6"/>
  <c r="AL576" i="6" s="1"/>
  <c r="AY576" i="6"/>
  <c r="AU576" i="6"/>
  <c r="AH576" i="6"/>
  <c r="A577" i="6"/>
  <c r="AX397" i="6"/>
  <c r="AV398" i="6" s="1"/>
  <c r="BG575" i="6"/>
  <c r="BF575" i="6" s="1"/>
  <c r="BE575" i="6"/>
  <c r="BA575" i="6"/>
  <c r="BC574" i="6"/>
  <c r="BB574" i="6" s="1"/>
  <c r="H602" i="3"/>
  <c r="I602" i="3" s="1"/>
  <c r="G603" i="3"/>
  <c r="J601" i="3"/>
  <c r="K601" i="3" s="1"/>
  <c r="L601" i="3"/>
  <c r="AI576" i="6" l="1"/>
  <c r="AO576" i="6"/>
  <c r="BC575" i="6"/>
  <c r="BB575" i="6" s="1"/>
  <c r="AW398" i="6"/>
  <c r="G398" i="6"/>
  <c r="Y398" i="6" s="1"/>
  <c r="C398" i="6"/>
  <c r="A578" i="6"/>
  <c r="AZ577" i="6"/>
  <c r="AL577" i="6" s="1"/>
  <c r="AY577" i="6"/>
  <c r="AU577" i="6"/>
  <c r="AH577" i="6"/>
  <c r="AO577" i="6" s="1"/>
  <c r="BG576" i="6"/>
  <c r="BF576" i="6" s="1"/>
  <c r="BE576" i="6"/>
  <c r="BA576" i="6"/>
  <c r="H603" i="3"/>
  <c r="I603" i="3" s="1"/>
  <c r="G604" i="3"/>
  <c r="J602" i="3"/>
  <c r="K602" i="3" s="1"/>
  <c r="L602" i="3"/>
  <c r="AI577" i="6" l="1"/>
  <c r="H398" i="6"/>
  <c r="Z398" i="6" s="1"/>
  <c r="V398" i="6"/>
  <c r="M398" i="6" s="1"/>
  <c r="AX398" i="6"/>
  <c r="AV399" i="6" s="1"/>
  <c r="BC576" i="6"/>
  <c r="BB576" i="6" s="1"/>
  <c r="AH578" i="6"/>
  <c r="AO578" i="6" s="1"/>
  <c r="A579" i="6"/>
  <c r="AZ578" i="6"/>
  <c r="AL578" i="6" s="1"/>
  <c r="AY578" i="6"/>
  <c r="AU578" i="6"/>
  <c r="BE577" i="6"/>
  <c r="BA577" i="6"/>
  <c r="BG577" i="6"/>
  <c r="BF577" i="6" s="1"/>
  <c r="G605" i="3"/>
  <c r="H604" i="3"/>
  <c r="I604" i="3" s="1"/>
  <c r="J603" i="3"/>
  <c r="K603" i="3" s="1"/>
  <c r="L603" i="3"/>
  <c r="AI578" i="6" l="1"/>
  <c r="C399" i="6"/>
  <c r="AW399" i="6"/>
  <c r="AX399" i="6" s="1"/>
  <c r="AV400" i="6" s="1"/>
  <c r="G399" i="6"/>
  <c r="Y399" i="6" s="1"/>
  <c r="BC577" i="6"/>
  <c r="BB577" i="6" s="1"/>
  <c r="BE578" i="6"/>
  <c r="BA578" i="6"/>
  <c r="BG578" i="6"/>
  <c r="BF578" i="6" s="1"/>
  <c r="AY579" i="6"/>
  <c r="AU579" i="6"/>
  <c r="AH579" i="6"/>
  <c r="A580" i="6"/>
  <c r="AZ579" i="6"/>
  <c r="AL579" i="6" s="1"/>
  <c r="L604" i="3"/>
  <c r="J604" i="3"/>
  <c r="K604" i="3" s="1"/>
  <c r="G606" i="3"/>
  <c r="H605" i="3"/>
  <c r="I605" i="3" s="1"/>
  <c r="AI579" i="6" l="1"/>
  <c r="AO579" i="6"/>
  <c r="H399" i="6"/>
  <c r="Z399" i="6" s="1"/>
  <c r="V399" i="6"/>
  <c r="M399" i="6" s="1"/>
  <c r="G400" i="6"/>
  <c r="Y400" i="6" s="1"/>
  <c r="AW400" i="6"/>
  <c r="AX400" i="6" s="1"/>
  <c r="C400" i="6"/>
  <c r="AZ580" i="6"/>
  <c r="AL580" i="6" s="1"/>
  <c r="AY580" i="6"/>
  <c r="AU580" i="6"/>
  <c r="AH580" i="6"/>
  <c r="AO580" i="6" s="1"/>
  <c r="A581" i="6"/>
  <c r="BG579" i="6"/>
  <c r="BF579" i="6" s="1"/>
  <c r="BE579" i="6"/>
  <c r="BA579" i="6"/>
  <c r="BC578" i="6"/>
  <c r="BB578" i="6" s="1"/>
  <c r="J605" i="3"/>
  <c r="K605" i="3" s="1"/>
  <c r="L605" i="3"/>
  <c r="H606" i="3"/>
  <c r="I606" i="3" s="1"/>
  <c r="G607" i="3"/>
  <c r="AI580" i="6" l="1"/>
  <c r="H400" i="6"/>
  <c r="Z400" i="6" s="1"/>
  <c r="V400" i="6"/>
  <c r="M400" i="6" s="1"/>
  <c r="AV401" i="6"/>
  <c r="BC579" i="6"/>
  <c r="BB579" i="6" s="1"/>
  <c r="A582" i="6"/>
  <c r="AZ581" i="6"/>
  <c r="AL581" i="6" s="1"/>
  <c r="AY581" i="6"/>
  <c r="AU581" i="6"/>
  <c r="AH581" i="6"/>
  <c r="AO581" i="6" s="1"/>
  <c r="BG580" i="6"/>
  <c r="BF580" i="6" s="1"/>
  <c r="BE580" i="6"/>
  <c r="BA580" i="6"/>
  <c r="G608" i="3"/>
  <c r="H607" i="3"/>
  <c r="I607" i="3" s="1"/>
  <c r="J606" i="3"/>
  <c r="K606" i="3" s="1"/>
  <c r="L606" i="3"/>
  <c r="AI581" i="6" l="1"/>
  <c r="AW401" i="6"/>
  <c r="AX401" i="6" s="1"/>
  <c r="AV402" i="6" s="1"/>
  <c r="C402" i="6" s="1"/>
  <c r="C401" i="6"/>
  <c r="G401" i="6"/>
  <c r="Y401" i="6" s="1"/>
  <c r="BE581" i="6"/>
  <c r="BA581" i="6"/>
  <c r="BG581" i="6"/>
  <c r="BF581" i="6" s="1"/>
  <c r="AH582" i="6"/>
  <c r="AO582" i="6" s="1"/>
  <c r="A583" i="6"/>
  <c r="AZ582" i="6"/>
  <c r="AL582" i="6" s="1"/>
  <c r="AY582" i="6"/>
  <c r="AU582" i="6"/>
  <c r="BC580" i="6"/>
  <c r="BB580" i="6" s="1"/>
  <c r="J607" i="3"/>
  <c r="K607" i="3" s="1"/>
  <c r="L607" i="3"/>
  <c r="G609" i="3"/>
  <c r="H608" i="3"/>
  <c r="I608" i="3" s="1"/>
  <c r="AI582" i="6" l="1"/>
  <c r="G402" i="6"/>
  <c r="Y402" i="6" s="1"/>
  <c r="AW402" i="6"/>
  <c r="AX402" i="6" s="1"/>
  <c r="H402" i="6"/>
  <c r="Z402" i="6" s="1"/>
  <c r="V402" i="6"/>
  <c r="M402" i="6" s="1"/>
  <c r="H401" i="6"/>
  <c r="Z401" i="6" s="1"/>
  <c r="V401" i="6"/>
  <c r="M401" i="6" s="1"/>
  <c r="BE582" i="6"/>
  <c r="BA582" i="6"/>
  <c r="BG582" i="6"/>
  <c r="BF582" i="6" s="1"/>
  <c r="BC581" i="6"/>
  <c r="BB581" i="6" s="1"/>
  <c r="AY583" i="6"/>
  <c r="AU583" i="6"/>
  <c r="AH583" i="6"/>
  <c r="AO583" i="6" s="1"/>
  <c r="A584" i="6"/>
  <c r="AZ583" i="6"/>
  <c r="AL583" i="6" s="1"/>
  <c r="L608" i="3"/>
  <c r="J608" i="3"/>
  <c r="K608" i="3" s="1"/>
  <c r="G610" i="3"/>
  <c r="H609" i="3"/>
  <c r="I609" i="3" s="1"/>
  <c r="AI583" i="6" l="1"/>
  <c r="AV403" i="6"/>
  <c r="G403" i="6" s="1"/>
  <c r="Y403" i="6" s="1"/>
  <c r="BC582" i="6"/>
  <c r="BB582" i="6" s="1"/>
  <c r="AZ584" i="6"/>
  <c r="AL584" i="6" s="1"/>
  <c r="AY584" i="6"/>
  <c r="AU584" i="6"/>
  <c r="AH584" i="6"/>
  <c r="A585" i="6"/>
  <c r="BG583" i="6"/>
  <c r="BF583" i="6" s="1"/>
  <c r="BE583" i="6"/>
  <c r="BA583" i="6"/>
  <c r="C403" i="6"/>
  <c r="H610" i="3"/>
  <c r="I610" i="3" s="1"/>
  <c r="G611" i="3"/>
  <c r="J609" i="3"/>
  <c r="K609" i="3" s="1"/>
  <c r="L609" i="3"/>
  <c r="AW403" i="6" l="1"/>
  <c r="AI584" i="6"/>
  <c r="AO584" i="6"/>
  <c r="H403" i="6"/>
  <c r="Z403" i="6" s="1"/>
  <c r="V403" i="6"/>
  <c r="M403" i="6" s="1"/>
  <c r="AX403" i="6"/>
  <c r="AV404" i="6" s="1"/>
  <c r="BC583" i="6"/>
  <c r="BB583" i="6" s="1"/>
  <c r="A586" i="6"/>
  <c r="AZ585" i="6"/>
  <c r="AL585" i="6" s="1"/>
  <c r="AY585" i="6"/>
  <c r="AU585" i="6"/>
  <c r="AH585" i="6"/>
  <c r="AO585" i="6" s="1"/>
  <c r="BG584" i="6"/>
  <c r="BF584" i="6" s="1"/>
  <c r="BE584" i="6"/>
  <c r="BA584" i="6"/>
  <c r="H611" i="3"/>
  <c r="I611" i="3" s="1"/>
  <c r="G612" i="3"/>
  <c r="J610" i="3"/>
  <c r="K610" i="3" s="1"/>
  <c r="L610" i="3"/>
  <c r="AI585" i="6" l="1"/>
  <c r="G404" i="6"/>
  <c r="Y404" i="6" s="1"/>
  <c r="AW404" i="6"/>
  <c r="AX404" i="6" s="1"/>
  <c r="C404" i="6"/>
  <c r="BC584" i="6"/>
  <c r="BB584" i="6" s="1"/>
  <c r="AH586" i="6"/>
  <c r="AO586" i="6" s="1"/>
  <c r="A587" i="6"/>
  <c r="AZ586" i="6"/>
  <c r="AL586" i="6" s="1"/>
  <c r="AY586" i="6"/>
  <c r="AU586" i="6"/>
  <c r="BE585" i="6"/>
  <c r="BA585" i="6"/>
  <c r="BG585" i="6"/>
  <c r="BF585" i="6" s="1"/>
  <c r="G613" i="3"/>
  <c r="H612" i="3"/>
  <c r="I612" i="3" s="1"/>
  <c r="J611" i="3"/>
  <c r="K611" i="3" s="1"/>
  <c r="L611" i="3"/>
  <c r="AI586" i="6" l="1"/>
  <c r="H404" i="6"/>
  <c r="Z404" i="6" s="1"/>
  <c r="V404" i="6"/>
  <c r="M404" i="6" s="1"/>
  <c r="BC585" i="6"/>
  <c r="BB585" i="6" s="1"/>
  <c r="AV405" i="6"/>
  <c r="BE586" i="6"/>
  <c r="BA586" i="6"/>
  <c r="BG586" i="6"/>
  <c r="BF586" i="6" s="1"/>
  <c r="AY587" i="6"/>
  <c r="AU587" i="6"/>
  <c r="AH587" i="6"/>
  <c r="A588" i="6"/>
  <c r="AZ587" i="6"/>
  <c r="AL587" i="6" s="1"/>
  <c r="L612" i="3"/>
  <c r="J612" i="3"/>
  <c r="K612" i="3" s="1"/>
  <c r="G614" i="3"/>
  <c r="H613" i="3"/>
  <c r="I613" i="3" s="1"/>
  <c r="AI587" i="6" l="1"/>
  <c r="AO587" i="6"/>
  <c r="AW405" i="6"/>
  <c r="AX405" i="6" s="1"/>
  <c r="AV406" i="6" s="1"/>
  <c r="G406" i="6" s="1"/>
  <c r="Y406" i="6" s="1"/>
  <c r="C405" i="6"/>
  <c r="G405" i="6"/>
  <c r="Y405" i="6" s="1"/>
  <c r="AZ588" i="6"/>
  <c r="AL588" i="6" s="1"/>
  <c r="AY588" i="6"/>
  <c r="AU588" i="6"/>
  <c r="AH588" i="6"/>
  <c r="AO588" i="6" s="1"/>
  <c r="A589" i="6"/>
  <c r="BG587" i="6"/>
  <c r="BF587" i="6" s="1"/>
  <c r="BE587" i="6"/>
  <c r="BA587" i="6"/>
  <c r="BC586" i="6"/>
  <c r="BB586" i="6" s="1"/>
  <c r="J613" i="3"/>
  <c r="K613" i="3" s="1"/>
  <c r="L613" i="3"/>
  <c r="H614" i="3"/>
  <c r="I614" i="3" s="1"/>
  <c r="G615" i="3"/>
  <c r="C406" i="6" l="1"/>
  <c r="AI588" i="6"/>
  <c r="AW406" i="6"/>
  <c r="AX406" i="6" s="1"/>
  <c r="H406" i="6"/>
  <c r="Z406" i="6" s="1"/>
  <c r="V406" i="6"/>
  <c r="M406" i="6" s="1"/>
  <c r="H405" i="6"/>
  <c r="Z405" i="6" s="1"/>
  <c r="V405" i="6"/>
  <c r="M405" i="6" s="1"/>
  <c r="BG588" i="6"/>
  <c r="BF588" i="6" s="1"/>
  <c r="BE588" i="6"/>
  <c r="BA588" i="6"/>
  <c r="BC587" i="6"/>
  <c r="BB587" i="6" s="1"/>
  <c r="A590" i="6"/>
  <c r="AZ589" i="6"/>
  <c r="AL589" i="6" s="1"/>
  <c r="AY589" i="6"/>
  <c r="AU589" i="6"/>
  <c r="AH589" i="6"/>
  <c r="AO589" i="6" s="1"/>
  <c r="H615" i="3"/>
  <c r="I615" i="3" s="1"/>
  <c r="G616" i="3"/>
  <c r="J614" i="3"/>
  <c r="K614" i="3" s="1"/>
  <c r="L614" i="3"/>
  <c r="AI589" i="6" l="1"/>
  <c r="AV407" i="6"/>
  <c r="AW407" i="6" s="1"/>
  <c r="AX407" i="6" s="1"/>
  <c r="AV408" i="6" s="1"/>
  <c r="BC588" i="6"/>
  <c r="BB588" i="6" s="1"/>
  <c r="AH590" i="6"/>
  <c r="A591" i="6"/>
  <c r="AZ590" i="6"/>
  <c r="AL590" i="6" s="1"/>
  <c r="AY590" i="6"/>
  <c r="AU590" i="6"/>
  <c r="BE589" i="6"/>
  <c r="BA589" i="6"/>
  <c r="BG589" i="6"/>
  <c r="BF589" i="6" s="1"/>
  <c r="G617" i="3"/>
  <c r="H616" i="3"/>
  <c r="I616" i="3" s="1"/>
  <c r="J615" i="3"/>
  <c r="K615" i="3" s="1"/>
  <c r="L615" i="3"/>
  <c r="C407" i="6" l="1"/>
  <c r="V407" i="6" s="1"/>
  <c r="M407" i="6" s="1"/>
  <c r="G407" i="6"/>
  <c r="Y407" i="6" s="1"/>
  <c r="AI590" i="6"/>
  <c r="AO590" i="6"/>
  <c r="H407" i="6"/>
  <c r="Z407" i="6" s="1"/>
  <c r="G408" i="6"/>
  <c r="Y408" i="6" s="1"/>
  <c r="AW408" i="6"/>
  <c r="AX408" i="6" s="1"/>
  <c r="AV409" i="6" s="1"/>
  <c r="C408" i="6"/>
  <c r="BC589" i="6"/>
  <c r="BB589" i="6" s="1"/>
  <c r="BE590" i="6"/>
  <c r="BA590" i="6"/>
  <c r="BG590" i="6"/>
  <c r="BF590" i="6" s="1"/>
  <c r="AY591" i="6"/>
  <c r="AU591" i="6"/>
  <c r="AH591" i="6"/>
  <c r="AO591" i="6" s="1"/>
  <c r="A592" i="6"/>
  <c r="AZ591" i="6"/>
  <c r="AL591" i="6" s="1"/>
  <c r="L616" i="3"/>
  <c r="J616" i="3"/>
  <c r="K616" i="3" s="1"/>
  <c r="G618" i="3"/>
  <c r="H617" i="3"/>
  <c r="I617" i="3" s="1"/>
  <c r="AI591" i="6" l="1"/>
  <c r="H408" i="6"/>
  <c r="Z408" i="6" s="1"/>
  <c r="V408" i="6"/>
  <c r="M408" i="6" s="1"/>
  <c r="BG591" i="6"/>
  <c r="BF591" i="6" s="1"/>
  <c r="BE591" i="6"/>
  <c r="BA591" i="6"/>
  <c r="AW409" i="6"/>
  <c r="G409" i="6"/>
  <c r="Y409" i="6" s="1"/>
  <c r="C409" i="6"/>
  <c r="AZ592" i="6"/>
  <c r="AL592" i="6" s="1"/>
  <c r="AY592" i="6"/>
  <c r="AU592" i="6"/>
  <c r="AH592" i="6"/>
  <c r="A593" i="6"/>
  <c r="BC590" i="6"/>
  <c r="BB590" i="6" s="1"/>
  <c r="J617" i="3"/>
  <c r="K617" i="3" s="1"/>
  <c r="L617" i="3"/>
  <c r="H618" i="3"/>
  <c r="I618" i="3" s="1"/>
  <c r="G619" i="3"/>
  <c r="AI592" i="6" l="1"/>
  <c r="AO592" i="6"/>
  <c r="H409" i="6"/>
  <c r="Z409" i="6" s="1"/>
  <c r="V409" i="6"/>
  <c r="M409" i="6" s="1"/>
  <c r="A594" i="6"/>
  <c r="AZ593" i="6"/>
  <c r="AL593" i="6" s="1"/>
  <c r="AY593" i="6"/>
  <c r="AU593" i="6"/>
  <c r="AH593" i="6"/>
  <c r="BG592" i="6"/>
  <c r="BF592" i="6" s="1"/>
  <c r="BE592" i="6"/>
  <c r="BA592" i="6"/>
  <c r="AX409" i="6"/>
  <c r="AV410" i="6" s="1"/>
  <c r="BC591" i="6"/>
  <c r="BB591" i="6" s="1"/>
  <c r="J618" i="3"/>
  <c r="K618" i="3" s="1"/>
  <c r="L618" i="3"/>
  <c r="H619" i="3"/>
  <c r="I619" i="3" s="1"/>
  <c r="G620" i="3"/>
  <c r="AI593" i="6" l="1"/>
  <c r="AO593" i="6"/>
  <c r="BC592" i="6"/>
  <c r="BB592" i="6" s="1"/>
  <c r="AW410" i="6"/>
  <c r="AX410" i="6" s="1"/>
  <c r="G410" i="6"/>
  <c r="Y410" i="6" s="1"/>
  <c r="C410" i="6"/>
  <c r="BE593" i="6"/>
  <c r="BA593" i="6"/>
  <c r="BG593" i="6"/>
  <c r="BF593" i="6" s="1"/>
  <c r="AH594" i="6"/>
  <c r="A595" i="6"/>
  <c r="AZ594" i="6"/>
  <c r="AL594" i="6" s="1"/>
  <c r="AY594" i="6"/>
  <c r="AU594" i="6"/>
  <c r="J619" i="3"/>
  <c r="K619" i="3" s="1"/>
  <c r="L619" i="3"/>
  <c r="G621" i="3"/>
  <c r="H620" i="3"/>
  <c r="I620" i="3" s="1"/>
  <c r="AI594" i="6" l="1"/>
  <c r="AO594" i="6"/>
  <c r="H410" i="6"/>
  <c r="Z410" i="6" s="1"/>
  <c r="V410" i="6"/>
  <c r="M410" i="6" s="1"/>
  <c r="BC593" i="6"/>
  <c r="BB593" i="6" s="1"/>
  <c r="BE594" i="6"/>
  <c r="BA594" i="6"/>
  <c r="BG594" i="6"/>
  <c r="BF594" i="6" s="1"/>
  <c r="AV411" i="6"/>
  <c r="AY595" i="6"/>
  <c r="AU595" i="6"/>
  <c r="AH595" i="6"/>
  <c r="A596" i="6"/>
  <c r="AZ595" i="6"/>
  <c r="AL595" i="6" s="1"/>
  <c r="L620" i="3"/>
  <c r="J620" i="3"/>
  <c r="K620" i="3" s="1"/>
  <c r="G622" i="3"/>
  <c r="H621" i="3"/>
  <c r="I621" i="3" s="1"/>
  <c r="AI595" i="6" l="1"/>
  <c r="AO595" i="6"/>
  <c r="AZ596" i="6"/>
  <c r="AL596" i="6" s="1"/>
  <c r="AY596" i="6"/>
  <c r="AU596" i="6"/>
  <c r="AH596" i="6"/>
  <c r="A597" i="6"/>
  <c r="AW411" i="6"/>
  <c r="AX411" i="6" s="1"/>
  <c r="G411" i="6"/>
  <c r="Y411" i="6" s="1"/>
  <c r="C411" i="6"/>
  <c r="BC594" i="6"/>
  <c r="BB594" i="6" s="1"/>
  <c r="BG595" i="6"/>
  <c r="BF595" i="6" s="1"/>
  <c r="BE595" i="6"/>
  <c r="BA595" i="6"/>
  <c r="J621" i="3"/>
  <c r="K621" i="3" s="1"/>
  <c r="L621" i="3"/>
  <c r="H622" i="3"/>
  <c r="I622" i="3" s="1"/>
  <c r="G623" i="3"/>
  <c r="AI596" i="6" l="1"/>
  <c r="AO596" i="6"/>
  <c r="H411" i="6"/>
  <c r="Z411" i="6" s="1"/>
  <c r="V411" i="6"/>
  <c r="M411" i="6" s="1"/>
  <c r="BC595" i="6"/>
  <c r="BB595" i="6" s="1"/>
  <c r="A598" i="6"/>
  <c r="AZ597" i="6"/>
  <c r="AL597" i="6" s="1"/>
  <c r="AY597" i="6"/>
  <c r="AU597" i="6"/>
  <c r="AH597" i="6"/>
  <c r="AO597" i="6" s="1"/>
  <c r="AV412" i="6"/>
  <c r="BG596" i="6"/>
  <c r="BF596" i="6" s="1"/>
  <c r="BE596" i="6"/>
  <c r="BA596" i="6"/>
  <c r="G624" i="3"/>
  <c r="H623" i="3"/>
  <c r="I623" i="3" s="1"/>
  <c r="J622" i="3"/>
  <c r="K622" i="3" s="1"/>
  <c r="L622" i="3"/>
  <c r="AI597" i="6" l="1"/>
  <c r="BC596" i="6"/>
  <c r="BB596" i="6" s="1"/>
  <c r="BE597" i="6"/>
  <c r="BA597" i="6"/>
  <c r="BG597" i="6"/>
  <c r="BF597" i="6" s="1"/>
  <c r="G412" i="6"/>
  <c r="Y412" i="6" s="1"/>
  <c r="AW412" i="6"/>
  <c r="C412" i="6"/>
  <c r="A599" i="6"/>
  <c r="AY598" i="6"/>
  <c r="AH598" i="6"/>
  <c r="AO598" i="6" s="1"/>
  <c r="AZ598" i="6"/>
  <c r="AL598" i="6" s="1"/>
  <c r="AU598" i="6"/>
  <c r="J623" i="3"/>
  <c r="K623" i="3" s="1"/>
  <c r="L623" i="3"/>
  <c r="G625" i="3"/>
  <c r="H624" i="3"/>
  <c r="I624" i="3" s="1"/>
  <c r="AI598" i="6" l="1"/>
  <c r="H412" i="6"/>
  <c r="Z412" i="6" s="1"/>
  <c r="V412" i="6"/>
  <c r="M412" i="6" s="1"/>
  <c r="BE598" i="6"/>
  <c r="BA598" i="6"/>
  <c r="BG598" i="6"/>
  <c r="BF598" i="6" s="1"/>
  <c r="AH599" i="6"/>
  <c r="A600" i="6"/>
  <c r="AY599" i="6"/>
  <c r="AZ599" i="6"/>
  <c r="AL599" i="6" s="1"/>
  <c r="AU599" i="6"/>
  <c r="BC597" i="6"/>
  <c r="BB597" i="6" s="1"/>
  <c r="AX412" i="6"/>
  <c r="AV413" i="6" s="1"/>
  <c r="L624" i="3"/>
  <c r="J624" i="3"/>
  <c r="K624" i="3" s="1"/>
  <c r="G626" i="3"/>
  <c r="H625" i="3"/>
  <c r="I625" i="3" s="1"/>
  <c r="AI599" i="6" l="1"/>
  <c r="AO599" i="6"/>
  <c r="AW413" i="6"/>
  <c r="G413" i="6"/>
  <c r="Y413" i="6" s="1"/>
  <c r="C413" i="6"/>
  <c r="BG599" i="6"/>
  <c r="BF599" i="6" s="1"/>
  <c r="BA599" i="6"/>
  <c r="BE599" i="6"/>
  <c r="AY600" i="6"/>
  <c r="AU600" i="6"/>
  <c r="A601" i="6"/>
  <c r="AH600" i="6"/>
  <c r="AZ600" i="6"/>
  <c r="AL600" i="6" s="1"/>
  <c r="BC598" i="6"/>
  <c r="BB598" i="6" s="1"/>
  <c r="J625" i="3"/>
  <c r="K625" i="3" s="1"/>
  <c r="L625" i="3"/>
  <c r="H626" i="3"/>
  <c r="I626" i="3" s="1"/>
  <c r="G627" i="3"/>
  <c r="AI600" i="6" l="1"/>
  <c r="AO600" i="6"/>
  <c r="AX413" i="6"/>
  <c r="AV414" i="6" s="1"/>
  <c r="G414" i="6" s="1"/>
  <c r="Y414" i="6" s="1"/>
  <c r="H413" i="6"/>
  <c r="Z413" i="6" s="1"/>
  <c r="V413" i="6"/>
  <c r="M413" i="6" s="1"/>
  <c r="AZ601" i="6"/>
  <c r="AL601" i="6" s="1"/>
  <c r="A602" i="6"/>
  <c r="AY601" i="6"/>
  <c r="AH601" i="6"/>
  <c r="AO601" i="6" s="1"/>
  <c r="AU601" i="6"/>
  <c r="BG600" i="6"/>
  <c r="BF600" i="6" s="1"/>
  <c r="BA600" i="6"/>
  <c r="BE600" i="6"/>
  <c r="BC599" i="6"/>
  <c r="BB599" i="6" s="1"/>
  <c r="H627" i="3"/>
  <c r="I627" i="3" s="1"/>
  <c r="G628" i="3"/>
  <c r="J626" i="3"/>
  <c r="K626" i="3" s="1"/>
  <c r="L626" i="3"/>
  <c r="C414" i="6" l="1"/>
  <c r="H414" i="6" s="1"/>
  <c r="Z414" i="6" s="1"/>
  <c r="AI601" i="6"/>
  <c r="AW414" i="6"/>
  <c r="AX414" i="6" s="1"/>
  <c r="V414" i="6"/>
  <c r="M414" i="6" s="1"/>
  <c r="BE601" i="6"/>
  <c r="BG601" i="6"/>
  <c r="BF601" i="6" s="1"/>
  <c r="BA601" i="6"/>
  <c r="A603" i="6"/>
  <c r="AY602" i="6"/>
  <c r="AH602" i="6"/>
  <c r="AO602" i="6" s="1"/>
  <c r="AZ602" i="6"/>
  <c r="AL602" i="6" s="1"/>
  <c r="AU602" i="6"/>
  <c r="BC600" i="6"/>
  <c r="BB600" i="6" s="1"/>
  <c r="G629" i="3"/>
  <c r="H628" i="3"/>
  <c r="I628" i="3" s="1"/>
  <c r="J627" i="3"/>
  <c r="K627" i="3" s="1"/>
  <c r="L627" i="3"/>
  <c r="AV415" i="6" l="1"/>
  <c r="AI602" i="6"/>
  <c r="AW415" i="6"/>
  <c r="AX415" i="6" s="1"/>
  <c r="G415" i="6"/>
  <c r="Y415" i="6" s="1"/>
  <c r="C415" i="6"/>
  <c r="AH603" i="6"/>
  <c r="A604" i="6"/>
  <c r="AY603" i="6"/>
  <c r="AZ603" i="6"/>
  <c r="AL603" i="6" s="1"/>
  <c r="AU603" i="6"/>
  <c r="BE602" i="6"/>
  <c r="BA602" i="6"/>
  <c r="BG602" i="6"/>
  <c r="BF602" i="6" s="1"/>
  <c r="BC601" i="6"/>
  <c r="BB601" i="6" s="1"/>
  <c r="L628" i="3"/>
  <c r="J628" i="3"/>
  <c r="K628" i="3" s="1"/>
  <c r="G630" i="3"/>
  <c r="H629" i="3"/>
  <c r="I629" i="3" s="1"/>
  <c r="AI603" i="6" l="1"/>
  <c r="AO603" i="6"/>
  <c r="H415" i="6"/>
  <c r="Z415" i="6" s="1"/>
  <c r="V415" i="6"/>
  <c r="M415" i="6" s="1"/>
  <c r="BC602" i="6"/>
  <c r="BB602" i="6" s="1"/>
  <c r="BG603" i="6"/>
  <c r="BF603" i="6" s="1"/>
  <c r="BA603" i="6"/>
  <c r="BE603" i="6"/>
  <c r="AY604" i="6"/>
  <c r="AU604" i="6"/>
  <c r="A605" i="6"/>
  <c r="AH604" i="6"/>
  <c r="AZ604" i="6"/>
  <c r="AL604" i="6" s="1"/>
  <c r="AV416" i="6"/>
  <c r="H630" i="3"/>
  <c r="I630" i="3" s="1"/>
  <c r="G631" i="3"/>
  <c r="J629" i="3"/>
  <c r="K629" i="3" s="1"/>
  <c r="L629" i="3"/>
  <c r="AI604" i="6" l="1"/>
  <c r="AO604" i="6"/>
  <c r="BC603" i="6"/>
  <c r="BB603" i="6" s="1"/>
  <c r="G416" i="6"/>
  <c r="Y416" i="6" s="1"/>
  <c r="AW416" i="6"/>
  <c r="AX416" i="6" s="1"/>
  <c r="AV417" i="6" s="1"/>
  <c r="C416" i="6"/>
  <c r="AZ605" i="6"/>
  <c r="AL605" i="6" s="1"/>
  <c r="A606" i="6"/>
  <c r="AY605" i="6"/>
  <c r="AH605" i="6"/>
  <c r="AO605" i="6" s="1"/>
  <c r="AU605" i="6"/>
  <c r="BG604" i="6"/>
  <c r="BF604" i="6" s="1"/>
  <c r="BA604" i="6"/>
  <c r="BE604" i="6"/>
  <c r="G632" i="3"/>
  <c r="H631" i="3"/>
  <c r="I631" i="3" s="1"/>
  <c r="J630" i="3"/>
  <c r="K630" i="3" s="1"/>
  <c r="L630" i="3"/>
  <c r="AI605" i="6" l="1"/>
  <c r="H416" i="6"/>
  <c r="Z416" i="6" s="1"/>
  <c r="V416" i="6"/>
  <c r="M416" i="6" s="1"/>
  <c r="AW417" i="6"/>
  <c r="AX417" i="6" s="1"/>
  <c r="AV418" i="6" s="1"/>
  <c r="G417" i="6"/>
  <c r="Y417" i="6" s="1"/>
  <c r="C417" i="6"/>
  <c r="BE605" i="6"/>
  <c r="BG605" i="6"/>
  <c r="BF605" i="6" s="1"/>
  <c r="BA605" i="6"/>
  <c r="A607" i="6"/>
  <c r="AY606" i="6"/>
  <c r="AH606" i="6"/>
  <c r="AO606" i="6" s="1"/>
  <c r="AZ606" i="6"/>
  <c r="AL606" i="6" s="1"/>
  <c r="AU606" i="6"/>
  <c r="BC604" i="6"/>
  <c r="BB604" i="6" s="1"/>
  <c r="J631" i="3"/>
  <c r="K631" i="3" s="1"/>
  <c r="L631" i="3"/>
  <c r="G633" i="3"/>
  <c r="H632" i="3"/>
  <c r="I632" i="3" s="1"/>
  <c r="AI606" i="6" l="1"/>
  <c r="H417" i="6"/>
  <c r="Z417" i="6" s="1"/>
  <c r="V417" i="6"/>
  <c r="M417" i="6" s="1"/>
  <c r="BC605" i="6"/>
  <c r="BB605" i="6" s="1"/>
  <c r="AW418" i="6"/>
  <c r="AX418" i="6" s="1"/>
  <c r="G418" i="6"/>
  <c r="Y418" i="6" s="1"/>
  <c r="C418" i="6"/>
  <c r="BE606" i="6"/>
  <c r="BA606" i="6"/>
  <c r="BG606" i="6"/>
  <c r="BF606" i="6" s="1"/>
  <c r="AH607" i="6"/>
  <c r="AO607" i="6" s="1"/>
  <c r="A608" i="6"/>
  <c r="AY607" i="6"/>
  <c r="AZ607" i="6"/>
  <c r="AL607" i="6" s="1"/>
  <c r="AU607" i="6"/>
  <c r="L632" i="3"/>
  <c r="J632" i="3"/>
  <c r="K632" i="3" s="1"/>
  <c r="G634" i="3"/>
  <c r="H633" i="3"/>
  <c r="I633" i="3" s="1"/>
  <c r="AI607" i="6" l="1"/>
  <c r="H418" i="6"/>
  <c r="Z418" i="6" s="1"/>
  <c r="V418" i="6"/>
  <c r="M418" i="6" s="1"/>
  <c r="AY608" i="6"/>
  <c r="AU608" i="6"/>
  <c r="A609" i="6"/>
  <c r="AH608" i="6"/>
  <c r="AO608" i="6" s="1"/>
  <c r="AZ608" i="6"/>
  <c r="AL608" i="6" s="1"/>
  <c r="BG607" i="6"/>
  <c r="BF607" i="6" s="1"/>
  <c r="BA607" i="6"/>
  <c r="BE607" i="6"/>
  <c r="BC607" i="6" s="1"/>
  <c r="BB607" i="6" s="1"/>
  <c r="BC606" i="6"/>
  <c r="BB606" i="6" s="1"/>
  <c r="AV419" i="6"/>
  <c r="H634" i="3"/>
  <c r="I634" i="3" s="1"/>
  <c r="G635" i="3"/>
  <c r="J633" i="3"/>
  <c r="K633" i="3" s="1"/>
  <c r="L633" i="3"/>
  <c r="AI608" i="6" l="1"/>
  <c r="BG608" i="6"/>
  <c r="BF608" i="6" s="1"/>
  <c r="BA608" i="6"/>
  <c r="BE608" i="6"/>
  <c r="AW419" i="6"/>
  <c r="AX419" i="6" s="1"/>
  <c r="G419" i="6"/>
  <c r="Y419" i="6" s="1"/>
  <c r="C419" i="6"/>
  <c r="AZ609" i="6"/>
  <c r="AL609" i="6" s="1"/>
  <c r="A610" i="6"/>
  <c r="AY609" i="6"/>
  <c r="AH609" i="6"/>
  <c r="AU609" i="6"/>
  <c r="H635" i="3"/>
  <c r="I635" i="3" s="1"/>
  <c r="G636" i="3"/>
  <c r="J634" i="3"/>
  <c r="K634" i="3" s="1"/>
  <c r="L634" i="3"/>
  <c r="AI609" i="6" l="1"/>
  <c r="AO609" i="6"/>
  <c r="H419" i="6"/>
  <c r="Z419" i="6" s="1"/>
  <c r="V419" i="6"/>
  <c r="M419" i="6" s="1"/>
  <c r="A611" i="6"/>
  <c r="AY610" i="6"/>
  <c r="AH610" i="6"/>
  <c r="AZ610" i="6"/>
  <c r="AL610" i="6" s="1"/>
  <c r="AU610" i="6"/>
  <c r="AV420" i="6"/>
  <c r="BE609" i="6"/>
  <c r="BG609" i="6"/>
  <c r="BF609" i="6" s="1"/>
  <c r="BA609" i="6"/>
  <c r="BC608" i="6"/>
  <c r="BB608" i="6" s="1"/>
  <c r="G637" i="3"/>
  <c r="H636" i="3"/>
  <c r="I636" i="3" s="1"/>
  <c r="J635" i="3"/>
  <c r="K635" i="3" s="1"/>
  <c r="L635" i="3"/>
  <c r="AI610" i="6" l="1"/>
  <c r="AO610" i="6"/>
  <c r="BC609" i="6"/>
  <c r="BB609" i="6" s="1"/>
  <c r="BE610" i="6"/>
  <c r="BA610" i="6"/>
  <c r="BG610" i="6"/>
  <c r="BF610" i="6" s="1"/>
  <c r="AY611" i="6"/>
  <c r="AU611" i="6"/>
  <c r="AH611" i="6"/>
  <c r="A612" i="6"/>
  <c r="AZ611" i="6"/>
  <c r="AL611" i="6" s="1"/>
  <c r="G420" i="6"/>
  <c r="Y420" i="6" s="1"/>
  <c r="AW420" i="6"/>
  <c r="AX420" i="6" s="1"/>
  <c r="AV421" i="6" s="1"/>
  <c r="C420" i="6"/>
  <c r="L636" i="3"/>
  <c r="J636" i="3"/>
  <c r="K636" i="3" s="1"/>
  <c r="G638" i="3"/>
  <c r="H637" i="3"/>
  <c r="I637" i="3" s="1"/>
  <c r="AI611" i="6" l="1"/>
  <c r="AO611" i="6"/>
  <c r="H420" i="6"/>
  <c r="Z420" i="6" s="1"/>
  <c r="V420" i="6"/>
  <c r="M420" i="6" s="1"/>
  <c r="AW421" i="6"/>
  <c r="AX421" i="6" s="1"/>
  <c r="AV422" i="6" s="1"/>
  <c r="G421" i="6"/>
  <c r="Y421" i="6" s="1"/>
  <c r="C421" i="6"/>
  <c r="BG611" i="6"/>
  <c r="BF611" i="6" s="1"/>
  <c r="BA611" i="6"/>
  <c r="BE611" i="6"/>
  <c r="A613" i="6"/>
  <c r="AZ612" i="6"/>
  <c r="AL612" i="6" s="1"/>
  <c r="AY612" i="6"/>
  <c r="AU612" i="6"/>
  <c r="AH612" i="6"/>
  <c r="BC610" i="6"/>
  <c r="BB610" i="6" s="1"/>
  <c r="J637" i="3"/>
  <c r="K637" i="3" s="1"/>
  <c r="L637" i="3"/>
  <c r="H638" i="3"/>
  <c r="I638" i="3" s="1"/>
  <c r="G639" i="3"/>
  <c r="AI612" i="6" l="1"/>
  <c r="AO612" i="6"/>
  <c r="H421" i="6"/>
  <c r="Z421" i="6" s="1"/>
  <c r="V421" i="6"/>
  <c r="M421" i="6" s="1"/>
  <c r="AW422" i="6"/>
  <c r="AX422" i="6" s="1"/>
  <c r="G422" i="6"/>
  <c r="Y422" i="6" s="1"/>
  <c r="C422" i="6"/>
  <c r="BE612" i="6"/>
  <c r="BA612" i="6"/>
  <c r="BG612" i="6"/>
  <c r="BF612" i="6" s="1"/>
  <c r="AH613" i="6"/>
  <c r="A614" i="6"/>
  <c r="AZ613" i="6"/>
  <c r="AL613" i="6" s="1"/>
  <c r="AY613" i="6"/>
  <c r="AU613" i="6"/>
  <c r="BC611" i="6"/>
  <c r="BB611" i="6" s="1"/>
  <c r="G640" i="3"/>
  <c r="H639" i="3"/>
  <c r="I639" i="3" s="1"/>
  <c r="J638" i="3"/>
  <c r="K638" i="3" s="1"/>
  <c r="L638" i="3"/>
  <c r="AI613" i="6" l="1"/>
  <c r="AO613" i="6"/>
  <c r="H422" i="6"/>
  <c r="Z422" i="6" s="1"/>
  <c r="V422" i="6"/>
  <c r="M422" i="6" s="1"/>
  <c r="BC612" i="6"/>
  <c r="BB612" i="6" s="1"/>
  <c r="AY614" i="6"/>
  <c r="AU614" i="6"/>
  <c r="AH614" i="6"/>
  <c r="AO614" i="6" s="1"/>
  <c r="A615" i="6"/>
  <c r="AZ614" i="6"/>
  <c r="AL614" i="6" s="1"/>
  <c r="BE613" i="6"/>
  <c r="BA613" i="6"/>
  <c r="BG613" i="6"/>
  <c r="BF613" i="6" s="1"/>
  <c r="AV423" i="6"/>
  <c r="J639" i="3"/>
  <c r="K639" i="3" s="1"/>
  <c r="L639" i="3"/>
  <c r="G641" i="3"/>
  <c r="H640" i="3"/>
  <c r="I640" i="3" s="1"/>
  <c r="AI614" i="6" l="1"/>
  <c r="BC613" i="6"/>
  <c r="BB613" i="6" s="1"/>
  <c r="BG614" i="6"/>
  <c r="BF614" i="6" s="1"/>
  <c r="BE614" i="6"/>
  <c r="BA614" i="6"/>
  <c r="AW423" i="6"/>
  <c r="G423" i="6"/>
  <c r="Y423" i="6" s="1"/>
  <c r="C423" i="6"/>
  <c r="AZ615" i="6"/>
  <c r="AL615" i="6" s="1"/>
  <c r="AY615" i="6"/>
  <c r="AU615" i="6"/>
  <c r="AH615" i="6"/>
  <c r="AO615" i="6" s="1"/>
  <c r="A616" i="6"/>
  <c r="G642" i="3"/>
  <c r="H641" i="3"/>
  <c r="I641" i="3" s="1"/>
  <c r="L640" i="3"/>
  <c r="J640" i="3"/>
  <c r="K640" i="3" s="1"/>
  <c r="AI615" i="6" l="1"/>
  <c r="H423" i="6"/>
  <c r="Z423" i="6" s="1"/>
  <c r="V423" i="6"/>
  <c r="M423" i="6" s="1"/>
  <c r="BC614" i="6"/>
  <c r="BB614" i="6" s="1"/>
  <c r="AX423" i="6"/>
  <c r="AV424" i="6" s="1"/>
  <c r="A617" i="6"/>
  <c r="AZ616" i="6"/>
  <c r="AL616" i="6" s="1"/>
  <c r="AY616" i="6"/>
  <c r="AU616" i="6"/>
  <c r="AH616" i="6"/>
  <c r="BG615" i="6"/>
  <c r="BF615" i="6" s="1"/>
  <c r="BE615" i="6"/>
  <c r="BA615" i="6"/>
  <c r="J641" i="3"/>
  <c r="K641" i="3" s="1"/>
  <c r="L641" i="3"/>
  <c r="H642" i="3"/>
  <c r="I642" i="3" s="1"/>
  <c r="G643" i="3"/>
  <c r="AI616" i="6" l="1"/>
  <c r="AO616" i="6"/>
  <c r="C424" i="6"/>
  <c r="G424" i="6"/>
  <c r="Y424" i="6" s="1"/>
  <c r="AW424" i="6"/>
  <c r="AX424" i="6" s="1"/>
  <c r="AV425" i="6" s="1"/>
  <c r="BC615" i="6"/>
  <c r="BB615" i="6" s="1"/>
  <c r="BE616" i="6"/>
  <c r="BA616" i="6"/>
  <c r="BG616" i="6"/>
  <c r="BF616" i="6" s="1"/>
  <c r="AH617" i="6"/>
  <c r="A618" i="6"/>
  <c r="AZ617" i="6"/>
  <c r="AL617" i="6" s="1"/>
  <c r="AY617" i="6"/>
  <c r="AU617" i="6"/>
  <c r="J642" i="3"/>
  <c r="K642" i="3" s="1"/>
  <c r="L642" i="3"/>
  <c r="H643" i="3"/>
  <c r="I643" i="3" s="1"/>
  <c r="G644" i="3"/>
  <c r="AI617" i="6" l="1"/>
  <c r="AO617" i="6"/>
  <c r="H424" i="6"/>
  <c r="Z424" i="6" s="1"/>
  <c r="V424" i="6"/>
  <c r="M424" i="6" s="1"/>
  <c r="AW425" i="6"/>
  <c r="AX425" i="6" s="1"/>
  <c r="AV426" i="6" s="1"/>
  <c r="G425" i="6"/>
  <c r="Y425" i="6" s="1"/>
  <c r="C425" i="6"/>
  <c r="BC616" i="6"/>
  <c r="BB616" i="6" s="1"/>
  <c r="AY618" i="6"/>
  <c r="AU618" i="6"/>
  <c r="AH618" i="6"/>
  <c r="AO618" i="6" s="1"/>
  <c r="A619" i="6"/>
  <c r="AZ618" i="6"/>
  <c r="AL618" i="6" s="1"/>
  <c r="BE617" i="6"/>
  <c r="BA617" i="6"/>
  <c r="BG617" i="6"/>
  <c r="BF617" i="6" s="1"/>
  <c r="J643" i="3"/>
  <c r="K643" i="3" s="1"/>
  <c r="L643" i="3"/>
  <c r="G645" i="3"/>
  <c r="H644" i="3"/>
  <c r="I644" i="3" s="1"/>
  <c r="AI618" i="6" l="1"/>
  <c r="H425" i="6"/>
  <c r="Z425" i="6" s="1"/>
  <c r="V425" i="6"/>
  <c r="M425" i="6" s="1"/>
  <c r="AW426" i="6"/>
  <c r="AX426" i="6" s="1"/>
  <c r="G426" i="6"/>
  <c r="Y426" i="6" s="1"/>
  <c r="C426" i="6"/>
  <c r="BC617" i="6"/>
  <c r="BB617" i="6" s="1"/>
  <c r="BG618" i="6"/>
  <c r="BF618" i="6" s="1"/>
  <c r="BE618" i="6"/>
  <c r="BA618" i="6"/>
  <c r="AZ619" i="6"/>
  <c r="AL619" i="6" s="1"/>
  <c r="AY619" i="6"/>
  <c r="AU619" i="6"/>
  <c r="AH619" i="6"/>
  <c r="AO619" i="6" s="1"/>
  <c r="A620" i="6"/>
  <c r="G646" i="3"/>
  <c r="H645" i="3"/>
  <c r="I645" i="3" s="1"/>
  <c r="L644" i="3"/>
  <c r="J644" i="3"/>
  <c r="K644" i="3" s="1"/>
  <c r="AI619" i="6" l="1"/>
  <c r="H426" i="6"/>
  <c r="Z426" i="6" s="1"/>
  <c r="V426" i="6"/>
  <c r="M426" i="6" s="1"/>
  <c r="BG619" i="6"/>
  <c r="BF619" i="6" s="1"/>
  <c r="BE619" i="6"/>
  <c r="BA619" i="6"/>
  <c r="BC618" i="6"/>
  <c r="BB618" i="6" s="1"/>
  <c r="A621" i="6"/>
  <c r="AZ620" i="6"/>
  <c r="AL620" i="6" s="1"/>
  <c r="AY620" i="6"/>
  <c r="AU620" i="6"/>
  <c r="AH620" i="6"/>
  <c r="AV427" i="6"/>
  <c r="J645" i="3"/>
  <c r="K645" i="3" s="1"/>
  <c r="L645" i="3"/>
  <c r="H646" i="3"/>
  <c r="I646" i="3" s="1"/>
  <c r="G647" i="3"/>
  <c r="AI620" i="6" l="1"/>
  <c r="AO620" i="6"/>
  <c r="BE620" i="6"/>
  <c r="BA620" i="6"/>
  <c r="BG620" i="6"/>
  <c r="BF620" i="6" s="1"/>
  <c r="AW427" i="6"/>
  <c r="G427" i="6"/>
  <c r="Y427" i="6" s="1"/>
  <c r="C427" i="6"/>
  <c r="AH621" i="6"/>
  <c r="A622" i="6"/>
  <c r="AZ621" i="6"/>
  <c r="AL621" i="6" s="1"/>
  <c r="AY621" i="6"/>
  <c r="AU621" i="6"/>
  <c r="BC619" i="6"/>
  <c r="BB619" i="6" s="1"/>
  <c r="G648" i="3"/>
  <c r="H647" i="3"/>
  <c r="I647" i="3" s="1"/>
  <c r="J646" i="3"/>
  <c r="K646" i="3" s="1"/>
  <c r="L646" i="3"/>
  <c r="AI621" i="6" l="1"/>
  <c r="AO621" i="6"/>
  <c r="H427" i="6"/>
  <c r="Z427" i="6" s="1"/>
  <c r="V427" i="6"/>
  <c r="M427" i="6" s="1"/>
  <c r="AX427" i="6"/>
  <c r="AV428" i="6" s="1"/>
  <c r="BE621" i="6"/>
  <c r="BA621" i="6"/>
  <c r="BG621" i="6"/>
  <c r="BF621" i="6" s="1"/>
  <c r="AY622" i="6"/>
  <c r="AU622" i="6"/>
  <c r="AH622" i="6"/>
  <c r="A623" i="6"/>
  <c r="AZ622" i="6"/>
  <c r="AL622" i="6" s="1"/>
  <c r="BC620" i="6"/>
  <c r="BB620" i="6" s="1"/>
  <c r="J647" i="3"/>
  <c r="K647" i="3" s="1"/>
  <c r="L647" i="3"/>
  <c r="G649" i="3"/>
  <c r="H648" i="3"/>
  <c r="I648" i="3" s="1"/>
  <c r="AI622" i="6" l="1"/>
  <c r="AO622" i="6"/>
  <c r="G428" i="6"/>
  <c r="Y428" i="6" s="1"/>
  <c r="AW428" i="6"/>
  <c r="AX428" i="6" s="1"/>
  <c r="C428" i="6"/>
  <c r="BG622" i="6"/>
  <c r="BF622" i="6" s="1"/>
  <c r="BE622" i="6"/>
  <c r="BA622" i="6"/>
  <c r="BC621" i="6"/>
  <c r="BB621" i="6" s="1"/>
  <c r="AZ623" i="6"/>
  <c r="AL623" i="6" s="1"/>
  <c r="AY623" i="6"/>
  <c r="AU623" i="6"/>
  <c r="AH623" i="6"/>
  <c r="A624" i="6"/>
  <c r="L648" i="3"/>
  <c r="J648" i="3"/>
  <c r="K648" i="3" s="1"/>
  <c r="G650" i="3"/>
  <c r="H649" i="3"/>
  <c r="I649" i="3" s="1"/>
  <c r="AI623" i="6" l="1"/>
  <c r="AO623" i="6"/>
  <c r="H428" i="6"/>
  <c r="Z428" i="6" s="1"/>
  <c r="V428" i="6"/>
  <c r="M428" i="6" s="1"/>
  <c r="BC622" i="6"/>
  <c r="BB622" i="6" s="1"/>
  <c r="AV429" i="6"/>
  <c r="BG623" i="6"/>
  <c r="BF623" i="6" s="1"/>
  <c r="BE623" i="6"/>
  <c r="BA623" i="6"/>
  <c r="A625" i="6"/>
  <c r="AZ624" i="6"/>
  <c r="AL624" i="6" s="1"/>
  <c r="AY624" i="6"/>
  <c r="AU624" i="6"/>
  <c r="AH624" i="6"/>
  <c r="H650" i="3"/>
  <c r="I650" i="3" s="1"/>
  <c r="G651" i="3"/>
  <c r="J649" i="3"/>
  <c r="K649" i="3" s="1"/>
  <c r="L649" i="3"/>
  <c r="AI624" i="6" l="1"/>
  <c r="AO624" i="6"/>
  <c r="BC623" i="6"/>
  <c r="BB623" i="6" s="1"/>
  <c r="AY625" i="6"/>
  <c r="AH625" i="6"/>
  <c r="A626" i="6"/>
  <c r="AZ625" i="6"/>
  <c r="AL625" i="6" s="1"/>
  <c r="AU625" i="6"/>
  <c r="AW429" i="6"/>
  <c r="G429" i="6"/>
  <c r="Y429" i="6" s="1"/>
  <c r="C429" i="6"/>
  <c r="BE624" i="6"/>
  <c r="BA624" i="6"/>
  <c r="BG624" i="6"/>
  <c r="BF624" i="6" s="1"/>
  <c r="H651" i="3"/>
  <c r="I651" i="3" s="1"/>
  <c r="G652" i="3"/>
  <c r="J650" i="3"/>
  <c r="K650" i="3" s="1"/>
  <c r="L650" i="3"/>
  <c r="AI625" i="6" l="1"/>
  <c r="AO625" i="6"/>
  <c r="H429" i="6"/>
  <c r="Z429" i="6" s="1"/>
  <c r="V429" i="6"/>
  <c r="M429" i="6" s="1"/>
  <c r="BG625" i="6"/>
  <c r="BF625" i="6" s="1"/>
  <c r="BE625" i="6"/>
  <c r="BA625" i="6"/>
  <c r="AZ626" i="6"/>
  <c r="AL626" i="6" s="1"/>
  <c r="AY626" i="6"/>
  <c r="AU626" i="6"/>
  <c r="AH626" i="6"/>
  <c r="A627" i="6"/>
  <c r="AX429" i="6"/>
  <c r="AV430" i="6" s="1"/>
  <c r="BC624" i="6"/>
  <c r="BB624" i="6" s="1"/>
  <c r="G653" i="3"/>
  <c r="H652" i="3"/>
  <c r="I652" i="3" s="1"/>
  <c r="J651" i="3"/>
  <c r="K651" i="3" s="1"/>
  <c r="L651" i="3"/>
  <c r="AI626" i="6" l="1"/>
  <c r="AO626" i="6"/>
  <c r="BC625" i="6"/>
  <c r="BB625" i="6" s="1"/>
  <c r="AW430" i="6"/>
  <c r="AX430" i="6" s="1"/>
  <c r="G430" i="6"/>
  <c r="Y430" i="6" s="1"/>
  <c r="C430" i="6"/>
  <c r="A628" i="6"/>
  <c r="AZ627" i="6"/>
  <c r="AL627" i="6" s="1"/>
  <c r="AY627" i="6"/>
  <c r="AU627" i="6"/>
  <c r="AH627" i="6"/>
  <c r="BG626" i="6"/>
  <c r="BF626" i="6" s="1"/>
  <c r="BE626" i="6"/>
  <c r="BC626" i="6" s="1"/>
  <c r="BB626" i="6" s="1"/>
  <c r="BA626" i="6"/>
  <c r="L652" i="3"/>
  <c r="J652" i="3"/>
  <c r="K652" i="3" s="1"/>
  <c r="G654" i="3"/>
  <c r="H653" i="3"/>
  <c r="I653" i="3" s="1"/>
  <c r="AI627" i="6" l="1"/>
  <c r="AO627" i="6"/>
  <c r="H430" i="6"/>
  <c r="Z430" i="6" s="1"/>
  <c r="V430" i="6"/>
  <c r="M430" i="6" s="1"/>
  <c r="BE627" i="6"/>
  <c r="BA627" i="6"/>
  <c r="BG627" i="6"/>
  <c r="BF627" i="6" s="1"/>
  <c r="AH628" i="6"/>
  <c r="AO628" i="6" s="1"/>
  <c r="A629" i="6"/>
  <c r="AZ628" i="6"/>
  <c r="AL628" i="6" s="1"/>
  <c r="AY628" i="6"/>
  <c r="AU628" i="6"/>
  <c r="AV431" i="6"/>
  <c r="J653" i="3"/>
  <c r="K653" i="3" s="1"/>
  <c r="L653" i="3"/>
  <c r="H654" i="3"/>
  <c r="I654" i="3" s="1"/>
  <c r="G655" i="3"/>
  <c r="AI628" i="6" l="1"/>
  <c r="AW431" i="6"/>
  <c r="G431" i="6"/>
  <c r="Y431" i="6" s="1"/>
  <c r="C431" i="6"/>
  <c r="BE628" i="6"/>
  <c r="BA628" i="6"/>
  <c r="BG628" i="6"/>
  <c r="BF628" i="6" s="1"/>
  <c r="AY629" i="6"/>
  <c r="AU629" i="6"/>
  <c r="AH629" i="6"/>
  <c r="A630" i="6"/>
  <c r="AZ629" i="6"/>
  <c r="AL629" i="6" s="1"/>
  <c r="BC627" i="6"/>
  <c r="BB627" i="6" s="1"/>
  <c r="J654" i="3"/>
  <c r="K654" i="3" s="1"/>
  <c r="L654" i="3"/>
  <c r="G656" i="3"/>
  <c r="H655" i="3"/>
  <c r="I655" i="3" s="1"/>
  <c r="AI629" i="6" l="1"/>
  <c r="AO629" i="6"/>
  <c r="H431" i="6"/>
  <c r="Z431" i="6" s="1"/>
  <c r="V431" i="6"/>
  <c r="M431" i="6" s="1"/>
  <c r="BC628" i="6"/>
  <c r="BB628" i="6" s="1"/>
  <c r="AZ630" i="6"/>
  <c r="AL630" i="6" s="1"/>
  <c r="AY630" i="6"/>
  <c r="AU630" i="6"/>
  <c r="AH630" i="6"/>
  <c r="AO630" i="6" s="1"/>
  <c r="A631" i="6"/>
  <c r="AX431" i="6"/>
  <c r="AV432" i="6" s="1"/>
  <c r="BG629" i="6"/>
  <c r="BF629" i="6" s="1"/>
  <c r="BE629" i="6"/>
  <c r="BA629" i="6"/>
  <c r="G657" i="3"/>
  <c r="H656" i="3"/>
  <c r="I656" i="3" s="1"/>
  <c r="J655" i="3"/>
  <c r="K655" i="3" s="1"/>
  <c r="L655" i="3"/>
  <c r="AI630" i="6" l="1"/>
  <c r="G432" i="6"/>
  <c r="Y432" i="6" s="1"/>
  <c r="AW432" i="6"/>
  <c r="C432" i="6"/>
  <c r="BG630" i="6"/>
  <c r="BF630" i="6" s="1"/>
  <c r="BE630" i="6"/>
  <c r="BA630" i="6"/>
  <c r="BC629" i="6"/>
  <c r="BB629" i="6" s="1"/>
  <c r="AZ631" i="6"/>
  <c r="AL631" i="6" s="1"/>
  <c r="A632" i="6"/>
  <c r="AY631" i="6"/>
  <c r="AU631" i="6"/>
  <c r="AH631" i="6"/>
  <c r="L656" i="3"/>
  <c r="J656" i="3"/>
  <c r="K656" i="3" s="1"/>
  <c r="G658" i="3"/>
  <c r="H657" i="3"/>
  <c r="I657" i="3" s="1"/>
  <c r="AI631" i="6" l="1"/>
  <c r="AO631" i="6"/>
  <c r="H432" i="6"/>
  <c r="Z432" i="6" s="1"/>
  <c r="V432" i="6"/>
  <c r="M432" i="6" s="1"/>
  <c r="BC630" i="6"/>
  <c r="BB630" i="6" s="1"/>
  <c r="BG631" i="6"/>
  <c r="BF631" i="6" s="1"/>
  <c r="BA631" i="6"/>
  <c r="BE631" i="6"/>
  <c r="AX432" i="6"/>
  <c r="AV433" i="6" s="1"/>
  <c r="AY632" i="6"/>
  <c r="AU632" i="6"/>
  <c r="AH632" i="6"/>
  <c r="AO632" i="6" s="1"/>
  <c r="AZ632" i="6"/>
  <c r="AL632" i="6" s="1"/>
  <c r="A633" i="6"/>
  <c r="H658" i="3"/>
  <c r="I658" i="3" s="1"/>
  <c r="G659" i="3"/>
  <c r="J657" i="3"/>
  <c r="K657" i="3" s="1"/>
  <c r="L657" i="3"/>
  <c r="BC631" i="6" l="1"/>
  <c r="BB631" i="6" s="1"/>
  <c r="AI632" i="6"/>
  <c r="AW433" i="6"/>
  <c r="G433" i="6"/>
  <c r="Y433" i="6" s="1"/>
  <c r="C433" i="6"/>
  <c r="BG632" i="6"/>
  <c r="BF632" i="6" s="1"/>
  <c r="BA632" i="6"/>
  <c r="BE632" i="6"/>
  <c r="AZ633" i="6"/>
  <c r="AL633" i="6" s="1"/>
  <c r="AH633" i="6"/>
  <c r="AU633" i="6"/>
  <c r="A634" i="6"/>
  <c r="AY633" i="6"/>
  <c r="H659" i="3"/>
  <c r="I659" i="3" s="1"/>
  <c r="G660" i="3"/>
  <c r="J658" i="3"/>
  <c r="K658" i="3" s="1"/>
  <c r="L658" i="3"/>
  <c r="AI633" i="6" l="1"/>
  <c r="AO633" i="6"/>
  <c r="AX433" i="6"/>
  <c r="AV434" i="6" s="1"/>
  <c r="G434" i="6" s="1"/>
  <c r="Y434" i="6" s="1"/>
  <c r="H433" i="6"/>
  <c r="Z433" i="6" s="1"/>
  <c r="V433" i="6"/>
  <c r="M433" i="6" s="1"/>
  <c r="BC632" i="6"/>
  <c r="BB632" i="6" s="1"/>
  <c r="BG633" i="6"/>
  <c r="BF633" i="6" s="1"/>
  <c r="BA633" i="6"/>
  <c r="BE633" i="6"/>
  <c r="A635" i="6"/>
  <c r="AH634" i="6"/>
  <c r="AO634" i="6" s="1"/>
  <c r="AZ634" i="6"/>
  <c r="AL634" i="6" s="1"/>
  <c r="AU634" i="6"/>
  <c r="AY634" i="6"/>
  <c r="G661" i="3"/>
  <c r="H660" i="3"/>
  <c r="I660" i="3" s="1"/>
  <c r="J659" i="3"/>
  <c r="K659" i="3" s="1"/>
  <c r="L659" i="3"/>
  <c r="C434" i="6" l="1"/>
  <c r="AI634" i="6"/>
  <c r="AW434" i="6"/>
  <c r="AX434" i="6" s="1"/>
  <c r="BC633" i="6"/>
  <c r="BB633" i="6" s="1"/>
  <c r="H434" i="6"/>
  <c r="Z434" i="6" s="1"/>
  <c r="V434" i="6"/>
  <c r="M434" i="6" s="1"/>
  <c r="AH635" i="6"/>
  <c r="AO635" i="6" s="1"/>
  <c r="AZ635" i="6"/>
  <c r="AL635" i="6" s="1"/>
  <c r="AU635" i="6"/>
  <c r="A636" i="6"/>
  <c r="AY635" i="6"/>
  <c r="BE634" i="6"/>
  <c r="BA634" i="6"/>
  <c r="BG634" i="6"/>
  <c r="BF634" i="6" s="1"/>
  <c r="AV435" i="6"/>
  <c r="L660" i="3"/>
  <c r="J660" i="3"/>
  <c r="K660" i="3" s="1"/>
  <c r="G662" i="3"/>
  <c r="H661" i="3"/>
  <c r="I661" i="3" s="1"/>
  <c r="AI635" i="6" l="1"/>
  <c r="BC634" i="6"/>
  <c r="BB634" i="6" s="1"/>
  <c r="BG635" i="6"/>
  <c r="BF635" i="6" s="1"/>
  <c r="BA635" i="6"/>
  <c r="BE635" i="6"/>
  <c r="AY636" i="6"/>
  <c r="AU636" i="6"/>
  <c r="AH636" i="6"/>
  <c r="AO636" i="6" s="1"/>
  <c r="AZ636" i="6"/>
  <c r="AL636" i="6" s="1"/>
  <c r="A637" i="6"/>
  <c r="AW435" i="6"/>
  <c r="AX435" i="6" s="1"/>
  <c r="G435" i="6"/>
  <c r="Y435" i="6" s="1"/>
  <c r="C435" i="6"/>
  <c r="H662" i="3"/>
  <c r="I662" i="3" s="1"/>
  <c r="G663" i="3"/>
  <c r="J661" i="3"/>
  <c r="K661" i="3" s="1"/>
  <c r="L661" i="3"/>
  <c r="AI636" i="6" l="1"/>
  <c r="BC635" i="6"/>
  <c r="BB635" i="6" s="1"/>
  <c r="H435" i="6"/>
  <c r="Z435" i="6" s="1"/>
  <c r="V435" i="6"/>
  <c r="M435" i="6" s="1"/>
  <c r="AZ637" i="6"/>
  <c r="AL637" i="6" s="1"/>
  <c r="AH637" i="6"/>
  <c r="AO637" i="6" s="1"/>
  <c r="AU637" i="6"/>
  <c r="A638" i="6"/>
  <c r="AY637" i="6"/>
  <c r="BG636" i="6"/>
  <c r="BF636" i="6" s="1"/>
  <c r="BA636" i="6"/>
  <c r="BE636" i="6"/>
  <c r="AV436" i="6"/>
  <c r="G664" i="3"/>
  <c r="H663" i="3"/>
  <c r="I663" i="3" s="1"/>
  <c r="J662" i="3"/>
  <c r="K662" i="3" s="1"/>
  <c r="L662" i="3"/>
  <c r="AI637" i="6" l="1"/>
  <c r="BC636" i="6"/>
  <c r="BB636" i="6" s="1"/>
  <c r="G436" i="6"/>
  <c r="Y436" i="6" s="1"/>
  <c r="AW436" i="6"/>
  <c r="C436" i="6"/>
  <c r="A639" i="6"/>
  <c r="AH638" i="6"/>
  <c r="AO638" i="6" s="1"/>
  <c r="AZ638" i="6"/>
  <c r="AL638" i="6" s="1"/>
  <c r="AU638" i="6"/>
  <c r="AY638" i="6"/>
  <c r="BG637" i="6"/>
  <c r="BF637" i="6" s="1"/>
  <c r="BA637" i="6"/>
  <c r="BE637" i="6"/>
  <c r="J663" i="3"/>
  <c r="K663" i="3" s="1"/>
  <c r="L663" i="3"/>
  <c r="G665" i="3"/>
  <c r="H664" i="3"/>
  <c r="I664" i="3" s="1"/>
  <c r="AI638" i="6" l="1"/>
  <c r="BC637" i="6"/>
  <c r="BB637" i="6" s="1"/>
  <c r="H436" i="6"/>
  <c r="Z436" i="6" s="1"/>
  <c r="V436" i="6"/>
  <c r="M436" i="6" s="1"/>
  <c r="BE638" i="6"/>
  <c r="BA638" i="6"/>
  <c r="BG638" i="6"/>
  <c r="BF638" i="6" s="1"/>
  <c r="AH639" i="6"/>
  <c r="AO639" i="6" s="1"/>
  <c r="AZ639" i="6"/>
  <c r="AL639" i="6" s="1"/>
  <c r="AU639" i="6"/>
  <c r="A640" i="6"/>
  <c r="AY639" i="6"/>
  <c r="AX436" i="6"/>
  <c r="AV437" i="6" s="1"/>
  <c r="L664" i="3"/>
  <c r="J664" i="3"/>
  <c r="K664" i="3" s="1"/>
  <c r="G666" i="3"/>
  <c r="H665" i="3"/>
  <c r="I665" i="3" s="1"/>
  <c r="AI639" i="6" l="1"/>
  <c r="AW437" i="6"/>
  <c r="AX437" i="6" s="1"/>
  <c r="AV438" i="6" s="1"/>
  <c r="G437" i="6"/>
  <c r="Y437" i="6" s="1"/>
  <c r="C437" i="6"/>
  <c r="BG639" i="6"/>
  <c r="BF639" i="6" s="1"/>
  <c r="BA639" i="6"/>
  <c r="BE639" i="6"/>
  <c r="BC638" i="6"/>
  <c r="BB638" i="6" s="1"/>
  <c r="AY640" i="6"/>
  <c r="AU640" i="6"/>
  <c r="AH640" i="6"/>
  <c r="AZ640" i="6"/>
  <c r="AL640" i="6" s="1"/>
  <c r="A641" i="6"/>
  <c r="J665" i="3"/>
  <c r="K665" i="3" s="1"/>
  <c r="L665" i="3"/>
  <c r="H666" i="3"/>
  <c r="I666" i="3" s="1"/>
  <c r="G667" i="3"/>
  <c r="AI640" i="6" l="1"/>
  <c r="AO640" i="6"/>
  <c r="H437" i="6"/>
  <c r="Z437" i="6" s="1"/>
  <c r="V437" i="6"/>
  <c r="M437" i="6" s="1"/>
  <c r="BC639" i="6"/>
  <c r="BB639" i="6" s="1"/>
  <c r="AW438" i="6"/>
  <c r="AX438" i="6" s="1"/>
  <c r="G438" i="6"/>
  <c r="Y438" i="6" s="1"/>
  <c r="C438" i="6"/>
  <c r="BG640" i="6"/>
  <c r="BF640" i="6" s="1"/>
  <c r="BA640" i="6"/>
  <c r="BE640" i="6"/>
  <c r="AZ641" i="6"/>
  <c r="AL641" i="6" s="1"/>
  <c r="AH641" i="6"/>
  <c r="AU641" i="6"/>
  <c r="A642" i="6"/>
  <c r="AY641" i="6"/>
  <c r="H667" i="3"/>
  <c r="I667" i="3" s="1"/>
  <c r="G668" i="3"/>
  <c r="J666" i="3"/>
  <c r="K666" i="3" s="1"/>
  <c r="L666" i="3"/>
  <c r="AI641" i="6" l="1"/>
  <c r="AO641" i="6"/>
  <c r="H438" i="6"/>
  <c r="Z438" i="6" s="1"/>
  <c r="V438" i="6"/>
  <c r="M438" i="6" s="1"/>
  <c r="A643" i="6"/>
  <c r="AH642" i="6"/>
  <c r="AO642" i="6" s="1"/>
  <c r="AZ642" i="6"/>
  <c r="AL642" i="6" s="1"/>
  <c r="AU642" i="6"/>
  <c r="AY642" i="6"/>
  <c r="BG641" i="6"/>
  <c r="BF641" i="6" s="1"/>
  <c r="BA641" i="6"/>
  <c r="BE641" i="6"/>
  <c r="BC640" i="6"/>
  <c r="BB640" i="6" s="1"/>
  <c r="AV439" i="6"/>
  <c r="G669" i="3"/>
  <c r="H668" i="3"/>
  <c r="I668" i="3" s="1"/>
  <c r="J667" i="3"/>
  <c r="K667" i="3" s="1"/>
  <c r="L667" i="3"/>
  <c r="AI642" i="6" l="1"/>
  <c r="AW439" i="6"/>
  <c r="AX439" i="6" s="1"/>
  <c r="G439" i="6"/>
  <c r="Y439" i="6" s="1"/>
  <c r="C439" i="6"/>
  <c r="BE642" i="6"/>
  <c r="BA642" i="6"/>
  <c r="BG642" i="6"/>
  <c r="BF642" i="6" s="1"/>
  <c r="AH643" i="6"/>
  <c r="AO643" i="6" s="1"/>
  <c r="AZ643" i="6"/>
  <c r="AL643" i="6" s="1"/>
  <c r="AU643" i="6"/>
  <c r="A644" i="6"/>
  <c r="AY643" i="6"/>
  <c r="BC641" i="6"/>
  <c r="BB641" i="6" s="1"/>
  <c r="L668" i="3"/>
  <c r="J668" i="3"/>
  <c r="K668" i="3" s="1"/>
  <c r="G670" i="3"/>
  <c r="H669" i="3"/>
  <c r="I669" i="3" s="1"/>
  <c r="AI643" i="6" l="1"/>
  <c r="H439" i="6"/>
  <c r="Z439" i="6" s="1"/>
  <c r="V439" i="6"/>
  <c r="M439" i="6" s="1"/>
  <c r="BG643" i="6"/>
  <c r="BF643" i="6" s="1"/>
  <c r="BA643" i="6"/>
  <c r="BE643" i="6"/>
  <c r="AY644" i="6"/>
  <c r="AU644" i="6"/>
  <c r="AH644" i="6"/>
  <c r="AO644" i="6" s="1"/>
  <c r="AZ644" i="6"/>
  <c r="AL644" i="6" s="1"/>
  <c r="A645" i="6"/>
  <c r="BC642" i="6"/>
  <c r="BB642" i="6" s="1"/>
  <c r="AV440" i="6"/>
  <c r="J669" i="3"/>
  <c r="K669" i="3" s="1"/>
  <c r="L669" i="3"/>
  <c r="H670" i="3"/>
  <c r="I670" i="3" s="1"/>
  <c r="G671" i="3"/>
  <c r="AI644" i="6" l="1"/>
  <c r="BG644" i="6"/>
  <c r="BF644" i="6" s="1"/>
  <c r="BA644" i="6"/>
  <c r="BE644" i="6"/>
  <c r="AW440" i="6"/>
  <c r="G440" i="6"/>
  <c r="Y440" i="6" s="1"/>
  <c r="C440" i="6"/>
  <c r="AZ645" i="6"/>
  <c r="AL645" i="6" s="1"/>
  <c r="AH645" i="6"/>
  <c r="AU645" i="6"/>
  <c r="A646" i="6"/>
  <c r="AY645" i="6"/>
  <c r="BC643" i="6"/>
  <c r="BB643" i="6" s="1"/>
  <c r="G672" i="3"/>
  <c r="H671" i="3"/>
  <c r="I671" i="3" s="1"/>
  <c r="J670" i="3"/>
  <c r="K670" i="3" s="1"/>
  <c r="L670" i="3"/>
  <c r="BC644" i="6" l="1"/>
  <c r="BB644" i="6" s="1"/>
  <c r="AI645" i="6"/>
  <c r="AO645" i="6"/>
  <c r="H440" i="6"/>
  <c r="Z440" i="6" s="1"/>
  <c r="V440" i="6"/>
  <c r="M440" i="6" s="1"/>
  <c r="A647" i="6"/>
  <c r="AH646" i="6"/>
  <c r="AZ646" i="6"/>
  <c r="AL646" i="6" s="1"/>
  <c r="AU646" i="6"/>
  <c r="AY646" i="6"/>
  <c r="BG645" i="6"/>
  <c r="BF645" i="6" s="1"/>
  <c r="BA645" i="6"/>
  <c r="BE645" i="6"/>
  <c r="AX440" i="6"/>
  <c r="AV441" i="6" s="1"/>
  <c r="J671" i="3"/>
  <c r="K671" i="3" s="1"/>
  <c r="L671" i="3"/>
  <c r="G673" i="3"/>
  <c r="H672" i="3"/>
  <c r="I672" i="3" s="1"/>
  <c r="AI646" i="6" l="1"/>
  <c r="AO646" i="6"/>
  <c r="BC645" i="6"/>
  <c r="BB645" i="6" s="1"/>
  <c r="G441" i="6"/>
  <c r="Y441" i="6" s="1"/>
  <c r="AW441" i="6"/>
  <c r="AX441" i="6" s="1"/>
  <c r="AV442" i="6" s="1"/>
  <c r="C441" i="6"/>
  <c r="BE646" i="6"/>
  <c r="BA646" i="6"/>
  <c r="BG646" i="6"/>
  <c r="BF646" i="6" s="1"/>
  <c r="AH647" i="6"/>
  <c r="AO647" i="6" s="1"/>
  <c r="AZ647" i="6"/>
  <c r="AL647" i="6" s="1"/>
  <c r="AU647" i="6"/>
  <c r="A648" i="6"/>
  <c r="AY647" i="6"/>
  <c r="G674" i="3"/>
  <c r="H673" i="3"/>
  <c r="I673" i="3" s="1"/>
  <c r="L672" i="3"/>
  <c r="J672" i="3"/>
  <c r="K672" i="3" s="1"/>
  <c r="AI647" i="6" l="1"/>
  <c r="H441" i="6"/>
  <c r="Z441" i="6" s="1"/>
  <c r="V441" i="6"/>
  <c r="M441" i="6" s="1"/>
  <c r="BC646" i="6"/>
  <c r="BB646" i="6" s="1"/>
  <c r="AY648" i="6"/>
  <c r="AU648" i="6"/>
  <c r="AH648" i="6"/>
  <c r="AO648" i="6" s="1"/>
  <c r="AZ648" i="6"/>
  <c r="AL648" i="6" s="1"/>
  <c r="A649" i="6"/>
  <c r="BG647" i="6"/>
  <c r="BF647" i="6" s="1"/>
  <c r="BA647" i="6"/>
  <c r="BE647" i="6"/>
  <c r="G442" i="6"/>
  <c r="Y442" i="6" s="1"/>
  <c r="AW442" i="6"/>
  <c r="AX442" i="6" s="1"/>
  <c r="C442" i="6"/>
  <c r="J673" i="3"/>
  <c r="K673" i="3" s="1"/>
  <c r="L673" i="3"/>
  <c r="H674" i="3"/>
  <c r="I674" i="3" s="1"/>
  <c r="G675" i="3"/>
  <c r="AI648" i="6" l="1"/>
  <c r="H442" i="6"/>
  <c r="Z442" i="6" s="1"/>
  <c r="V442" i="6"/>
  <c r="M442" i="6" s="1"/>
  <c r="AV443" i="6"/>
  <c r="BG648" i="6"/>
  <c r="BF648" i="6" s="1"/>
  <c r="BA648" i="6"/>
  <c r="BE648" i="6"/>
  <c r="AZ649" i="6"/>
  <c r="AL649" i="6" s="1"/>
  <c r="AH649" i="6"/>
  <c r="AO649" i="6" s="1"/>
  <c r="A650" i="6"/>
  <c r="AU649" i="6"/>
  <c r="AY649" i="6"/>
  <c r="BC647" i="6"/>
  <c r="BB647" i="6" s="1"/>
  <c r="H675" i="3"/>
  <c r="I675" i="3" s="1"/>
  <c r="G676" i="3"/>
  <c r="J674" i="3"/>
  <c r="K674" i="3" s="1"/>
  <c r="L674" i="3"/>
  <c r="AI649" i="6" l="1"/>
  <c r="BC648" i="6"/>
  <c r="BB648" i="6" s="1"/>
  <c r="AY650" i="6"/>
  <c r="AU650" i="6"/>
  <c r="A651" i="6"/>
  <c r="AZ650" i="6"/>
  <c r="AL650" i="6" s="1"/>
  <c r="AH650" i="6"/>
  <c r="AO650" i="6" s="1"/>
  <c r="BE649" i="6"/>
  <c r="BA649" i="6"/>
  <c r="BG649" i="6"/>
  <c r="BF649" i="6" s="1"/>
  <c r="G443" i="6"/>
  <c r="Y443" i="6" s="1"/>
  <c r="AW443" i="6"/>
  <c r="AX443" i="6" s="1"/>
  <c r="C443" i="6"/>
  <c r="G677" i="3"/>
  <c r="H676" i="3"/>
  <c r="I676" i="3" s="1"/>
  <c r="J675" i="3"/>
  <c r="K675" i="3" s="1"/>
  <c r="L675" i="3"/>
  <c r="AI650" i="6" l="1"/>
  <c r="H443" i="6"/>
  <c r="Z443" i="6" s="1"/>
  <c r="V443" i="6"/>
  <c r="M443" i="6" s="1"/>
  <c r="AV444" i="6"/>
  <c r="BG650" i="6"/>
  <c r="BF650" i="6" s="1"/>
  <c r="BE650" i="6"/>
  <c r="BA650" i="6"/>
  <c r="BC649" i="6"/>
  <c r="BB649" i="6" s="1"/>
  <c r="AZ651" i="6"/>
  <c r="AL651" i="6" s="1"/>
  <c r="AH651" i="6"/>
  <c r="AO651" i="6" s="1"/>
  <c r="A652" i="6"/>
  <c r="AY651" i="6"/>
  <c r="AU651" i="6"/>
  <c r="L676" i="3"/>
  <c r="J676" i="3"/>
  <c r="K676" i="3" s="1"/>
  <c r="G678" i="3"/>
  <c r="H677" i="3"/>
  <c r="I677" i="3" s="1"/>
  <c r="AI651" i="6" l="1"/>
  <c r="BE651" i="6"/>
  <c r="BA651" i="6"/>
  <c r="BG651" i="6"/>
  <c r="BF651" i="6" s="1"/>
  <c r="BC650" i="6"/>
  <c r="BB650" i="6" s="1"/>
  <c r="AW444" i="6"/>
  <c r="AX444" i="6" s="1"/>
  <c r="AV445" i="6" s="1"/>
  <c r="G444" i="6"/>
  <c r="Y444" i="6" s="1"/>
  <c r="C444" i="6"/>
  <c r="A653" i="6"/>
  <c r="AY652" i="6"/>
  <c r="AU652" i="6"/>
  <c r="AH652" i="6"/>
  <c r="AO652" i="6" s="1"/>
  <c r="AZ652" i="6"/>
  <c r="AL652" i="6" s="1"/>
  <c r="H678" i="3"/>
  <c r="I678" i="3" s="1"/>
  <c r="G679" i="3"/>
  <c r="J677" i="3"/>
  <c r="K677" i="3" s="1"/>
  <c r="L677" i="3"/>
  <c r="AI652" i="6" l="1"/>
  <c r="H444" i="6"/>
  <c r="Z444" i="6" s="1"/>
  <c r="V444" i="6"/>
  <c r="M444" i="6" s="1"/>
  <c r="BC651" i="6"/>
  <c r="BB651" i="6" s="1"/>
  <c r="G445" i="6"/>
  <c r="Y445" i="6" s="1"/>
  <c r="AW445" i="6"/>
  <c r="AX445" i="6" s="1"/>
  <c r="C445" i="6"/>
  <c r="BE652" i="6"/>
  <c r="BA652" i="6"/>
  <c r="BG652" i="6"/>
  <c r="BF652" i="6" s="1"/>
  <c r="AH653" i="6"/>
  <c r="AZ653" i="6"/>
  <c r="AL653" i="6" s="1"/>
  <c r="AY653" i="6"/>
  <c r="AU653" i="6"/>
  <c r="A654" i="6"/>
  <c r="G680" i="3"/>
  <c r="H679" i="3"/>
  <c r="I679" i="3" s="1"/>
  <c r="L678" i="3"/>
  <c r="J678" i="3"/>
  <c r="K678" i="3" s="1"/>
  <c r="AI653" i="6" l="1"/>
  <c r="AO653" i="6"/>
  <c r="H445" i="6"/>
  <c r="Z445" i="6" s="1"/>
  <c r="V445" i="6"/>
  <c r="M445" i="6" s="1"/>
  <c r="BC652" i="6"/>
  <c r="BB652" i="6" s="1"/>
  <c r="AV446" i="6"/>
  <c r="BG653" i="6"/>
  <c r="BF653" i="6" s="1"/>
  <c r="BE653" i="6"/>
  <c r="BA653" i="6"/>
  <c r="AY654" i="6"/>
  <c r="AU654" i="6"/>
  <c r="A655" i="6"/>
  <c r="AZ654" i="6"/>
  <c r="AL654" i="6" s="1"/>
  <c r="AH654" i="6"/>
  <c r="J679" i="3"/>
  <c r="K679" i="3" s="1"/>
  <c r="L679" i="3"/>
  <c r="G681" i="3"/>
  <c r="H680" i="3"/>
  <c r="I680" i="3" s="1"/>
  <c r="AI654" i="6" l="1"/>
  <c r="AO654" i="6"/>
  <c r="BC653" i="6"/>
  <c r="BB653" i="6" s="1"/>
  <c r="BG654" i="6"/>
  <c r="BF654" i="6" s="1"/>
  <c r="BE654" i="6"/>
  <c r="BA654" i="6"/>
  <c r="G446" i="6"/>
  <c r="Y446" i="6" s="1"/>
  <c r="AW446" i="6"/>
  <c r="C446" i="6"/>
  <c r="AZ655" i="6"/>
  <c r="AL655" i="6" s="1"/>
  <c r="AH655" i="6"/>
  <c r="AO655" i="6" s="1"/>
  <c r="A656" i="6"/>
  <c r="AY655" i="6"/>
  <c r="AU655" i="6"/>
  <c r="L680" i="3"/>
  <c r="J680" i="3"/>
  <c r="K680" i="3" s="1"/>
  <c r="G682" i="3"/>
  <c r="H681" i="3"/>
  <c r="I681" i="3" s="1"/>
  <c r="AI655" i="6" l="1"/>
  <c r="H446" i="6"/>
  <c r="Z446" i="6" s="1"/>
  <c r="V446" i="6"/>
  <c r="M446" i="6" s="1"/>
  <c r="BC654" i="6"/>
  <c r="BB654" i="6" s="1"/>
  <c r="AX446" i="6"/>
  <c r="AV447" i="6" s="1"/>
  <c r="BE655" i="6"/>
  <c r="BA655" i="6"/>
  <c r="BG655" i="6"/>
  <c r="BF655" i="6" s="1"/>
  <c r="A657" i="6"/>
  <c r="AY656" i="6"/>
  <c r="AU656" i="6"/>
  <c r="AH656" i="6"/>
  <c r="AO656" i="6" s="1"/>
  <c r="AZ656" i="6"/>
  <c r="AL656" i="6" s="1"/>
  <c r="L681" i="3"/>
  <c r="J681" i="3"/>
  <c r="K681" i="3" s="1"/>
  <c r="H682" i="3"/>
  <c r="I682" i="3" s="1"/>
  <c r="G683" i="3"/>
  <c r="AI656" i="6" l="1"/>
  <c r="BC655" i="6"/>
  <c r="BB655" i="6" s="1"/>
  <c r="AW447" i="6"/>
  <c r="AX447" i="6" s="1"/>
  <c r="AV448" i="6" s="1"/>
  <c r="C447" i="6"/>
  <c r="G447" i="6"/>
  <c r="Y447" i="6" s="1"/>
  <c r="AH657" i="6"/>
  <c r="AO657" i="6" s="1"/>
  <c r="AZ657" i="6"/>
  <c r="AL657" i="6" s="1"/>
  <c r="AY657" i="6"/>
  <c r="AU657" i="6"/>
  <c r="A658" i="6"/>
  <c r="BE656" i="6"/>
  <c r="BA656" i="6"/>
  <c r="BG656" i="6"/>
  <c r="BF656" i="6" s="1"/>
  <c r="H683" i="3"/>
  <c r="I683" i="3" s="1"/>
  <c r="G684" i="3"/>
  <c r="J682" i="3"/>
  <c r="K682" i="3" s="1"/>
  <c r="L682" i="3"/>
  <c r="AI657" i="6" l="1"/>
  <c r="AW448" i="6"/>
  <c r="AX448" i="6" s="1"/>
  <c r="AV449" i="6" s="1"/>
  <c r="H447" i="6"/>
  <c r="Z447" i="6" s="1"/>
  <c r="V447" i="6"/>
  <c r="M447" i="6" s="1"/>
  <c r="BC656" i="6"/>
  <c r="BB656" i="6" s="1"/>
  <c r="G448" i="6"/>
  <c r="Y448" i="6" s="1"/>
  <c r="C448" i="6"/>
  <c r="AY658" i="6"/>
  <c r="AU658" i="6"/>
  <c r="A659" i="6"/>
  <c r="AZ658" i="6"/>
  <c r="AL658" i="6" s="1"/>
  <c r="AH658" i="6"/>
  <c r="BG657" i="6"/>
  <c r="BF657" i="6" s="1"/>
  <c r="BE657" i="6"/>
  <c r="BA657" i="6"/>
  <c r="G685" i="3"/>
  <c r="H684" i="3"/>
  <c r="I684" i="3" s="1"/>
  <c r="J683" i="3"/>
  <c r="K683" i="3" s="1"/>
  <c r="L683" i="3"/>
  <c r="AI658" i="6" l="1"/>
  <c r="AO658" i="6"/>
  <c r="AW449" i="6"/>
  <c r="AX449" i="6" s="1"/>
  <c r="AV450" i="6" s="1"/>
  <c r="H448" i="6"/>
  <c r="Z448" i="6" s="1"/>
  <c r="V448" i="6"/>
  <c r="M448" i="6" s="1"/>
  <c r="G449" i="6"/>
  <c r="Y449" i="6" s="1"/>
  <c r="C449" i="6"/>
  <c r="BC657" i="6"/>
  <c r="BB657" i="6" s="1"/>
  <c r="BG658" i="6"/>
  <c r="BF658" i="6" s="1"/>
  <c r="BE658" i="6"/>
  <c r="BA658" i="6"/>
  <c r="AZ659" i="6"/>
  <c r="AL659" i="6" s="1"/>
  <c r="AH659" i="6"/>
  <c r="AO659" i="6" s="1"/>
  <c r="A660" i="6"/>
  <c r="AY659" i="6"/>
  <c r="AU659" i="6"/>
  <c r="L684" i="3"/>
  <c r="J684" i="3"/>
  <c r="K684" i="3" s="1"/>
  <c r="G686" i="3"/>
  <c r="H685" i="3"/>
  <c r="I685" i="3" s="1"/>
  <c r="AI659" i="6" l="1"/>
  <c r="G450" i="6"/>
  <c r="Y450" i="6" s="1"/>
  <c r="AW450" i="6"/>
  <c r="AX450" i="6" s="1"/>
  <c r="H449" i="6"/>
  <c r="Z449" i="6" s="1"/>
  <c r="V449" i="6"/>
  <c r="M449" i="6" s="1"/>
  <c r="C450" i="6"/>
  <c r="BE659" i="6"/>
  <c r="BA659" i="6"/>
  <c r="BG659" i="6"/>
  <c r="BF659" i="6" s="1"/>
  <c r="A661" i="6"/>
  <c r="AY660" i="6"/>
  <c r="AU660" i="6"/>
  <c r="AH660" i="6"/>
  <c r="AZ660" i="6"/>
  <c r="AL660" i="6" s="1"/>
  <c r="BC658" i="6"/>
  <c r="BB658" i="6" s="1"/>
  <c r="J685" i="3"/>
  <c r="K685" i="3" s="1"/>
  <c r="L685" i="3"/>
  <c r="H686" i="3"/>
  <c r="I686" i="3" s="1"/>
  <c r="G687" i="3"/>
  <c r="AI660" i="6" l="1"/>
  <c r="AO660" i="6"/>
  <c r="AV451" i="6"/>
  <c r="C451" i="6" s="1"/>
  <c r="H450" i="6"/>
  <c r="Z450" i="6" s="1"/>
  <c r="V450" i="6"/>
  <c r="M450" i="6" s="1"/>
  <c r="BE660" i="6"/>
  <c r="BA660" i="6"/>
  <c r="BG660" i="6"/>
  <c r="BF660" i="6" s="1"/>
  <c r="AH661" i="6"/>
  <c r="AZ661" i="6"/>
  <c r="AL661" i="6" s="1"/>
  <c r="AY661" i="6"/>
  <c r="AU661" i="6"/>
  <c r="A662" i="6"/>
  <c r="BC659" i="6"/>
  <c r="BB659" i="6" s="1"/>
  <c r="G451" i="6"/>
  <c r="Y451" i="6" s="1"/>
  <c r="AW451" i="6"/>
  <c r="J686" i="3"/>
  <c r="K686" i="3" s="1"/>
  <c r="L686" i="3"/>
  <c r="H687" i="3"/>
  <c r="I687" i="3" s="1"/>
  <c r="G688" i="3"/>
  <c r="AI661" i="6" l="1"/>
  <c r="AO661" i="6"/>
  <c r="H451" i="6"/>
  <c r="Z451" i="6" s="1"/>
  <c r="V451" i="6"/>
  <c r="M451" i="6" s="1"/>
  <c r="AX451" i="6"/>
  <c r="AV452" i="6" s="1"/>
  <c r="AY662" i="6"/>
  <c r="AU662" i="6"/>
  <c r="A663" i="6"/>
  <c r="AZ662" i="6"/>
  <c r="AL662" i="6" s="1"/>
  <c r="AH662" i="6"/>
  <c r="BG661" i="6"/>
  <c r="BF661" i="6" s="1"/>
  <c r="BE661" i="6"/>
  <c r="BA661" i="6"/>
  <c r="BC660" i="6"/>
  <c r="BB660" i="6" s="1"/>
  <c r="G689" i="3"/>
  <c r="H688" i="3"/>
  <c r="I688" i="3" s="1"/>
  <c r="J687" i="3"/>
  <c r="K687" i="3" s="1"/>
  <c r="L687" i="3"/>
  <c r="AI662" i="6" l="1"/>
  <c r="AO662" i="6"/>
  <c r="C452" i="6"/>
  <c r="G452" i="6"/>
  <c r="Y452" i="6" s="1"/>
  <c r="AW452" i="6"/>
  <c r="AX452" i="6" s="1"/>
  <c r="AV453" i="6" s="1"/>
  <c r="BC661" i="6"/>
  <c r="BB661" i="6" s="1"/>
  <c r="BG662" i="6"/>
  <c r="BF662" i="6" s="1"/>
  <c r="BE662" i="6"/>
  <c r="BA662" i="6"/>
  <c r="AZ663" i="6"/>
  <c r="AL663" i="6" s="1"/>
  <c r="AH663" i="6"/>
  <c r="AO663" i="6" s="1"/>
  <c r="A664" i="6"/>
  <c r="AY663" i="6"/>
  <c r="AU663" i="6"/>
  <c r="L688" i="3"/>
  <c r="J688" i="3"/>
  <c r="K688" i="3" s="1"/>
  <c r="G690" i="3"/>
  <c r="H689" i="3"/>
  <c r="I689" i="3" s="1"/>
  <c r="AI663" i="6" l="1"/>
  <c r="H452" i="6"/>
  <c r="Z452" i="6" s="1"/>
  <c r="V452" i="6"/>
  <c r="M452" i="6" s="1"/>
  <c r="AW453" i="6"/>
  <c r="AX453" i="6" s="1"/>
  <c r="AV454" i="6" s="1"/>
  <c r="G453" i="6"/>
  <c r="Y453" i="6" s="1"/>
  <c r="C453" i="6"/>
  <c r="BE663" i="6"/>
  <c r="BA663" i="6"/>
  <c r="BG663" i="6"/>
  <c r="BF663" i="6" s="1"/>
  <c r="BC662" i="6"/>
  <c r="BB662" i="6" s="1"/>
  <c r="A665" i="6"/>
  <c r="AY664" i="6"/>
  <c r="AU664" i="6"/>
  <c r="AH664" i="6"/>
  <c r="AZ664" i="6"/>
  <c r="AL664" i="6" s="1"/>
  <c r="J689" i="3"/>
  <c r="K689" i="3" s="1"/>
  <c r="L689" i="3"/>
  <c r="H690" i="3"/>
  <c r="I690" i="3" s="1"/>
  <c r="G691" i="3"/>
  <c r="AI664" i="6" l="1"/>
  <c r="AO664" i="6"/>
  <c r="H453" i="6"/>
  <c r="Z453" i="6" s="1"/>
  <c r="V453" i="6"/>
  <c r="M453" i="6" s="1"/>
  <c r="G454" i="6"/>
  <c r="Y454" i="6" s="1"/>
  <c r="AW454" i="6"/>
  <c r="AX454" i="6" s="1"/>
  <c r="AV455" i="6" s="1"/>
  <c r="C454" i="6"/>
  <c r="BC663" i="6"/>
  <c r="BB663" i="6" s="1"/>
  <c r="AH665" i="6"/>
  <c r="A666" i="6"/>
  <c r="AZ665" i="6"/>
  <c r="AL665" i="6" s="1"/>
  <c r="AY665" i="6"/>
  <c r="AU665" i="6"/>
  <c r="BE664" i="6"/>
  <c r="BA664" i="6"/>
  <c r="BG664" i="6"/>
  <c r="BF664" i="6" s="1"/>
  <c r="J690" i="3"/>
  <c r="K690" i="3" s="1"/>
  <c r="L690" i="3"/>
  <c r="G692" i="3"/>
  <c r="H691" i="3"/>
  <c r="I691" i="3" s="1"/>
  <c r="AI665" i="6" l="1"/>
  <c r="AO665" i="6"/>
  <c r="H454" i="6"/>
  <c r="Z454" i="6" s="1"/>
  <c r="V454" i="6"/>
  <c r="M454" i="6" s="1"/>
  <c r="AW455" i="6"/>
  <c r="AX455" i="6" s="1"/>
  <c r="AV456" i="6" s="1"/>
  <c r="G455" i="6"/>
  <c r="Y455" i="6" s="1"/>
  <c r="C455" i="6"/>
  <c r="BE665" i="6"/>
  <c r="BG665" i="6"/>
  <c r="BF665" i="6" s="1"/>
  <c r="BA665" i="6"/>
  <c r="BC664" i="6"/>
  <c r="BB664" i="6" s="1"/>
  <c r="AY666" i="6"/>
  <c r="AU666" i="6"/>
  <c r="AH666" i="6"/>
  <c r="A667" i="6"/>
  <c r="AZ666" i="6"/>
  <c r="AL666" i="6" s="1"/>
  <c r="J691" i="3"/>
  <c r="K691" i="3" s="1"/>
  <c r="L691" i="3"/>
  <c r="G693" i="3"/>
  <c r="H692" i="3"/>
  <c r="I692" i="3" s="1"/>
  <c r="AI666" i="6" l="1"/>
  <c r="AO666" i="6"/>
  <c r="H455" i="6"/>
  <c r="Z455" i="6" s="1"/>
  <c r="V455" i="6"/>
  <c r="M455" i="6" s="1"/>
  <c r="BC665" i="6"/>
  <c r="BB665" i="6" s="1"/>
  <c r="G456" i="6"/>
  <c r="Y456" i="6" s="1"/>
  <c r="AW456" i="6"/>
  <c r="AX456" i="6" s="1"/>
  <c r="C456" i="6"/>
  <c r="BG666" i="6"/>
  <c r="BF666" i="6" s="1"/>
  <c r="BE666" i="6"/>
  <c r="BA666" i="6"/>
  <c r="AZ667" i="6"/>
  <c r="AL667" i="6" s="1"/>
  <c r="AY667" i="6"/>
  <c r="AU667" i="6"/>
  <c r="AH667" i="6"/>
  <c r="AO667" i="6" s="1"/>
  <c r="A668" i="6"/>
  <c r="L692" i="3"/>
  <c r="J692" i="3"/>
  <c r="K692" i="3" s="1"/>
  <c r="G694" i="3"/>
  <c r="H693" i="3"/>
  <c r="I693" i="3" s="1"/>
  <c r="AI667" i="6" l="1"/>
  <c r="H456" i="6"/>
  <c r="Z456" i="6" s="1"/>
  <c r="V456" i="6"/>
  <c r="M456" i="6" s="1"/>
  <c r="BC666" i="6"/>
  <c r="BB666" i="6" s="1"/>
  <c r="A669" i="6"/>
  <c r="AZ668" i="6"/>
  <c r="AL668" i="6" s="1"/>
  <c r="AY668" i="6"/>
  <c r="AU668" i="6"/>
  <c r="AH668" i="6"/>
  <c r="BG667" i="6"/>
  <c r="BF667" i="6" s="1"/>
  <c r="BE667" i="6"/>
  <c r="BA667" i="6"/>
  <c r="AV457" i="6"/>
  <c r="L693" i="3"/>
  <c r="J693" i="3"/>
  <c r="K693" i="3" s="1"/>
  <c r="H694" i="3"/>
  <c r="I694" i="3" s="1"/>
  <c r="G695" i="3"/>
  <c r="AI668" i="6" l="1"/>
  <c r="AO668" i="6"/>
  <c r="AW457" i="6"/>
  <c r="AX457" i="6" s="1"/>
  <c r="G457" i="6"/>
  <c r="Y457" i="6" s="1"/>
  <c r="C457" i="6"/>
  <c r="BC667" i="6"/>
  <c r="BB667" i="6" s="1"/>
  <c r="BE668" i="6"/>
  <c r="BA668" i="6"/>
  <c r="BG668" i="6"/>
  <c r="BF668" i="6" s="1"/>
  <c r="AH669" i="6"/>
  <c r="AO669" i="6" s="1"/>
  <c r="A670" i="6"/>
  <c r="AZ669" i="6"/>
  <c r="AL669" i="6" s="1"/>
  <c r="AY669" i="6"/>
  <c r="AU669" i="6"/>
  <c r="G696" i="3"/>
  <c r="H695" i="3"/>
  <c r="I695" i="3" s="1"/>
  <c r="L694" i="3"/>
  <c r="J694" i="3"/>
  <c r="K694" i="3" s="1"/>
  <c r="AI669" i="6" l="1"/>
  <c r="H457" i="6"/>
  <c r="Z457" i="6" s="1"/>
  <c r="V457" i="6"/>
  <c r="M457" i="6" s="1"/>
  <c r="BC668" i="6"/>
  <c r="BB668" i="6" s="1"/>
  <c r="AY670" i="6"/>
  <c r="AU670" i="6"/>
  <c r="AH670" i="6"/>
  <c r="AO670" i="6" s="1"/>
  <c r="A671" i="6"/>
  <c r="AZ670" i="6"/>
  <c r="AL670" i="6" s="1"/>
  <c r="AV458" i="6"/>
  <c r="BE669" i="6"/>
  <c r="BA669" i="6"/>
  <c r="BG669" i="6"/>
  <c r="BF669" i="6" s="1"/>
  <c r="J695" i="3"/>
  <c r="K695" i="3" s="1"/>
  <c r="L695" i="3"/>
  <c r="G697" i="3"/>
  <c r="H696" i="3"/>
  <c r="I696" i="3" s="1"/>
  <c r="AI670" i="6" l="1"/>
  <c r="BC669" i="6"/>
  <c r="BB669" i="6" s="1"/>
  <c r="BG670" i="6"/>
  <c r="BF670" i="6" s="1"/>
  <c r="BE670" i="6"/>
  <c r="BA670" i="6"/>
  <c r="G458" i="6"/>
  <c r="Y458" i="6" s="1"/>
  <c r="AW458" i="6"/>
  <c r="AX458" i="6" s="1"/>
  <c r="C458" i="6"/>
  <c r="AZ671" i="6"/>
  <c r="AL671" i="6" s="1"/>
  <c r="AU671" i="6"/>
  <c r="A672" i="6"/>
  <c r="AY671" i="6"/>
  <c r="AH671" i="6"/>
  <c r="L696" i="3"/>
  <c r="J696" i="3"/>
  <c r="K696" i="3" s="1"/>
  <c r="G698" i="3"/>
  <c r="H697" i="3"/>
  <c r="I697" i="3" s="1"/>
  <c r="AI671" i="6" l="1"/>
  <c r="AO671" i="6"/>
  <c r="H458" i="6"/>
  <c r="Z458" i="6" s="1"/>
  <c r="V458" i="6"/>
  <c r="M458" i="6" s="1"/>
  <c r="AV459" i="6"/>
  <c r="BG671" i="6"/>
  <c r="BF671" i="6" s="1"/>
  <c r="BA671" i="6"/>
  <c r="BE671" i="6"/>
  <c r="AY672" i="6"/>
  <c r="AU672" i="6"/>
  <c r="AH672" i="6"/>
  <c r="AZ672" i="6"/>
  <c r="AL672" i="6" s="1"/>
  <c r="A673" i="6"/>
  <c r="BC670" i="6"/>
  <c r="BB670" i="6" s="1"/>
  <c r="L697" i="3"/>
  <c r="J697" i="3"/>
  <c r="K697" i="3" s="1"/>
  <c r="H698" i="3"/>
  <c r="I698" i="3" s="1"/>
  <c r="G699" i="3"/>
  <c r="AI672" i="6" l="1"/>
  <c r="AO672" i="6"/>
  <c r="BC671" i="6"/>
  <c r="BB671" i="6" s="1"/>
  <c r="BG672" i="6"/>
  <c r="BF672" i="6" s="1"/>
  <c r="BA672" i="6"/>
  <c r="BE672" i="6"/>
  <c r="A674" i="6"/>
  <c r="AZ673" i="6"/>
  <c r="AL673" i="6" s="1"/>
  <c r="AH673" i="6"/>
  <c r="AU673" i="6"/>
  <c r="AY673" i="6"/>
  <c r="AW459" i="6"/>
  <c r="AX459" i="6" s="1"/>
  <c r="AV460" i="6" s="1"/>
  <c r="G459" i="6"/>
  <c r="Y459" i="6" s="1"/>
  <c r="C459" i="6"/>
  <c r="H699" i="3"/>
  <c r="I699" i="3" s="1"/>
  <c r="G700" i="3"/>
  <c r="J698" i="3"/>
  <c r="K698" i="3" s="1"/>
  <c r="L698" i="3"/>
  <c r="AI673" i="6" l="1"/>
  <c r="AO673" i="6"/>
  <c r="H459" i="6"/>
  <c r="Z459" i="6" s="1"/>
  <c r="V459" i="6"/>
  <c r="M459" i="6" s="1"/>
  <c r="BC672" i="6"/>
  <c r="BB672" i="6" s="1"/>
  <c r="G460" i="6"/>
  <c r="Y460" i="6" s="1"/>
  <c r="AW460" i="6"/>
  <c r="AX460" i="6" s="1"/>
  <c r="AV461" i="6" s="1"/>
  <c r="C460" i="6"/>
  <c r="AH674" i="6"/>
  <c r="A675" i="6"/>
  <c r="AZ674" i="6"/>
  <c r="AL674" i="6" s="1"/>
  <c r="AY674" i="6"/>
  <c r="AU674" i="6"/>
  <c r="BE673" i="6"/>
  <c r="BA673" i="6"/>
  <c r="BG673" i="6"/>
  <c r="BF673" i="6" s="1"/>
  <c r="G701" i="3"/>
  <c r="H700" i="3"/>
  <c r="I700" i="3" s="1"/>
  <c r="J699" i="3"/>
  <c r="K699" i="3" s="1"/>
  <c r="L699" i="3"/>
  <c r="AI674" i="6" l="1"/>
  <c r="AO674" i="6"/>
  <c r="H460" i="6"/>
  <c r="Z460" i="6" s="1"/>
  <c r="V460" i="6"/>
  <c r="M460" i="6" s="1"/>
  <c r="BC673" i="6"/>
  <c r="BB673" i="6" s="1"/>
  <c r="AW461" i="6"/>
  <c r="AX461" i="6" s="1"/>
  <c r="AV462" i="6" s="1"/>
  <c r="G461" i="6"/>
  <c r="Y461" i="6" s="1"/>
  <c r="C461" i="6"/>
  <c r="BE674" i="6"/>
  <c r="BA674" i="6"/>
  <c r="BG674" i="6"/>
  <c r="BF674" i="6" s="1"/>
  <c r="AY675" i="6"/>
  <c r="AU675" i="6"/>
  <c r="AH675" i="6"/>
  <c r="A676" i="6"/>
  <c r="AZ675" i="6"/>
  <c r="AL675" i="6" s="1"/>
  <c r="L700" i="3"/>
  <c r="J700" i="3"/>
  <c r="K700" i="3" s="1"/>
  <c r="G702" i="3"/>
  <c r="H701" i="3"/>
  <c r="I701" i="3" s="1"/>
  <c r="AI675" i="6" l="1"/>
  <c r="AO675" i="6"/>
  <c r="H461" i="6"/>
  <c r="Z461" i="6" s="1"/>
  <c r="V461" i="6"/>
  <c r="M461" i="6" s="1"/>
  <c r="G462" i="6"/>
  <c r="Y462" i="6" s="1"/>
  <c r="AW462" i="6"/>
  <c r="AX462" i="6" s="1"/>
  <c r="C462" i="6"/>
  <c r="AZ676" i="6"/>
  <c r="AL676" i="6" s="1"/>
  <c r="AY676" i="6"/>
  <c r="AU676" i="6"/>
  <c r="A677" i="6"/>
  <c r="AH676" i="6"/>
  <c r="AO676" i="6" s="1"/>
  <c r="BC674" i="6"/>
  <c r="BB674" i="6" s="1"/>
  <c r="BG675" i="6"/>
  <c r="BF675" i="6" s="1"/>
  <c r="BE675" i="6"/>
  <c r="BA675" i="6"/>
  <c r="H702" i="3"/>
  <c r="I702" i="3" s="1"/>
  <c r="G703" i="3"/>
  <c r="J701" i="3"/>
  <c r="K701" i="3" s="1"/>
  <c r="L701" i="3"/>
  <c r="AI676" i="6" l="1"/>
  <c r="H462" i="6"/>
  <c r="Z462" i="6" s="1"/>
  <c r="V462" i="6"/>
  <c r="M462" i="6" s="1"/>
  <c r="A678" i="6"/>
  <c r="AZ677" i="6"/>
  <c r="AL677" i="6" s="1"/>
  <c r="AU677" i="6"/>
  <c r="AH677" i="6"/>
  <c r="AO677" i="6" s="1"/>
  <c r="AY677" i="6"/>
  <c r="BG676" i="6"/>
  <c r="BF676" i="6" s="1"/>
  <c r="BE676" i="6"/>
  <c r="BA676" i="6"/>
  <c r="AV463" i="6"/>
  <c r="BC675" i="6"/>
  <c r="BB675" i="6" s="1"/>
  <c r="H703" i="3"/>
  <c r="I703" i="3" s="1"/>
  <c r="G704" i="3"/>
  <c r="J702" i="3"/>
  <c r="K702" i="3" s="1"/>
  <c r="L702" i="3"/>
  <c r="AI677" i="6" l="1"/>
  <c r="BE677" i="6"/>
  <c r="BA677" i="6"/>
  <c r="BG677" i="6"/>
  <c r="BF677" i="6" s="1"/>
  <c r="AW463" i="6"/>
  <c r="AX463" i="6" s="1"/>
  <c r="AV464" i="6" s="1"/>
  <c r="G463" i="6"/>
  <c r="Y463" i="6" s="1"/>
  <c r="C463" i="6"/>
  <c r="BC676" i="6"/>
  <c r="BB676" i="6" s="1"/>
  <c r="AH678" i="6"/>
  <c r="AO678" i="6" s="1"/>
  <c r="A679" i="6"/>
  <c r="AZ678" i="6"/>
  <c r="AL678" i="6" s="1"/>
  <c r="AY678" i="6"/>
  <c r="AU678" i="6"/>
  <c r="G705" i="3"/>
  <c r="H704" i="3"/>
  <c r="I704" i="3" s="1"/>
  <c r="J703" i="3"/>
  <c r="K703" i="3" s="1"/>
  <c r="L703" i="3"/>
  <c r="AI678" i="6" l="1"/>
  <c r="H463" i="6"/>
  <c r="Z463" i="6" s="1"/>
  <c r="V463" i="6"/>
  <c r="M463" i="6" s="1"/>
  <c r="G464" i="6"/>
  <c r="Y464" i="6" s="1"/>
  <c r="AW464" i="6"/>
  <c r="AX464" i="6" s="1"/>
  <c r="C464" i="6"/>
  <c r="BE678" i="6"/>
  <c r="BA678" i="6"/>
  <c r="BG678" i="6"/>
  <c r="BF678" i="6" s="1"/>
  <c r="BC677" i="6"/>
  <c r="BB677" i="6" s="1"/>
  <c r="AY679" i="6"/>
  <c r="AU679" i="6"/>
  <c r="AH679" i="6"/>
  <c r="A680" i="6"/>
  <c r="AZ679" i="6"/>
  <c r="AL679" i="6" s="1"/>
  <c r="L704" i="3"/>
  <c r="J704" i="3"/>
  <c r="K704" i="3" s="1"/>
  <c r="G706" i="3"/>
  <c r="H705" i="3"/>
  <c r="I705" i="3" s="1"/>
  <c r="AI679" i="6" l="1"/>
  <c r="AO679" i="6"/>
  <c r="H464" i="6"/>
  <c r="Z464" i="6" s="1"/>
  <c r="V464" i="6"/>
  <c r="M464" i="6" s="1"/>
  <c r="BG679" i="6"/>
  <c r="BF679" i="6" s="1"/>
  <c r="BE679" i="6"/>
  <c r="BA679" i="6"/>
  <c r="BC678" i="6"/>
  <c r="BB678" i="6" s="1"/>
  <c r="AV465" i="6"/>
  <c r="AZ680" i="6"/>
  <c r="AL680" i="6" s="1"/>
  <c r="AY680" i="6"/>
  <c r="AU680" i="6"/>
  <c r="AH680" i="6"/>
  <c r="AO680" i="6" s="1"/>
  <c r="A681" i="6"/>
  <c r="J705" i="3"/>
  <c r="K705" i="3" s="1"/>
  <c r="L705" i="3"/>
  <c r="H706" i="3"/>
  <c r="I706" i="3" s="1"/>
  <c r="G707" i="3"/>
  <c r="AI680" i="6" l="1"/>
  <c r="A682" i="6"/>
  <c r="AZ681" i="6"/>
  <c r="AL681" i="6" s="1"/>
  <c r="AY681" i="6"/>
  <c r="AU681" i="6"/>
  <c r="AH681" i="6"/>
  <c r="AO681" i="6" s="1"/>
  <c r="AW465" i="6"/>
  <c r="AX465" i="6" s="1"/>
  <c r="AV466" i="6" s="1"/>
  <c r="G465" i="6"/>
  <c r="Y465" i="6" s="1"/>
  <c r="C465" i="6"/>
  <c r="BG680" i="6"/>
  <c r="BF680" i="6" s="1"/>
  <c r="BE680" i="6"/>
  <c r="BA680" i="6"/>
  <c r="BC679" i="6"/>
  <c r="BB679" i="6" s="1"/>
  <c r="L706" i="3"/>
  <c r="J706" i="3"/>
  <c r="K706" i="3" s="1"/>
  <c r="H707" i="3"/>
  <c r="I707" i="3" s="1"/>
  <c r="G708" i="3"/>
  <c r="AI681" i="6" l="1"/>
  <c r="H465" i="6"/>
  <c r="Z465" i="6" s="1"/>
  <c r="V465" i="6"/>
  <c r="M465" i="6" s="1"/>
  <c r="BC680" i="6"/>
  <c r="BB680" i="6" s="1"/>
  <c r="BE681" i="6"/>
  <c r="BA681" i="6"/>
  <c r="BG681" i="6"/>
  <c r="BF681" i="6" s="1"/>
  <c r="G466" i="6"/>
  <c r="Y466" i="6" s="1"/>
  <c r="AW466" i="6"/>
  <c r="AX466" i="6" s="1"/>
  <c r="C466" i="6"/>
  <c r="AH682" i="6"/>
  <c r="AO682" i="6" s="1"/>
  <c r="A683" i="6"/>
  <c r="AZ682" i="6"/>
  <c r="AL682" i="6" s="1"/>
  <c r="AY682" i="6"/>
  <c r="AU682" i="6"/>
  <c r="G709" i="3"/>
  <c r="H708" i="3"/>
  <c r="I708" i="3" s="1"/>
  <c r="J707" i="3"/>
  <c r="K707" i="3" s="1"/>
  <c r="L707" i="3"/>
  <c r="AI682" i="6" l="1"/>
  <c r="H466" i="6"/>
  <c r="Z466" i="6" s="1"/>
  <c r="V466" i="6"/>
  <c r="M466" i="6" s="1"/>
  <c r="AV467" i="6"/>
  <c r="BC681" i="6"/>
  <c r="BB681" i="6" s="1"/>
  <c r="AY683" i="6"/>
  <c r="AU683" i="6"/>
  <c r="AH683" i="6"/>
  <c r="A684" i="6"/>
  <c r="AZ683" i="6"/>
  <c r="AL683" i="6" s="1"/>
  <c r="BE682" i="6"/>
  <c r="BA682" i="6"/>
  <c r="BG682" i="6"/>
  <c r="BF682" i="6" s="1"/>
  <c r="L708" i="3"/>
  <c r="J708" i="3"/>
  <c r="K708" i="3" s="1"/>
  <c r="G710" i="3"/>
  <c r="H709" i="3"/>
  <c r="I709" i="3" s="1"/>
  <c r="AI683" i="6" l="1"/>
  <c r="AO683" i="6"/>
  <c r="AW467" i="6"/>
  <c r="AX467" i="6" s="1"/>
  <c r="AV468" i="6" s="1"/>
  <c r="C468" i="6" s="1"/>
  <c r="C467" i="6"/>
  <c r="G467" i="6"/>
  <c r="Y467" i="6" s="1"/>
  <c r="BC682" i="6"/>
  <c r="BB682" i="6" s="1"/>
  <c r="A685" i="6"/>
  <c r="AZ684" i="6"/>
  <c r="AL684" i="6" s="1"/>
  <c r="AY684" i="6"/>
  <c r="AU684" i="6"/>
  <c r="AH684" i="6"/>
  <c r="AO684" i="6" s="1"/>
  <c r="BG683" i="6"/>
  <c r="BF683" i="6" s="1"/>
  <c r="BE683" i="6"/>
  <c r="BA683" i="6"/>
  <c r="J709" i="3"/>
  <c r="K709" i="3" s="1"/>
  <c r="L709" i="3"/>
  <c r="H710" i="3"/>
  <c r="I710" i="3" s="1"/>
  <c r="G711" i="3"/>
  <c r="AW468" i="6" l="1"/>
  <c r="AX468" i="6" s="1"/>
  <c r="G468" i="6"/>
  <c r="Y468" i="6" s="1"/>
  <c r="AI684" i="6"/>
  <c r="H468" i="6"/>
  <c r="Z468" i="6" s="1"/>
  <c r="V468" i="6"/>
  <c r="M468" i="6" s="1"/>
  <c r="H467" i="6"/>
  <c r="Z467" i="6" s="1"/>
  <c r="V467" i="6"/>
  <c r="M467" i="6" s="1"/>
  <c r="BE684" i="6"/>
  <c r="BA684" i="6"/>
  <c r="BG684" i="6"/>
  <c r="BF684" i="6" s="1"/>
  <c r="BC683" i="6"/>
  <c r="BB683" i="6" s="1"/>
  <c r="AY685" i="6"/>
  <c r="AU685" i="6"/>
  <c r="AH685" i="6"/>
  <c r="A686" i="6"/>
  <c r="AZ685" i="6"/>
  <c r="AL685" i="6" s="1"/>
  <c r="AV469" i="6"/>
  <c r="G712" i="3"/>
  <c r="H711" i="3"/>
  <c r="I711" i="3" s="1"/>
  <c r="L710" i="3"/>
  <c r="J710" i="3"/>
  <c r="K710" i="3" s="1"/>
  <c r="AI685" i="6" l="1"/>
  <c r="AO685" i="6"/>
  <c r="AW469" i="6"/>
  <c r="AX469" i="6" s="1"/>
  <c r="AV470" i="6" s="1"/>
  <c r="G469" i="6"/>
  <c r="Y469" i="6" s="1"/>
  <c r="C469" i="6"/>
  <c r="BG685" i="6"/>
  <c r="BF685" i="6" s="1"/>
  <c r="BE685" i="6"/>
  <c r="BA685" i="6"/>
  <c r="AZ686" i="6"/>
  <c r="AL686" i="6" s="1"/>
  <c r="AY686" i="6"/>
  <c r="AU686" i="6"/>
  <c r="A687" i="6"/>
  <c r="AH686" i="6"/>
  <c r="BC684" i="6"/>
  <c r="BB684" i="6" s="1"/>
  <c r="J711" i="3"/>
  <c r="K711" i="3" s="1"/>
  <c r="L711" i="3"/>
  <c r="G713" i="3"/>
  <c r="H712" i="3"/>
  <c r="I712" i="3" s="1"/>
  <c r="AI686" i="6" l="1"/>
  <c r="AO686" i="6"/>
  <c r="H469" i="6"/>
  <c r="Z469" i="6" s="1"/>
  <c r="V469" i="6"/>
  <c r="M469" i="6" s="1"/>
  <c r="BC685" i="6"/>
  <c r="BB685" i="6" s="1"/>
  <c r="G470" i="6"/>
  <c r="Y470" i="6" s="1"/>
  <c r="AW470" i="6"/>
  <c r="C470" i="6"/>
  <c r="A688" i="6"/>
  <c r="AZ687" i="6"/>
  <c r="AL687" i="6" s="1"/>
  <c r="AU687" i="6"/>
  <c r="AH687" i="6"/>
  <c r="AO687" i="6" s="1"/>
  <c r="AY687" i="6"/>
  <c r="BG686" i="6"/>
  <c r="BF686" i="6" s="1"/>
  <c r="BE686" i="6"/>
  <c r="BA686" i="6"/>
  <c r="L712" i="3"/>
  <c r="J712" i="3"/>
  <c r="K712" i="3" s="1"/>
  <c r="H713" i="3"/>
  <c r="I713" i="3" s="1"/>
  <c r="G714" i="3"/>
  <c r="AI687" i="6" l="1"/>
  <c r="H470" i="6"/>
  <c r="Z470" i="6" s="1"/>
  <c r="V470" i="6"/>
  <c r="M470" i="6" s="1"/>
  <c r="AX470" i="6"/>
  <c r="AV471" i="6" s="1"/>
  <c r="BE687" i="6"/>
  <c r="BA687" i="6"/>
  <c r="BG687" i="6"/>
  <c r="BF687" i="6" s="1"/>
  <c r="BC686" i="6"/>
  <c r="BB686" i="6" s="1"/>
  <c r="AH688" i="6"/>
  <c r="A689" i="6"/>
  <c r="AZ688" i="6"/>
  <c r="AL688" i="6" s="1"/>
  <c r="AY688" i="6"/>
  <c r="AU688" i="6"/>
  <c r="J713" i="3"/>
  <c r="K713" i="3" s="1"/>
  <c r="L713" i="3"/>
  <c r="H714" i="3"/>
  <c r="I714" i="3" s="1"/>
  <c r="G715" i="3"/>
  <c r="AI688" i="6" l="1"/>
  <c r="AO688" i="6"/>
  <c r="AW471" i="6"/>
  <c r="AX471" i="6" s="1"/>
  <c r="AV472" i="6" s="1"/>
  <c r="G471" i="6"/>
  <c r="Y471" i="6" s="1"/>
  <c r="C471" i="6"/>
  <c r="BC687" i="6"/>
  <c r="BB687" i="6" s="1"/>
  <c r="AY689" i="6"/>
  <c r="AU689" i="6"/>
  <c r="AH689" i="6"/>
  <c r="A690" i="6"/>
  <c r="AZ689" i="6"/>
  <c r="AL689" i="6" s="1"/>
  <c r="BE688" i="6"/>
  <c r="BA688" i="6"/>
  <c r="BG688" i="6"/>
  <c r="BF688" i="6" s="1"/>
  <c r="G716" i="3"/>
  <c r="H715" i="3"/>
  <c r="I715" i="3" s="1"/>
  <c r="L714" i="3"/>
  <c r="J714" i="3"/>
  <c r="K714" i="3" s="1"/>
  <c r="AI689" i="6" l="1"/>
  <c r="AO689" i="6"/>
  <c r="C472" i="6"/>
  <c r="H472" i="6" s="1"/>
  <c r="Z472" i="6" s="1"/>
  <c r="AW472" i="6"/>
  <c r="AX472" i="6" s="1"/>
  <c r="G472" i="6"/>
  <c r="Y472" i="6" s="1"/>
  <c r="H471" i="6"/>
  <c r="Z471" i="6" s="1"/>
  <c r="V471" i="6"/>
  <c r="M471" i="6" s="1"/>
  <c r="BC688" i="6"/>
  <c r="BB688" i="6" s="1"/>
  <c r="AZ690" i="6"/>
  <c r="AL690" i="6" s="1"/>
  <c r="AY690" i="6"/>
  <c r="AU690" i="6"/>
  <c r="A691" i="6"/>
  <c r="AH690" i="6"/>
  <c r="AO690" i="6" s="1"/>
  <c r="BG689" i="6"/>
  <c r="BF689" i="6" s="1"/>
  <c r="BE689" i="6"/>
  <c r="BA689" i="6"/>
  <c r="J715" i="3"/>
  <c r="K715" i="3" s="1"/>
  <c r="L715" i="3"/>
  <c r="G717" i="3"/>
  <c r="H716" i="3"/>
  <c r="I716" i="3" s="1"/>
  <c r="V472" i="6" l="1"/>
  <c r="M472" i="6" s="1"/>
  <c r="AI690" i="6"/>
  <c r="AV473" i="6"/>
  <c r="AW473" i="6" s="1"/>
  <c r="AX473" i="6" s="1"/>
  <c r="AV474" i="6" s="1"/>
  <c r="BG690" i="6"/>
  <c r="BF690" i="6" s="1"/>
  <c r="BE690" i="6"/>
  <c r="BA690" i="6"/>
  <c r="BC689" i="6"/>
  <c r="BB689" i="6" s="1"/>
  <c r="A692" i="6"/>
  <c r="AZ691" i="6"/>
  <c r="AL691" i="6" s="1"/>
  <c r="AU691" i="6"/>
  <c r="AH691" i="6"/>
  <c r="AY691" i="6"/>
  <c r="L716" i="3"/>
  <c r="J716" i="3"/>
  <c r="K716" i="3" s="1"/>
  <c r="H717" i="3"/>
  <c r="I717" i="3" s="1"/>
  <c r="G718" i="3"/>
  <c r="G473" i="6" l="1"/>
  <c r="Y473" i="6" s="1"/>
  <c r="C473" i="6"/>
  <c r="H473" i="6" s="1"/>
  <c r="Z473" i="6" s="1"/>
  <c r="AI691" i="6"/>
  <c r="AO691" i="6"/>
  <c r="AW474" i="6"/>
  <c r="G474" i="6"/>
  <c r="Y474" i="6" s="1"/>
  <c r="C474" i="6"/>
  <c r="AH692" i="6"/>
  <c r="AO692" i="6" s="1"/>
  <c r="A693" i="6"/>
  <c r="AZ692" i="6"/>
  <c r="AL692" i="6" s="1"/>
  <c r="AY692" i="6"/>
  <c r="AU692" i="6"/>
  <c r="BE691" i="6"/>
  <c r="BA691" i="6"/>
  <c r="BG691" i="6"/>
  <c r="BF691" i="6" s="1"/>
  <c r="BC690" i="6"/>
  <c r="BB690" i="6" s="1"/>
  <c r="H718" i="3"/>
  <c r="I718" i="3" s="1"/>
  <c r="G719" i="3"/>
  <c r="J717" i="3"/>
  <c r="K717" i="3" s="1"/>
  <c r="L717" i="3"/>
  <c r="V473" i="6" l="1"/>
  <c r="M473" i="6" s="1"/>
  <c r="AI692" i="6"/>
  <c r="H474" i="6"/>
  <c r="Z474" i="6" s="1"/>
  <c r="V474" i="6"/>
  <c r="M474" i="6" s="1"/>
  <c r="AX474" i="6"/>
  <c r="AV475" i="6" s="1"/>
  <c r="BE692" i="6"/>
  <c r="BA692" i="6"/>
  <c r="BG692" i="6"/>
  <c r="BF692" i="6" s="1"/>
  <c r="AY693" i="6"/>
  <c r="AU693" i="6"/>
  <c r="AH693" i="6"/>
  <c r="AO693" i="6" s="1"/>
  <c r="A694" i="6"/>
  <c r="AZ693" i="6"/>
  <c r="AL693" i="6" s="1"/>
  <c r="BC691" i="6"/>
  <c r="BB691" i="6" s="1"/>
  <c r="G720" i="3"/>
  <c r="H719" i="3"/>
  <c r="I719" i="3" s="1"/>
  <c r="L718" i="3"/>
  <c r="J718" i="3"/>
  <c r="K718" i="3" s="1"/>
  <c r="AI693" i="6" l="1"/>
  <c r="AW475" i="6"/>
  <c r="G475" i="6"/>
  <c r="Y475" i="6" s="1"/>
  <c r="C475" i="6"/>
  <c r="BG693" i="6"/>
  <c r="BF693" i="6" s="1"/>
  <c r="BE693" i="6"/>
  <c r="BA693" i="6"/>
  <c r="AZ694" i="6"/>
  <c r="AL694" i="6" s="1"/>
  <c r="AY694" i="6"/>
  <c r="AU694" i="6"/>
  <c r="A695" i="6"/>
  <c r="AH694" i="6"/>
  <c r="AO694" i="6" s="1"/>
  <c r="BC692" i="6"/>
  <c r="BB692" i="6" s="1"/>
  <c r="J719" i="3"/>
  <c r="K719" i="3" s="1"/>
  <c r="L719" i="3"/>
  <c r="G721" i="3"/>
  <c r="H720" i="3"/>
  <c r="I720" i="3" s="1"/>
  <c r="AI694" i="6" l="1"/>
  <c r="H475" i="6"/>
  <c r="Z475" i="6" s="1"/>
  <c r="V475" i="6"/>
  <c r="M475" i="6" s="1"/>
  <c r="BC693" i="6"/>
  <c r="BB693" i="6" s="1"/>
  <c r="AX475" i="6"/>
  <c r="AV476" i="6" s="1"/>
  <c r="BG694" i="6"/>
  <c r="BF694" i="6" s="1"/>
  <c r="BE694" i="6"/>
  <c r="BA694" i="6"/>
  <c r="A696" i="6"/>
  <c r="AZ695" i="6"/>
  <c r="AL695" i="6" s="1"/>
  <c r="AU695" i="6"/>
  <c r="AH695" i="6"/>
  <c r="AO695" i="6" s="1"/>
  <c r="AY695" i="6"/>
  <c r="L720" i="3"/>
  <c r="J720" i="3"/>
  <c r="K720" i="3" s="1"/>
  <c r="H721" i="3"/>
  <c r="I721" i="3" s="1"/>
  <c r="G722" i="3"/>
  <c r="AI695" i="6" l="1"/>
  <c r="G476" i="6"/>
  <c r="Y476" i="6" s="1"/>
  <c r="AW476" i="6"/>
  <c r="AX476" i="6" s="1"/>
  <c r="AV477" i="6" s="1"/>
  <c r="C476" i="6"/>
  <c r="BC694" i="6"/>
  <c r="BB694" i="6" s="1"/>
  <c r="AH696" i="6"/>
  <c r="AO696" i="6" s="1"/>
  <c r="A697" i="6"/>
  <c r="AZ696" i="6"/>
  <c r="AL696" i="6" s="1"/>
  <c r="AY696" i="6"/>
  <c r="AU696" i="6"/>
  <c r="BE695" i="6"/>
  <c r="BA695" i="6"/>
  <c r="BG695" i="6"/>
  <c r="BF695" i="6" s="1"/>
  <c r="H722" i="3"/>
  <c r="I722" i="3" s="1"/>
  <c r="G723" i="3"/>
  <c r="J721" i="3"/>
  <c r="K721" i="3" s="1"/>
  <c r="L721" i="3"/>
  <c r="AI696" i="6" l="1"/>
  <c r="AW477" i="6"/>
  <c r="H476" i="6"/>
  <c r="Z476" i="6" s="1"/>
  <c r="V476" i="6"/>
  <c r="M476" i="6" s="1"/>
  <c r="C477" i="6"/>
  <c r="BC695" i="6"/>
  <c r="BB695" i="6" s="1"/>
  <c r="G477" i="6"/>
  <c r="Y477" i="6" s="1"/>
  <c r="AY697" i="6"/>
  <c r="AU697" i="6"/>
  <c r="AH697" i="6"/>
  <c r="A698" i="6"/>
  <c r="AZ697" i="6"/>
  <c r="AL697" i="6" s="1"/>
  <c r="BE696" i="6"/>
  <c r="BA696" i="6"/>
  <c r="BG696" i="6"/>
  <c r="BF696" i="6" s="1"/>
  <c r="G724" i="3"/>
  <c r="H723" i="3"/>
  <c r="I723" i="3" s="1"/>
  <c r="L722" i="3"/>
  <c r="J722" i="3"/>
  <c r="K722" i="3" s="1"/>
  <c r="AI697" i="6" l="1"/>
  <c r="AO697" i="6"/>
  <c r="AX477" i="6"/>
  <c r="AV478" i="6" s="1"/>
  <c r="AW478" i="6" s="1"/>
  <c r="AX478" i="6" s="1"/>
  <c r="H477" i="6"/>
  <c r="Z477" i="6" s="1"/>
  <c r="V477" i="6"/>
  <c r="M477" i="6" s="1"/>
  <c r="AZ698" i="6"/>
  <c r="AL698" i="6" s="1"/>
  <c r="AY698" i="6"/>
  <c r="AU698" i="6"/>
  <c r="A699" i="6"/>
  <c r="AH698" i="6"/>
  <c r="AO698" i="6" s="1"/>
  <c r="BC696" i="6"/>
  <c r="BB696" i="6" s="1"/>
  <c r="BG697" i="6"/>
  <c r="BF697" i="6" s="1"/>
  <c r="BE697" i="6"/>
  <c r="BA697" i="6"/>
  <c r="J723" i="3"/>
  <c r="K723" i="3" s="1"/>
  <c r="L723" i="3"/>
  <c r="G725" i="3"/>
  <c r="H724" i="3"/>
  <c r="I724" i="3" s="1"/>
  <c r="C478" i="6" l="1"/>
  <c r="G478" i="6"/>
  <c r="Y478" i="6" s="1"/>
  <c r="AV479" i="6"/>
  <c r="C479" i="6" s="1"/>
  <c r="AI698" i="6"/>
  <c r="H478" i="6"/>
  <c r="Z478" i="6" s="1"/>
  <c r="V478" i="6"/>
  <c r="M478" i="6" s="1"/>
  <c r="BG698" i="6"/>
  <c r="BF698" i="6" s="1"/>
  <c r="BE698" i="6"/>
  <c r="BA698" i="6"/>
  <c r="BC697" i="6"/>
  <c r="BB697" i="6" s="1"/>
  <c r="A700" i="6"/>
  <c r="AZ699" i="6"/>
  <c r="AL699" i="6" s="1"/>
  <c r="AU699" i="6"/>
  <c r="AH699" i="6"/>
  <c r="AO699" i="6" s="1"/>
  <c r="AY699" i="6"/>
  <c r="L724" i="3"/>
  <c r="J724" i="3"/>
  <c r="K724" i="3" s="1"/>
  <c r="H725" i="3"/>
  <c r="I725" i="3" s="1"/>
  <c r="G726" i="3"/>
  <c r="G479" i="6" l="1"/>
  <c r="Y479" i="6" s="1"/>
  <c r="AW479" i="6"/>
  <c r="AX479" i="6" s="1"/>
  <c r="AI699" i="6"/>
  <c r="H479" i="6"/>
  <c r="Z479" i="6" s="1"/>
  <c r="V479" i="6"/>
  <c r="M479" i="6" s="1"/>
  <c r="AV480" i="6"/>
  <c r="BE699" i="6"/>
  <c r="BA699" i="6"/>
  <c r="BG699" i="6"/>
  <c r="BF699" i="6" s="1"/>
  <c r="BC698" i="6"/>
  <c r="BB698" i="6" s="1"/>
  <c r="AH700" i="6"/>
  <c r="A701" i="6"/>
  <c r="AZ700" i="6"/>
  <c r="AL700" i="6" s="1"/>
  <c r="AY700" i="6"/>
  <c r="AU700" i="6"/>
  <c r="J725" i="3"/>
  <c r="K725" i="3" s="1"/>
  <c r="L725" i="3"/>
  <c r="H726" i="3"/>
  <c r="I726" i="3" s="1"/>
  <c r="G727" i="3"/>
  <c r="AI700" i="6" l="1"/>
  <c r="AO700" i="6"/>
  <c r="AW480" i="6"/>
  <c r="AX480" i="6" s="1"/>
  <c r="G480" i="6"/>
  <c r="Y480" i="6" s="1"/>
  <c r="C480" i="6"/>
  <c r="BC699" i="6"/>
  <c r="BB699" i="6" s="1"/>
  <c r="BE700" i="6"/>
  <c r="BA700" i="6"/>
  <c r="BG700" i="6"/>
  <c r="BF700" i="6" s="1"/>
  <c r="AY701" i="6"/>
  <c r="AU701" i="6"/>
  <c r="AH701" i="6"/>
  <c r="A702" i="6"/>
  <c r="AZ701" i="6"/>
  <c r="AL701" i="6" s="1"/>
  <c r="G728" i="3"/>
  <c r="H727" i="3"/>
  <c r="I727" i="3" s="1"/>
  <c r="L726" i="3"/>
  <c r="J726" i="3"/>
  <c r="K726" i="3" s="1"/>
  <c r="AI701" i="6" l="1"/>
  <c r="AO701" i="6"/>
  <c r="AV481" i="6"/>
  <c r="AW481" i="6" s="1"/>
  <c r="AX481" i="6" s="1"/>
  <c r="AV482" i="6" s="1"/>
  <c r="H480" i="6"/>
  <c r="Z480" i="6" s="1"/>
  <c r="V480" i="6"/>
  <c r="M480" i="6" s="1"/>
  <c r="BG701" i="6"/>
  <c r="BF701" i="6" s="1"/>
  <c r="BE701" i="6"/>
  <c r="BA701" i="6"/>
  <c r="A703" i="6"/>
  <c r="AU702" i="6"/>
  <c r="AZ702" i="6"/>
  <c r="AL702" i="6" s="1"/>
  <c r="AY702" i="6"/>
  <c r="AH702" i="6"/>
  <c r="BC700" i="6"/>
  <c r="BB700" i="6" s="1"/>
  <c r="J727" i="3"/>
  <c r="K727" i="3" s="1"/>
  <c r="L727" i="3"/>
  <c r="G729" i="3"/>
  <c r="H728" i="3"/>
  <c r="I728" i="3" s="1"/>
  <c r="C481" i="6" l="1"/>
  <c r="V481" i="6" s="1"/>
  <c r="M481" i="6" s="1"/>
  <c r="G481" i="6"/>
  <c r="Y481" i="6" s="1"/>
  <c r="AI702" i="6"/>
  <c r="AO702" i="6"/>
  <c r="BC701" i="6"/>
  <c r="BB701" i="6" s="1"/>
  <c r="AW482" i="6"/>
  <c r="AX482" i="6" s="1"/>
  <c r="G482" i="6"/>
  <c r="Y482" i="6" s="1"/>
  <c r="C482" i="6"/>
  <c r="BE702" i="6"/>
  <c r="BA702" i="6"/>
  <c r="BG702" i="6"/>
  <c r="BF702" i="6" s="1"/>
  <c r="AY703" i="6"/>
  <c r="AU703" i="6"/>
  <c r="AH703" i="6"/>
  <c r="AZ703" i="6"/>
  <c r="AL703" i="6" s="1"/>
  <c r="A704" i="6"/>
  <c r="H729" i="3"/>
  <c r="I729" i="3" s="1"/>
  <c r="G730" i="3"/>
  <c r="L728" i="3"/>
  <c r="J728" i="3"/>
  <c r="K728" i="3" s="1"/>
  <c r="H481" i="6" l="1"/>
  <c r="Z481" i="6" s="1"/>
  <c r="AI703" i="6"/>
  <c r="AO703" i="6"/>
  <c r="H482" i="6"/>
  <c r="Z482" i="6" s="1"/>
  <c r="V482" i="6"/>
  <c r="M482" i="6" s="1"/>
  <c r="BG703" i="6"/>
  <c r="BF703" i="6" s="1"/>
  <c r="BE703" i="6"/>
  <c r="BA703" i="6"/>
  <c r="A705" i="6"/>
  <c r="AZ704" i="6"/>
  <c r="AL704" i="6" s="1"/>
  <c r="AY704" i="6"/>
  <c r="AU704" i="6"/>
  <c r="AH704" i="6"/>
  <c r="AO704" i="6" s="1"/>
  <c r="BC702" i="6"/>
  <c r="BB702" i="6" s="1"/>
  <c r="AV483" i="6"/>
  <c r="H730" i="3"/>
  <c r="I730" i="3" s="1"/>
  <c r="G731" i="3"/>
  <c r="J729" i="3"/>
  <c r="K729" i="3" s="1"/>
  <c r="L729" i="3"/>
  <c r="AI704" i="6" l="1"/>
  <c r="BC703" i="6"/>
  <c r="BB703" i="6" s="1"/>
  <c r="BE704" i="6"/>
  <c r="BA704" i="6"/>
  <c r="BG704" i="6"/>
  <c r="BF704" i="6" s="1"/>
  <c r="AH705" i="6"/>
  <c r="AO705" i="6" s="1"/>
  <c r="A706" i="6"/>
  <c r="AZ705" i="6"/>
  <c r="AL705" i="6" s="1"/>
  <c r="AU705" i="6"/>
  <c r="AY705" i="6"/>
  <c r="AW483" i="6"/>
  <c r="G483" i="6"/>
  <c r="Y483" i="6" s="1"/>
  <c r="C483" i="6"/>
  <c r="G732" i="3"/>
  <c r="H731" i="3"/>
  <c r="I731" i="3" s="1"/>
  <c r="L730" i="3"/>
  <c r="J730" i="3"/>
  <c r="K730" i="3" s="1"/>
  <c r="AI705" i="6" l="1"/>
  <c r="H483" i="6"/>
  <c r="Z483" i="6" s="1"/>
  <c r="V483" i="6"/>
  <c r="M483" i="6" s="1"/>
  <c r="AX483" i="6"/>
  <c r="AV484" i="6" s="1"/>
  <c r="AY706" i="6"/>
  <c r="AU706" i="6"/>
  <c r="AH706" i="6"/>
  <c r="AO706" i="6" s="1"/>
  <c r="A707" i="6"/>
  <c r="AZ706" i="6"/>
  <c r="AL706" i="6" s="1"/>
  <c r="BC704" i="6"/>
  <c r="BB704" i="6" s="1"/>
  <c r="BE705" i="6"/>
  <c r="BA705" i="6"/>
  <c r="BG705" i="6"/>
  <c r="BF705" i="6" s="1"/>
  <c r="J731" i="3"/>
  <c r="K731" i="3" s="1"/>
  <c r="L731" i="3"/>
  <c r="G733" i="3"/>
  <c r="H732" i="3"/>
  <c r="I732" i="3" s="1"/>
  <c r="AI706" i="6" l="1"/>
  <c r="G484" i="6"/>
  <c r="Y484" i="6" s="1"/>
  <c r="AW484" i="6"/>
  <c r="AX484" i="6" s="1"/>
  <c r="AV485" i="6" s="1"/>
  <c r="C484" i="6"/>
  <c r="BC705" i="6"/>
  <c r="BB705" i="6" s="1"/>
  <c r="AZ707" i="6"/>
  <c r="AL707" i="6" s="1"/>
  <c r="AY707" i="6"/>
  <c r="AU707" i="6"/>
  <c r="AH707" i="6"/>
  <c r="AO707" i="6" s="1"/>
  <c r="A708" i="6"/>
  <c r="BG706" i="6"/>
  <c r="BF706" i="6" s="1"/>
  <c r="BE706" i="6"/>
  <c r="BA706" i="6"/>
  <c r="H733" i="3"/>
  <c r="I733" i="3" s="1"/>
  <c r="G734" i="3"/>
  <c r="L732" i="3"/>
  <c r="J732" i="3"/>
  <c r="K732" i="3" s="1"/>
  <c r="AI707" i="6" l="1"/>
  <c r="G485" i="6"/>
  <c r="Y485" i="6" s="1"/>
  <c r="AW485" i="6"/>
  <c r="AX485" i="6" s="1"/>
  <c r="AV486" i="6" s="1"/>
  <c r="H484" i="6"/>
  <c r="Z484" i="6" s="1"/>
  <c r="V484" i="6"/>
  <c r="M484" i="6" s="1"/>
  <c r="C485" i="6"/>
  <c r="BC706" i="6"/>
  <c r="BB706" i="6" s="1"/>
  <c r="A709" i="6"/>
  <c r="AZ708" i="6"/>
  <c r="AL708" i="6" s="1"/>
  <c r="AY708" i="6"/>
  <c r="AU708" i="6"/>
  <c r="AH708" i="6"/>
  <c r="BG707" i="6"/>
  <c r="BF707" i="6" s="1"/>
  <c r="BE707" i="6"/>
  <c r="BA707" i="6"/>
  <c r="H734" i="3"/>
  <c r="I734" i="3" s="1"/>
  <c r="G735" i="3"/>
  <c r="J733" i="3"/>
  <c r="K733" i="3" s="1"/>
  <c r="L733" i="3"/>
  <c r="AI708" i="6" l="1"/>
  <c r="AO708" i="6"/>
  <c r="G486" i="6"/>
  <c r="Y486" i="6" s="1"/>
  <c r="AW486" i="6"/>
  <c r="AX486" i="6" s="1"/>
  <c r="C486" i="6"/>
  <c r="H486" i="6" s="1"/>
  <c r="Z486" i="6" s="1"/>
  <c r="H485" i="6"/>
  <c r="Z485" i="6" s="1"/>
  <c r="V485" i="6"/>
  <c r="M485" i="6" s="1"/>
  <c r="BE708" i="6"/>
  <c r="BA708" i="6"/>
  <c r="BG708" i="6"/>
  <c r="BF708" i="6" s="1"/>
  <c r="BC707" i="6"/>
  <c r="BB707" i="6" s="1"/>
  <c r="AH709" i="6"/>
  <c r="A710" i="6"/>
  <c r="AZ709" i="6"/>
  <c r="AL709" i="6" s="1"/>
  <c r="AU709" i="6"/>
  <c r="AY709" i="6"/>
  <c r="G736" i="3"/>
  <c r="H735" i="3"/>
  <c r="I735" i="3" s="1"/>
  <c r="L734" i="3"/>
  <c r="J734" i="3"/>
  <c r="K734" i="3" s="1"/>
  <c r="AI709" i="6" l="1"/>
  <c r="AO709" i="6"/>
  <c r="AV487" i="6"/>
  <c r="AW487" i="6" s="1"/>
  <c r="AX487" i="6" s="1"/>
  <c r="V486" i="6"/>
  <c r="M486" i="6" s="1"/>
  <c r="BC708" i="6"/>
  <c r="BB708" i="6" s="1"/>
  <c r="BE709" i="6"/>
  <c r="BA709" i="6"/>
  <c r="BG709" i="6"/>
  <c r="BF709" i="6" s="1"/>
  <c r="AY710" i="6"/>
  <c r="AU710" i="6"/>
  <c r="AH710" i="6"/>
  <c r="AO710" i="6" s="1"/>
  <c r="A711" i="6"/>
  <c r="AZ710" i="6"/>
  <c r="AL710" i="6" s="1"/>
  <c r="J735" i="3"/>
  <c r="K735" i="3" s="1"/>
  <c r="L735" i="3"/>
  <c r="G737" i="3"/>
  <c r="H736" i="3"/>
  <c r="I736" i="3" s="1"/>
  <c r="C487" i="6" l="1"/>
  <c r="H487" i="6" s="1"/>
  <c r="Z487" i="6" s="1"/>
  <c r="G487" i="6"/>
  <c r="Y487" i="6" s="1"/>
  <c r="AI710" i="6"/>
  <c r="V487" i="6"/>
  <c r="M487" i="6" s="1"/>
  <c r="BC709" i="6"/>
  <c r="BB709" i="6" s="1"/>
  <c r="BG710" i="6"/>
  <c r="BF710" i="6" s="1"/>
  <c r="BE710" i="6"/>
  <c r="BA710" i="6"/>
  <c r="AZ711" i="6"/>
  <c r="AL711" i="6" s="1"/>
  <c r="AY711" i="6"/>
  <c r="AU711" i="6"/>
  <c r="AH711" i="6"/>
  <c r="A712" i="6"/>
  <c r="AV488" i="6"/>
  <c r="L736" i="3"/>
  <c r="J736" i="3"/>
  <c r="K736" i="3" s="1"/>
  <c r="H737" i="3"/>
  <c r="I737" i="3" s="1"/>
  <c r="G738" i="3"/>
  <c r="AI711" i="6" l="1"/>
  <c r="AO711" i="6"/>
  <c r="BG711" i="6"/>
  <c r="BF711" i="6" s="1"/>
  <c r="BE711" i="6"/>
  <c r="BA711" i="6"/>
  <c r="BC710" i="6"/>
  <c r="BB710" i="6" s="1"/>
  <c r="A713" i="6"/>
  <c r="AZ712" i="6"/>
  <c r="AL712" i="6" s="1"/>
  <c r="AY712" i="6"/>
  <c r="AU712" i="6"/>
  <c r="AH712" i="6"/>
  <c r="G488" i="6"/>
  <c r="Y488" i="6" s="1"/>
  <c r="AW488" i="6"/>
  <c r="AX488" i="6" s="1"/>
  <c r="AV489" i="6" s="1"/>
  <c r="C488" i="6"/>
  <c r="J737" i="3"/>
  <c r="K737" i="3" s="1"/>
  <c r="L737" i="3"/>
  <c r="H738" i="3"/>
  <c r="I738" i="3" s="1"/>
  <c r="G739" i="3"/>
  <c r="AI712" i="6" l="1"/>
  <c r="AO712" i="6"/>
  <c r="H488" i="6"/>
  <c r="Z488" i="6" s="1"/>
  <c r="V488" i="6"/>
  <c r="M488" i="6" s="1"/>
  <c r="AW489" i="6"/>
  <c r="AX489" i="6" s="1"/>
  <c r="AV490" i="6" s="1"/>
  <c r="G489" i="6"/>
  <c r="Y489" i="6" s="1"/>
  <c r="C489" i="6"/>
  <c r="AH713" i="6"/>
  <c r="AO713" i="6" s="1"/>
  <c r="A714" i="6"/>
  <c r="AZ713" i="6"/>
  <c r="AL713" i="6" s="1"/>
  <c r="AU713" i="6"/>
  <c r="AY713" i="6"/>
  <c r="BE712" i="6"/>
  <c r="BA712" i="6"/>
  <c r="BG712" i="6"/>
  <c r="BF712" i="6" s="1"/>
  <c r="BC711" i="6"/>
  <c r="BB711" i="6" s="1"/>
  <c r="G740" i="3"/>
  <c r="H739" i="3"/>
  <c r="I739" i="3" s="1"/>
  <c r="L738" i="3"/>
  <c r="J738" i="3"/>
  <c r="K738" i="3" s="1"/>
  <c r="AI713" i="6" l="1"/>
  <c r="H489" i="6"/>
  <c r="Z489" i="6" s="1"/>
  <c r="V489" i="6"/>
  <c r="M489" i="6" s="1"/>
  <c r="AW490" i="6"/>
  <c r="AX490" i="6" s="1"/>
  <c r="G490" i="6"/>
  <c r="Y490" i="6" s="1"/>
  <c r="C490" i="6"/>
  <c r="BE713" i="6"/>
  <c r="BA713" i="6"/>
  <c r="BG713" i="6"/>
  <c r="BF713" i="6" s="1"/>
  <c r="AY714" i="6"/>
  <c r="AU714" i="6"/>
  <c r="AH714" i="6"/>
  <c r="A715" i="6"/>
  <c r="AZ714" i="6"/>
  <c r="AL714" i="6" s="1"/>
  <c r="BC712" i="6"/>
  <c r="BB712" i="6" s="1"/>
  <c r="J739" i="3"/>
  <c r="K739" i="3" s="1"/>
  <c r="L739" i="3"/>
  <c r="G741" i="3"/>
  <c r="H740" i="3"/>
  <c r="I740" i="3" s="1"/>
  <c r="AI714" i="6" l="1"/>
  <c r="AO714" i="6"/>
  <c r="H490" i="6"/>
  <c r="Z490" i="6" s="1"/>
  <c r="V490" i="6"/>
  <c r="M490" i="6" s="1"/>
  <c r="AZ715" i="6"/>
  <c r="AL715" i="6" s="1"/>
  <c r="AY715" i="6"/>
  <c r="AU715" i="6"/>
  <c r="AH715" i="6"/>
  <c r="A716" i="6"/>
  <c r="BG714" i="6"/>
  <c r="BF714" i="6" s="1"/>
  <c r="BE714" i="6"/>
  <c r="BA714" i="6"/>
  <c r="BC713" i="6"/>
  <c r="BB713" i="6" s="1"/>
  <c r="AV491" i="6"/>
  <c r="H741" i="3"/>
  <c r="I741" i="3" s="1"/>
  <c r="G742" i="3"/>
  <c r="L740" i="3"/>
  <c r="J740" i="3"/>
  <c r="K740" i="3" s="1"/>
  <c r="AI715" i="6" l="1"/>
  <c r="AO715" i="6"/>
  <c r="A717" i="6"/>
  <c r="AZ716" i="6"/>
  <c r="AL716" i="6" s="1"/>
  <c r="AY716" i="6"/>
  <c r="AU716" i="6"/>
  <c r="AH716" i="6"/>
  <c r="BC714" i="6"/>
  <c r="BB714" i="6" s="1"/>
  <c r="BG715" i="6"/>
  <c r="BF715" i="6" s="1"/>
  <c r="BE715" i="6"/>
  <c r="BA715" i="6"/>
  <c r="AW491" i="6"/>
  <c r="G491" i="6"/>
  <c r="Y491" i="6" s="1"/>
  <c r="C491" i="6"/>
  <c r="H742" i="3"/>
  <c r="I742" i="3" s="1"/>
  <c r="G743" i="3"/>
  <c r="J741" i="3"/>
  <c r="K741" i="3" s="1"/>
  <c r="L741" i="3"/>
  <c r="AI716" i="6" l="1"/>
  <c r="AO716" i="6"/>
  <c r="H491" i="6"/>
  <c r="Z491" i="6" s="1"/>
  <c r="V491" i="6"/>
  <c r="M491" i="6" s="1"/>
  <c r="AX491" i="6"/>
  <c r="AV492" i="6" s="1"/>
  <c r="BE716" i="6"/>
  <c r="BA716" i="6"/>
  <c r="BG716" i="6"/>
  <c r="BF716" i="6" s="1"/>
  <c r="AH717" i="6"/>
  <c r="AO717" i="6" s="1"/>
  <c r="A718" i="6"/>
  <c r="AZ717" i="6"/>
  <c r="AL717" i="6" s="1"/>
  <c r="AY717" i="6"/>
  <c r="AU717" i="6"/>
  <c r="BC715" i="6"/>
  <c r="BB715" i="6" s="1"/>
  <c r="G744" i="3"/>
  <c r="H743" i="3"/>
  <c r="I743" i="3" s="1"/>
  <c r="L742" i="3"/>
  <c r="J742" i="3"/>
  <c r="K742" i="3" s="1"/>
  <c r="AI717" i="6" l="1"/>
  <c r="AW492" i="6"/>
  <c r="AX492" i="6" s="1"/>
  <c r="AV493" i="6" s="1"/>
  <c r="G493" i="6" s="1"/>
  <c r="Y493" i="6" s="1"/>
  <c r="C492" i="6"/>
  <c r="G492" i="6"/>
  <c r="Y492" i="6" s="1"/>
  <c r="BC716" i="6"/>
  <c r="BB716" i="6" s="1"/>
  <c r="BE717" i="6"/>
  <c r="BA717" i="6"/>
  <c r="BG717" i="6"/>
  <c r="BF717" i="6" s="1"/>
  <c r="AY718" i="6"/>
  <c r="AU718" i="6"/>
  <c r="AH718" i="6"/>
  <c r="A719" i="6"/>
  <c r="AZ718" i="6"/>
  <c r="AL718" i="6" s="1"/>
  <c r="J743" i="3"/>
  <c r="K743" i="3" s="1"/>
  <c r="L743" i="3"/>
  <c r="G745" i="3"/>
  <c r="H744" i="3"/>
  <c r="I744" i="3" s="1"/>
  <c r="AW493" i="6" l="1"/>
  <c r="AI718" i="6"/>
  <c r="AO718" i="6"/>
  <c r="C493" i="6"/>
  <c r="V493" i="6" s="1"/>
  <c r="M493" i="6" s="1"/>
  <c r="H492" i="6"/>
  <c r="Z492" i="6" s="1"/>
  <c r="V492" i="6"/>
  <c r="M492" i="6" s="1"/>
  <c r="BC717" i="6"/>
  <c r="BB717" i="6" s="1"/>
  <c r="AZ719" i="6"/>
  <c r="AL719" i="6" s="1"/>
  <c r="AY719" i="6"/>
  <c r="AU719" i="6"/>
  <c r="AH719" i="6"/>
  <c r="A720" i="6"/>
  <c r="AX493" i="6"/>
  <c r="AV494" i="6" s="1"/>
  <c r="BG718" i="6"/>
  <c r="BF718" i="6" s="1"/>
  <c r="BE718" i="6"/>
  <c r="BA718" i="6"/>
  <c r="L744" i="3"/>
  <c r="J744" i="3"/>
  <c r="K744" i="3" s="1"/>
  <c r="H745" i="3"/>
  <c r="I745" i="3" s="1"/>
  <c r="G746" i="3"/>
  <c r="H493" i="6" l="1"/>
  <c r="Z493" i="6" s="1"/>
  <c r="AI719" i="6"/>
  <c r="AO719" i="6"/>
  <c r="AW494" i="6"/>
  <c r="AX494" i="6" s="1"/>
  <c r="G494" i="6"/>
  <c r="Y494" i="6" s="1"/>
  <c r="C494" i="6"/>
  <c r="BC718" i="6"/>
  <c r="BB718" i="6" s="1"/>
  <c r="A721" i="6"/>
  <c r="AZ720" i="6"/>
  <c r="AL720" i="6" s="1"/>
  <c r="AY720" i="6"/>
  <c r="AU720" i="6"/>
  <c r="AH720" i="6"/>
  <c r="AO720" i="6" s="1"/>
  <c r="BG719" i="6"/>
  <c r="BF719" i="6" s="1"/>
  <c r="BE719" i="6"/>
  <c r="BA719" i="6"/>
  <c r="J745" i="3"/>
  <c r="K745" i="3" s="1"/>
  <c r="L745" i="3"/>
  <c r="H746" i="3"/>
  <c r="I746" i="3" s="1"/>
  <c r="G747" i="3"/>
  <c r="AI720" i="6" l="1"/>
  <c r="H494" i="6"/>
  <c r="Z494" i="6" s="1"/>
  <c r="V494" i="6"/>
  <c r="M494" i="6" s="1"/>
  <c r="BC719" i="6"/>
  <c r="BB719" i="6" s="1"/>
  <c r="AH721" i="6"/>
  <c r="AO721" i="6" s="1"/>
  <c r="A722" i="6"/>
  <c r="AZ721" i="6"/>
  <c r="AL721" i="6" s="1"/>
  <c r="AY721" i="6"/>
  <c r="AU721" i="6"/>
  <c r="AV495" i="6"/>
  <c r="BE720" i="6"/>
  <c r="BA720" i="6"/>
  <c r="BG720" i="6"/>
  <c r="BF720" i="6" s="1"/>
  <c r="G748" i="3"/>
  <c r="H747" i="3"/>
  <c r="I747" i="3" s="1"/>
  <c r="L746" i="3"/>
  <c r="J746" i="3"/>
  <c r="K746" i="3" s="1"/>
  <c r="AI721" i="6" l="1"/>
  <c r="BC720" i="6"/>
  <c r="BB720" i="6" s="1"/>
  <c r="BE721" i="6"/>
  <c r="BA721" i="6"/>
  <c r="BG721" i="6"/>
  <c r="BF721" i="6" s="1"/>
  <c r="AW495" i="6"/>
  <c r="G495" i="6"/>
  <c r="Y495" i="6" s="1"/>
  <c r="C495" i="6"/>
  <c r="AY722" i="6"/>
  <c r="AU722" i="6"/>
  <c r="AH722" i="6"/>
  <c r="AO722" i="6" s="1"/>
  <c r="A723" i="6"/>
  <c r="AZ722" i="6"/>
  <c r="AL722" i="6" s="1"/>
  <c r="J747" i="3"/>
  <c r="K747" i="3" s="1"/>
  <c r="L747" i="3"/>
  <c r="G749" i="3"/>
  <c r="H748" i="3"/>
  <c r="I748" i="3" s="1"/>
  <c r="AI722" i="6" l="1"/>
  <c r="H495" i="6"/>
  <c r="Z495" i="6" s="1"/>
  <c r="V495" i="6"/>
  <c r="M495" i="6" s="1"/>
  <c r="AX495" i="6"/>
  <c r="AV496" i="6" s="1"/>
  <c r="A724" i="6"/>
  <c r="AZ723" i="6"/>
  <c r="AL723" i="6" s="1"/>
  <c r="AU723" i="6"/>
  <c r="AY723" i="6"/>
  <c r="AH723" i="6"/>
  <c r="AO723" i="6" s="1"/>
  <c r="BG722" i="6"/>
  <c r="BF722" i="6" s="1"/>
  <c r="BE722" i="6"/>
  <c r="BA722" i="6"/>
  <c r="BC721" i="6"/>
  <c r="BB721" i="6" s="1"/>
  <c r="L748" i="3"/>
  <c r="J748" i="3"/>
  <c r="K748" i="3" s="1"/>
  <c r="H749" i="3"/>
  <c r="I749" i="3" s="1"/>
  <c r="G750" i="3"/>
  <c r="AI723" i="6" l="1"/>
  <c r="C496" i="6"/>
  <c r="G496" i="6"/>
  <c r="Y496" i="6" s="1"/>
  <c r="AW496" i="6"/>
  <c r="AX496" i="6" s="1"/>
  <c r="BE723" i="6"/>
  <c r="BA723" i="6"/>
  <c r="BG723" i="6"/>
  <c r="BF723" i="6" s="1"/>
  <c r="BC722" i="6"/>
  <c r="BB722" i="6" s="1"/>
  <c r="AH724" i="6"/>
  <c r="AO724" i="6" s="1"/>
  <c r="AZ724" i="6"/>
  <c r="AL724" i="6" s="1"/>
  <c r="AU724" i="6"/>
  <c r="A725" i="6"/>
  <c r="AY724" i="6"/>
  <c r="H750" i="3"/>
  <c r="I750" i="3" s="1"/>
  <c r="G751" i="3"/>
  <c r="J749" i="3"/>
  <c r="K749" i="3" s="1"/>
  <c r="L749" i="3"/>
  <c r="AI724" i="6" l="1"/>
  <c r="H496" i="6"/>
  <c r="Z496" i="6" s="1"/>
  <c r="V496" i="6"/>
  <c r="M496" i="6" s="1"/>
  <c r="BC723" i="6"/>
  <c r="BB723" i="6" s="1"/>
  <c r="AV497" i="6"/>
  <c r="AY725" i="6"/>
  <c r="AU725" i="6"/>
  <c r="AH725" i="6"/>
  <c r="A726" i="6"/>
  <c r="AZ725" i="6"/>
  <c r="AL725" i="6" s="1"/>
  <c r="BE724" i="6"/>
  <c r="BA724" i="6"/>
  <c r="BG724" i="6"/>
  <c r="BF724" i="6" s="1"/>
  <c r="G752" i="3"/>
  <c r="H751" i="3"/>
  <c r="I751" i="3" s="1"/>
  <c r="L750" i="3"/>
  <c r="J750" i="3"/>
  <c r="K750" i="3" s="1"/>
  <c r="AI725" i="6" l="1"/>
  <c r="AO725" i="6"/>
  <c r="G497" i="6"/>
  <c r="Y497" i="6" s="1"/>
  <c r="C497" i="6"/>
  <c r="AW497" i="6"/>
  <c r="AX497" i="6" s="1"/>
  <c r="AV498" i="6" s="1"/>
  <c r="BC724" i="6"/>
  <c r="BB724" i="6" s="1"/>
  <c r="AZ726" i="6"/>
  <c r="AL726" i="6" s="1"/>
  <c r="AY726" i="6"/>
  <c r="AU726" i="6"/>
  <c r="A727" i="6"/>
  <c r="AH726" i="6"/>
  <c r="AO726" i="6" s="1"/>
  <c r="BG725" i="6"/>
  <c r="BF725" i="6" s="1"/>
  <c r="BE725" i="6"/>
  <c r="BA725" i="6"/>
  <c r="J751" i="3"/>
  <c r="K751" i="3" s="1"/>
  <c r="L751" i="3"/>
  <c r="G753" i="3"/>
  <c r="H752" i="3"/>
  <c r="I752" i="3" s="1"/>
  <c r="AI726" i="6" l="1"/>
  <c r="C498" i="6"/>
  <c r="H498" i="6" s="1"/>
  <c r="Z498" i="6" s="1"/>
  <c r="G498" i="6"/>
  <c r="Y498" i="6" s="1"/>
  <c r="AW498" i="6"/>
  <c r="AX498" i="6" s="1"/>
  <c r="H497" i="6"/>
  <c r="Z497" i="6" s="1"/>
  <c r="V497" i="6"/>
  <c r="M497" i="6" s="1"/>
  <c r="BC725" i="6"/>
  <c r="BB725" i="6" s="1"/>
  <c r="A728" i="6"/>
  <c r="AZ727" i="6"/>
  <c r="AL727" i="6" s="1"/>
  <c r="AH727" i="6"/>
  <c r="AU727" i="6"/>
  <c r="AY727" i="6"/>
  <c r="BG726" i="6"/>
  <c r="BF726" i="6" s="1"/>
  <c r="BE726" i="6"/>
  <c r="BA726" i="6"/>
  <c r="H753" i="3"/>
  <c r="I753" i="3" s="1"/>
  <c r="G754" i="3"/>
  <c r="L752" i="3"/>
  <c r="J752" i="3"/>
  <c r="K752" i="3" s="1"/>
  <c r="AI727" i="6" l="1"/>
  <c r="AO727" i="6"/>
  <c r="V498" i="6"/>
  <c r="M498" i="6" s="1"/>
  <c r="AV499" i="6"/>
  <c r="BE727" i="6"/>
  <c r="BA727" i="6"/>
  <c r="BG727" i="6"/>
  <c r="BF727" i="6" s="1"/>
  <c r="BC726" i="6"/>
  <c r="BB726" i="6" s="1"/>
  <c r="AH728" i="6"/>
  <c r="AO728" i="6" s="1"/>
  <c r="A729" i="6"/>
  <c r="AY728" i="6"/>
  <c r="AU728" i="6"/>
  <c r="AZ728" i="6"/>
  <c r="AL728" i="6" s="1"/>
  <c r="H754" i="3"/>
  <c r="I754" i="3" s="1"/>
  <c r="G755" i="3"/>
  <c r="J753" i="3"/>
  <c r="K753" i="3" s="1"/>
  <c r="L753" i="3"/>
  <c r="AI728" i="6" l="1"/>
  <c r="G499" i="6"/>
  <c r="Y499" i="6" s="1"/>
  <c r="AW499" i="6"/>
  <c r="AX499" i="6" s="1"/>
  <c r="AV500" i="6" s="1"/>
  <c r="G500" i="6" s="1"/>
  <c r="Y500" i="6" s="1"/>
  <c r="C499" i="6"/>
  <c r="H499" i="6" s="1"/>
  <c r="Z499" i="6" s="1"/>
  <c r="BC727" i="6"/>
  <c r="BB727" i="6" s="1"/>
  <c r="AY729" i="6"/>
  <c r="AU729" i="6"/>
  <c r="AH729" i="6"/>
  <c r="AO729" i="6" s="1"/>
  <c r="A730" i="6"/>
  <c r="AZ729" i="6"/>
  <c r="AL729" i="6" s="1"/>
  <c r="BE728" i="6"/>
  <c r="BA728" i="6"/>
  <c r="BG728" i="6"/>
  <c r="BF728" i="6" s="1"/>
  <c r="G756" i="3"/>
  <c r="H755" i="3"/>
  <c r="I755" i="3" s="1"/>
  <c r="L754" i="3"/>
  <c r="J754" i="3"/>
  <c r="K754" i="3" s="1"/>
  <c r="AI729" i="6" l="1"/>
  <c r="C500" i="6"/>
  <c r="H500" i="6" s="1"/>
  <c r="Z500" i="6" s="1"/>
  <c r="V499" i="6"/>
  <c r="M499" i="6" s="1"/>
  <c r="AW500" i="6"/>
  <c r="AX500" i="6" s="1"/>
  <c r="BC728" i="6"/>
  <c r="BB728" i="6" s="1"/>
  <c r="BG729" i="6"/>
  <c r="BF729" i="6" s="1"/>
  <c r="BE729" i="6"/>
  <c r="BA729" i="6"/>
  <c r="AZ730" i="6"/>
  <c r="AL730" i="6" s="1"/>
  <c r="AY730" i="6"/>
  <c r="AU730" i="6"/>
  <c r="AH730" i="6"/>
  <c r="AO730" i="6" s="1"/>
  <c r="A731" i="6"/>
  <c r="J755" i="3"/>
  <c r="K755" i="3" s="1"/>
  <c r="L755" i="3"/>
  <c r="G757" i="3"/>
  <c r="H756" i="3"/>
  <c r="I756" i="3" s="1"/>
  <c r="V500" i="6" l="1"/>
  <c r="M500" i="6" s="1"/>
  <c r="AI730" i="6"/>
  <c r="AV501" i="6"/>
  <c r="G501" i="6" s="1"/>
  <c r="Y501" i="6" s="1"/>
  <c r="BC729" i="6"/>
  <c r="BB729" i="6" s="1"/>
  <c r="A732" i="6"/>
  <c r="AZ731" i="6"/>
  <c r="AL731" i="6" s="1"/>
  <c r="AY731" i="6"/>
  <c r="AU731" i="6"/>
  <c r="AH731" i="6"/>
  <c r="AO731" i="6" s="1"/>
  <c r="BG730" i="6"/>
  <c r="BF730" i="6" s="1"/>
  <c r="BE730" i="6"/>
  <c r="BA730" i="6"/>
  <c r="L756" i="3"/>
  <c r="J756" i="3"/>
  <c r="K756" i="3" s="1"/>
  <c r="H757" i="3"/>
  <c r="I757" i="3" s="1"/>
  <c r="G758" i="3"/>
  <c r="AW501" i="6" l="1"/>
  <c r="AX501" i="6" s="1"/>
  <c r="AV502" i="6" s="1"/>
  <c r="G502" i="6" s="1"/>
  <c r="Y502" i="6" s="1"/>
  <c r="C501" i="6"/>
  <c r="V501" i="6" s="1"/>
  <c r="M501" i="6" s="1"/>
  <c r="AI731" i="6"/>
  <c r="H501" i="6"/>
  <c r="Z501" i="6" s="1"/>
  <c r="BE731" i="6"/>
  <c r="BA731" i="6"/>
  <c r="BG731" i="6"/>
  <c r="BF731" i="6" s="1"/>
  <c r="BC730" i="6"/>
  <c r="BB730" i="6" s="1"/>
  <c r="AH732" i="6"/>
  <c r="AO732" i="6" s="1"/>
  <c r="A733" i="6"/>
  <c r="AZ732" i="6"/>
  <c r="AL732" i="6" s="1"/>
  <c r="AY732" i="6"/>
  <c r="AU732" i="6"/>
  <c r="J757" i="3"/>
  <c r="K757" i="3" s="1"/>
  <c r="L757" i="3"/>
  <c r="H758" i="3"/>
  <c r="I758" i="3" s="1"/>
  <c r="G759" i="3"/>
  <c r="AW502" i="6" l="1"/>
  <c r="AX502" i="6" s="1"/>
  <c r="C502" i="6"/>
  <c r="V502" i="6" s="1"/>
  <c r="M502" i="6" s="1"/>
  <c r="AI732" i="6"/>
  <c r="H502" i="6"/>
  <c r="Z502" i="6" s="1"/>
  <c r="BE732" i="6"/>
  <c r="BA732" i="6"/>
  <c r="BG732" i="6"/>
  <c r="BF732" i="6" s="1"/>
  <c r="AY733" i="6"/>
  <c r="AU733" i="6"/>
  <c r="AH733" i="6"/>
  <c r="AO733" i="6" s="1"/>
  <c r="A734" i="6"/>
  <c r="AZ733" i="6"/>
  <c r="AL733" i="6" s="1"/>
  <c r="BC731" i="6"/>
  <c r="BB731" i="6" s="1"/>
  <c r="AV503" i="6"/>
  <c r="G760" i="3"/>
  <c r="H759" i="3"/>
  <c r="I759" i="3" s="1"/>
  <c r="L758" i="3"/>
  <c r="J758" i="3"/>
  <c r="K758" i="3" s="1"/>
  <c r="AI733" i="6" l="1"/>
  <c r="BC732" i="6"/>
  <c r="BB732" i="6" s="1"/>
  <c r="AW503" i="6"/>
  <c r="AX503" i="6" s="1"/>
  <c r="G503" i="6"/>
  <c r="Y503" i="6" s="1"/>
  <c r="C503" i="6"/>
  <c r="BG733" i="6"/>
  <c r="BF733" i="6" s="1"/>
  <c r="BE733" i="6"/>
  <c r="BA733" i="6"/>
  <c r="AZ734" i="6"/>
  <c r="AL734" i="6" s="1"/>
  <c r="AY734" i="6"/>
  <c r="AU734" i="6"/>
  <c r="AH734" i="6"/>
  <c r="A735" i="6"/>
  <c r="J759" i="3"/>
  <c r="K759" i="3" s="1"/>
  <c r="L759" i="3"/>
  <c r="G761" i="3"/>
  <c r="H760" i="3"/>
  <c r="I760" i="3" s="1"/>
  <c r="AI734" i="6" l="1"/>
  <c r="AO734" i="6"/>
  <c r="H503" i="6"/>
  <c r="Z503" i="6" s="1"/>
  <c r="V503" i="6"/>
  <c r="M503" i="6" s="1"/>
  <c r="BC733" i="6"/>
  <c r="BB733" i="6" s="1"/>
  <c r="A736" i="6"/>
  <c r="AZ735" i="6"/>
  <c r="AL735" i="6" s="1"/>
  <c r="AY735" i="6"/>
  <c r="AU735" i="6"/>
  <c r="AH735" i="6"/>
  <c r="BG734" i="6"/>
  <c r="BF734" i="6" s="1"/>
  <c r="BE734" i="6"/>
  <c r="BA734" i="6"/>
  <c r="AV504" i="6"/>
  <c r="L760" i="3"/>
  <c r="J760" i="3"/>
  <c r="K760" i="3" s="1"/>
  <c r="H761" i="3"/>
  <c r="I761" i="3" s="1"/>
  <c r="G762" i="3"/>
  <c r="AI735" i="6" l="1"/>
  <c r="AO735" i="6"/>
  <c r="BC734" i="6"/>
  <c r="BB734" i="6" s="1"/>
  <c r="G504" i="6"/>
  <c r="Y504" i="6" s="1"/>
  <c r="AW504" i="6"/>
  <c r="C504" i="6"/>
  <c r="BE735" i="6"/>
  <c r="BA735" i="6"/>
  <c r="BG735" i="6"/>
  <c r="BF735" i="6" s="1"/>
  <c r="AH736" i="6"/>
  <c r="A737" i="6"/>
  <c r="AZ736" i="6"/>
  <c r="AL736" i="6" s="1"/>
  <c r="AY736" i="6"/>
  <c r="AU736" i="6"/>
  <c r="J761" i="3"/>
  <c r="K761" i="3" s="1"/>
  <c r="L761" i="3"/>
  <c r="H762" i="3"/>
  <c r="I762" i="3" s="1"/>
  <c r="G763" i="3"/>
  <c r="AI736" i="6" l="1"/>
  <c r="AO736" i="6"/>
  <c r="H504" i="6"/>
  <c r="Z504" i="6" s="1"/>
  <c r="V504" i="6"/>
  <c r="M504" i="6" s="1"/>
  <c r="BC735" i="6"/>
  <c r="BB735" i="6" s="1"/>
  <c r="AX504" i="6"/>
  <c r="AV505" i="6" s="1"/>
  <c r="AY737" i="6"/>
  <c r="AU737" i="6"/>
  <c r="AH737" i="6"/>
  <c r="AO737" i="6" s="1"/>
  <c r="A738" i="6"/>
  <c r="AZ737" i="6"/>
  <c r="AL737" i="6" s="1"/>
  <c r="BE736" i="6"/>
  <c r="BA736" i="6"/>
  <c r="BG736" i="6"/>
  <c r="BF736" i="6" s="1"/>
  <c r="G764" i="3"/>
  <c r="H763" i="3"/>
  <c r="I763" i="3" s="1"/>
  <c r="L762" i="3"/>
  <c r="J762" i="3"/>
  <c r="K762" i="3" s="1"/>
  <c r="AI737" i="6" l="1"/>
  <c r="C505" i="6"/>
  <c r="AW505" i="6"/>
  <c r="AX505" i="6" s="1"/>
  <c r="AV506" i="6" s="1"/>
  <c r="G505" i="6"/>
  <c r="Y505" i="6" s="1"/>
  <c r="BC736" i="6"/>
  <c r="BB736" i="6" s="1"/>
  <c r="BG737" i="6"/>
  <c r="BF737" i="6" s="1"/>
  <c r="BE737" i="6"/>
  <c r="BA737" i="6"/>
  <c r="AZ738" i="6"/>
  <c r="AL738" i="6" s="1"/>
  <c r="AY738" i="6"/>
  <c r="AU738" i="6"/>
  <c r="AH738" i="6"/>
  <c r="A739" i="6"/>
  <c r="J763" i="3"/>
  <c r="K763" i="3" s="1"/>
  <c r="L763" i="3"/>
  <c r="G765" i="3"/>
  <c r="H764" i="3"/>
  <c r="I764" i="3" s="1"/>
  <c r="AI738" i="6" l="1"/>
  <c r="AO738" i="6"/>
  <c r="H505" i="6"/>
  <c r="Z505" i="6" s="1"/>
  <c r="V505" i="6"/>
  <c r="M505" i="6" s="1"/>
  <c r="G506" i="6"/>
  <c r="Y506" i="6" s="1"/>
  <c r="AW506" i="6"/>
  <c r="C506" i="6"/>
  <c r="BC737" i="6"/>
  <c r="BB737" i="6" s="1"/>
  <c r="A740" i="6"/>
  <c r="AZ739" i="6"/>
  <c r="AL739" i="6" s="1"/>
  <c r="AY739" i="6"/>
  <c r="AU739" i="6"/>
  <c r="AH739" i="6"/>
  <c r="AO739" i="6" s="1"/>
  <c r="BG738" i="6"/>
  <c r="BF738" i="6" s="1"/>
  <c r="BE738" i="6"/>
  <c r="BA738" i="6"/>
  <c r="L764" i="3"/>
  <c r="J764" i="3"/>
  <c r="K764" i="3" s="1"/>
  <c r="H765" i="3"/>
  <c r="I765" i="3" s="1"/>
  <c r="G766" i="3"/>
  <c r="AI739" i="6" l="1"/>
  <c r="BC738" i="6"/>
  <c r="BB738" i="6" s="1"/>
  <c r="H506" i="6"/>
  <c r="Z506" i="6" s="1"/>
  <c r="V506" i="6"/>
  <c r="M506" i="6" s="1"/>
  <c r="AX506" i="6"/>
  <c r="AV507" i="6" s="1"/>
  <c r="BE739" i="6"/>
  <c r="BA739" i="6"/>
  <c r="BG739" i="6"/>
  <c r="BF739" i="6" s="1"/>
  <c r="AH740" i="6"/>
  <c r="A741" i="6"/>
  <c r="AZ740" i="6"/>
  <c r="AL740" i="6" s="1"/>
  <c r="AY740" i="6"/>
  <c r="AU740" i="6"/>
  <c r="J765" i="3"/>
  <c r="K765" i="3" s="1"/>
  <c r="L765" i="3"/>
  <c r="H766" i="3"/>
  <c r="I766" i="3" s="1"/>
  <c r="G767" i="3"/>
  <c r="AI740" i="6" l="1"/>
  <c r="AO740" i="6"/>
  <c r="AW507" i="6"/>
  <c r="AX507" i="6" s="1"/>
  <c r="G507" i="6"/>
  <c r="Y507" i="6" s="1"/>
  <c r="C507" i="6"/>
  <c r="BC739" i="6"/>
  <c r="BB739" i="6" s="1"/>
  <c r="BE740" i="6"/>
  <c r="BA740" i="6"/>
  <c r="BG740" i="6"/>
  <c r="BF740" i="6" s="1"/>
  <c r="AY741" i="6"/>
  <c r="AU741" i="6"/>
  <c r="AH741" i="6"/>
  <c r="AO741" i="6" s="1"/>
  <c r="A742" i="6"/>
  <c r="AZ741" i="6"/>
  <c r="AL741" i="6" s="1"/>
  <c r="L766" i="3"/>
  <c r="J766" i="3"/>
  <c r="K766" i="3" s="1"/>
  <c r="G768" i="3"/>
  <c r="H768" i="3" s="1"/>
  <c r="I768" i="3" s="1"/>
  <c r="H767" i="3"/>
  <c r="I767" i="3" s="1"/>
  <c r="AI741" i="6" l="1"/>
  <c r="AV508" i="6"/>
  <c r="AW508" i="6" s="1"/>
  <c r="AX508" i="6" s="1"/>
  <c r="AV509" i="6" s="1"/>
  <c r="H507" i="6"/>
  <c r="Z507" i="6" s="1"/>
  <c r="V507" i="6"/>
  <c r="M507" i="6" s="1"/>
  <c r="BG741" i="6"/>
  <c r="BF741" i="6" s="1"/>
  <c r="BE741" i="6"/>
  <c r="BA741" i="6"/>
  <c r="AZ742" i="6"/>
  <c r="AL742" i="6" s="1"/>
  <c r="AU742" i="6"/>
  <c r="AH742" i="6"/>
  <c r="A743" i="6"/>
  <c r="AY742" i="6"/>
  <c r="BC740" i="6"/>
  <c r="BB740" i="6" s="1"/>
  <c r="L768" i="3"/>
  <c r="J768" i="3"/>
  <c r="K768" i="3" s="1"/>
  <c r="J767" i="3"/>
  <c r="K767" i="3" s="1"/>
  <c r="L767" i="3"/>
  <c r="AI742" i="6" l="1"/>
  <c r="AO742" i="6"/>
  <c r="C508" i="6"/>
  <c r="H508" i="6" s="1"/>
  <c r="Z508" i="6" s="1"/>
  <c r="G508" i="6"/>
  <c r="Y508" i="6" s="1"/>
  <c r="AW509" i="6"/>
  <c r="AX509" i="6" s="1"/>
  <c r="AV510" i="6" s="1"/>
  <c r="G509" i="6"/>
  <c r="Y509" i="6" s="1"/>
  <c r="C509" i="6"/>
  <c r="A744" i="6"/>
  <c r="AH743" i="6"/>
  <c r="AZ743" i="6"/>
  <c r="AL743" i="6" s="1"/>
  <c r="AU743" i="6"/>
  <c r="AY743" i="6"/>
  <c r="BC741" i="6"/>
  <c r="BB741" i="6" s="1"/>
  <c r="BG742" i="6"/>
  <c r="BF742" i="6" s="1"/>
  <c r="BA742" i="6"/>
  <c r="BE742" i="6"/>
  <c r="AI743" i="6" l="1"/>
  <c r="AO743" i="6"/>
  <c r="V508" i="6"/>
  <c r="M508" i="6" s="1"/>
  <c r="H509" i="6"/>
  <c r="Z509" i="6" s="1"/>
  <c r="V509" i="6"/>
  <c r="M509" i="6" s="1"/>
  <c r="BC742" i="6"/>
  <c r="BB742" i="6" s="1"/>
  <c r="AW510" i="6"/>
  <c r="AX510" i="6" s="1"/>
  <c r="G510" i="6"/>
  <c r="Y510" i="6" s="1"/>
  <c r="C510" i="6"/>
  <c r="BE743" i="6"/>
  <c r="BA743" i="6"/>
  <c r="BG743" i="6"/>
  <c r="BF743" i="6" s="1"/>
  <c r="A745" i="6"/>
  <c r="AY744" i="6"/>
  <c r="AH744" i="6"/>
  <c r="AZ744" i="6"/>
  <c r="AL744" i="6" s="1"/>
  <c r="AU744" i="6"/>
  <c r="AI744" i="6" l="1"/>
  <c r="AO744" i="6"/>
  <c r="H510" i="6"/>
  <c r="Z510" i="6" s="1"/>
  <c r="V510" i="6"/>
  <c r="M510" i="6" s="1"/>
  <c r="BC743" i="6"/>
  <c r="BB743" i="6" s="1"/>
  <c r="AH745" i="6"/>
  <c r="AO745" i="6" s="1"/>
  <c r="AZ745" i="6"/>
  <c r="AL745" i="6" s="1"/>
  <c r="AY745" i="6"/>
  <c r="AU745" i="6"/>
  <c r="A746" i="6"/>
  <c r="BE744" i="6"/>
  <c r="BA744" i="6"/>
  <c r="BG744" i="6"/>
  <c r="BF744" i="6" s="1"/>
  <c r="AV511" i="6"/>
  <c r="AI745" i="6" l="1"/>
  <c r="BC744" i="6"/>
  <c r="BB744" i="6" s="1"/>
  <c r="AW511" i="6"/>
  <c r="AX511" i="6" s="1"/>
  <c r="G511" i="6"/>
  <c r="Y511" i="6" s="1"/>
  <c r="C511" i="6"/>
  <c r="BG745" i="6"/>
  <c r="BF745" i="6" s="1"/>
  <c r="BE745" i="6"/>
  <c r="BA745" i="6"/>
  <c r="AY746" i="6"/>
  <c r="AU746" i="6"/>
  <c r="A747" i="6"/>
  <c r="AZ746" i="6"/>
  <c r="AL746" i="6" s="1"/>
  <c r="AH746" i="6"/>
  <c r="AI746" i="6" l="1"/>
  <c r="AO746" i="6"/>
  <c r="H511" i="6"/>
  <c r="Z511" i="6" s="1"/>
  <c r="V511" i="6"/>
  <c r="M511" i="6" s="1"/>
  <c r="BC745" i="6"/>
  <c r="BB745" i="6" s="1"/>
  <c r="BG746" i="6"/>
  <c r="BF746" i="6" s="1"/>
  <c r="BE746" i="6"/>
  <c r="BA746" i="6"/>
  <c r="AZ747" i="6"/>
  <c r="AL747" i="6" s="1"/>
  <c r="AH747" i="6"/>
  <c r="AO747" i="6" s="1"/>
  <c r="A748" i="6"/>
  <c r="AY747" i="6"/>
  <c r="AU747" i="6"/>
  <c r="AV512" i="6"/>
  <c r="AI747" i="6" l="1"/>
  <c r="BC746" i="6"/>
  <c r="BB746" i="6" s="1"/>
  <c r="BE747" i="6"/>
  <c r="BA747" i="6"/>
  <c r="BG747" i="6"/>
  <c r="BF747" i="6" s="1"/>
  <c r="G512" i="6"/>
  <c r="Y512" i="6" s="1"/>
  <c r="AW512" i="6"/>
  <c r="AX512" i="6" s="1"/>
  <c r="C512" i="6"/>
  <c r="A749" i="6"/>
  <c r="AY748" i="6"/>
  <c r="AU748" i="6"/>
  <c r="AH748" i="6"/>
  <c r="AZ748" i="6"/>
  <c r="AL748" i="6" s="1"/>
  <c r="AI748" i="6" l="1"/>
  <c r="AO748" i="6"/>
  <c r="H512" i="6"/>
  <c r="Z512" i="6" s="1"/>
  <c r="V512" i="6"/>
  <c r="M512" i="6" s="1"/>
  <c r="BE748" i="6"/>
  <c r="BA748" i="6"/>
  <c r="BG748" i="6"/>
  <c r="BF748" i="6" s="1"/>
  <c r="AH749" i="6"/>
  <c r="AO749" i="6" s="1"/>
  <c r="AZ749" i="6"/>
  <c r="AL749" i="6" s="1"/>
  <c r="AY749" i="6"/>
  <c r="AU749" i="6"/>
  <c r="A750" i="6"/>
  <c r="AV513" i="6"/>
  <c r="BC747" i="6"/>
  <c r="BB747" i="6" s="1"/>
  <c r="AI749" i="6" l="1"/>
  <c r="AW513" i="6"/>
  <c r="AX513" i="6" s="1"/>
  <c r="AV514" i="6" s="1"/>
  <c r="G513" i="6"/>
  <c r="Y513" i="6" s="1"/>
  <c r="C513" i="6"/>
  <c r="AY750" i="6"/>
  <c r="AU750" i="6"/>
  <c r="A751" i="6"/>
  <c r="AZ750" i="6"/>
  <c r="AL750" i="6" s="1"/>
  <c r="AH750" i="6"/>
  <c r="BC748" i="6"/>
  <c r="BB748" i="6" s="1"/>
  <c r="BG749" i="6"/>
  <c r="BF749" i="6" s="1"/>
  <c r="BE749" i="6"/>
  <c r="BA749" i="6"/>
  <c r="AI750" i="6" l="1"/>
  <c r="AO750" i="6"/>
  <c r="H513" i="6"/>
  <c r="Z513" i="6" s="1"/>
  <c r="V513" i="6"/>
  <c r="M513" i="6" s="1"/>
  <c r="BC749" i="6"/>
  <c r="BB749" i="6" s="1"/>
  <c r="AW514" i="6"/>
  <c r="AX514" i="6" s="1"/>
  <c r="G514" i="6"/>
  <c r="Y514" i="6" s="1"/>
  <c r="C514" i="6"/>
  <c r="BG750" i="6"/>
  <c r="BF750" i="6" s="1"/>
  <c r="BE750" i="6"/>
  <c r="BA750" i="6"/>
  <c r="A752" i="6"/>
  <c r="AZ751" i="6"/>
  <c r="AL751" i="6" s="1"/>
  <c r="AU751" i="6"/>
  <c r="AH751" i="6"/>
  <c r="AY751" i="6"/>
  <c r="AI751" i="6" l="1"/>
  <c r="AO751" i="6"/>
  <c r="H514" i="6"/>
  <c r="Z514" i="6" s="1"/>
  <c r="V514" i="6"/>
  <c r="M514" i="6" s="1"/>
  <c r="BE751" i="6"/>
  <c r="BA751" i="6"/>
  <c r="BG751" i="6"/>
  <c r="BF751" i="6" s="1"/>
  <c r="AH752" i="6"/>
  <c r="AO752" i="6" s="1"/>
  <c r="AZ752" i="6"/>
  <c r="AL752" i="6" s="1"/>
  <c r="AU752" i="6"/>
  <c r="AY752" i="6"/>
  <c r="A753" i="6"/>
  <c r="BC750" i="6"/>
  <c r="BB750" i="6" s="1"/>
  <c r="AV515" i="6"/>
  <c r="AI752" i="6" l="1"/>
  <c r="AY753" i="6"/>
  <c r="AU753" i="6"/>
  <c r="AZ753" i="6"/>
  <c r="AL753" i="6" s="1"/>
  <c r="AH753" i="6"/>
  <c r="AO753" i="6" s="1"/>
  <c r="A754" i="6"/>
  <c r="BE752" i="6"/>
  <c r="BG752" i="6"/>
  <c r="BF752" i="6" s="1"/>
  <c r="BA752" i="6"/>
  <c r="AW515" i="6"/>
  <c r="G515" i="6"/>
  <c r="Y515" i="6" s="1"/>
  <c r="C515" i="6"/>
  <c r="BC751" i="6"/>
  <c r="BB751" i="6" s="1"/>
  <c r="AI753" i="6" l="1"/>
  <c r="H515" i="6"/>
  <c r="Z515" i="6" s="1"/>
  <c r="V515" i="6"/>
  <c r="M515" i="6" s="1"/>
  <c r="AX515" i="6"/>
  <c r="AV516" i="6" s="1"/>
  <c r="AZ754" i="6"/>
  <c r="AL754" i="6" s="1"/>
  <c r="AU754" i="6"/>
  <c r="AH754" i="6"/>
  <c r="AO754" i="6" s="1"/>
  <c r="AY754" i="6"/>
  <c r="A755" i="6"/>
  <c r="BC752" i="6"/>
  <c r="BB752" i="6" s="1"/>
  <c r="BG753" i="6"/>
  <c r="BF753" i="6" s="1"/>
  <c r="BE753" i="6"/>
  <c r="BA753" i="6"/>
  <c r="AI754" i="6" l="1"/>
  <c r="AW516" i="6"/>
  <c r="AX516" i="6" s="1"/>
  <c r="AV517" i="6" s="1"/>
  <c r="C516" i="6"/>
  <c r="G516" i="6"/>
  <c r="Y516" i="6" s="1"/>
  <c r="BC753" i="6"/>
  <c r="BB753" i="6" s="1"/>
  <c r="A756" i="6"/>
  <c r="AZ755" i="6"/>
  <c r="AL755" i="6" s="1"/>
  <c r="AU755" i="6"/>
  <c r="AH755" i="6"/>
  <c r="AO755" i="6" s="1"/>
  <c r="AY755" i="6"/>
  <c r="BA754" i="6"/>
  <c r="BG754" i="6"/>
  <c r="BF754" i="6" s="1"/>
  <c r="BE754" i="6"/>
  <c r="AI755" i="6" l="1"/>
  <c r="G517" i="6"/>
  <c r="Y517" i="6" s="1"/>
  <c r="C517" i="6"/>
  <c r="H517" i="6" s="1"/>
  <c r="Z517" i="6" s="1"/>
  <c r="AW517" i="6"/>
  <c r="AX517" i="6" s="1"/>
  <c r="AV518" i="6" s="1"/>
  <c r="H516" i="6"/>
  <c r="Z516" i="6" s="1"/>
  <c r="V516" i="6"/>
  <c r="M516" i="6" s="1"/>
  <c r="AY756" i="6"/>
  <c r="AU756" i="6"/>
  <c r="AH756" i="6"/>
  <c r="A757" i="6"/>
  <c r="AZ756" i="6"/>
  <c r="AL756" i="6" s="1"/>
  <c r="BC754" i="6"/>
  <c r="BB754" i="6" s="1"/>
  <c r="BE755" i="6"/>
  <c r="BA755" i="6"/>
  <c r="BG755" i="6"/>
  <c r="BF755" i="6" s="1"/>
  <c r="AI756" i="6" l="1"/>
  <c r="AO756" i="6"/>
  <c r="C518" i="6"/>
  <c r="H518" i="6" s="1"/>
  <c r="Z518" i="6" s="1"/>
  <c r="G518" i="6"/>
  <c r="Y518" i="6" s="1"/>
  <c r="AW518" i="6"/>
  <c r="AX518" i="6" s="1"/>
  <c r="AV519" i="6" s="1"/>
  <c r="V517" i="6"/>
  <c r="M517" i="6" s="1"/>
  <c r="AZ757" i="6"/>
  <c r="AL757" i="6" s="1"/>
  <c r="AH757" i="6"/>
  <c r="A758" i="6"/>
  <c r="AY757" i="6"/>
  <c r="AU757" i="6"/>
  <c r="BC755" i="6"/>
  <c r="BB755" i="6" s="1"/>
  <c r="BG756" i="6"/>
  <c r="BF756" i="6" s="1"/>
  <c r="BA756" i="6"/>
  <c r="BE756" i="6"/>
  <c r="V518" i="6" l="1"/>
  <c r="M518" i="6" s="1"/>
  <c r="AI757" i="6"/>
  <c r="AO757" i="6"/>
  <c r="C519" i="6"/>
  <c r="H519" i="6" s="1"/>
  <c r="Z519" i="6" s="1"/>
  <c r="AW519" i="6"/>
  <c r="AX519" i="6" s="1"/>
  <c r="AV520" i="6" s="1"/>
  <c r="G520" i="6" s="1"/>
  <c r="Y520" i="6" s="1"/>
  <c r="G519" i="6"/>
  <c r="Y519" i="6" s="1"/>
  <c r="BC756" i="6"/>
  <c r="BB756" i="6" s="1"/>
  <c r="A759" i="6"/>
  <c r="AZ758" i="6"/>
  <c r="AL758" i="6" s="1"/>
  <c r="AH758" i="6"/>
  <c r="AO758" i="6" s="1"/>
  <c r="AU758" i="6"/>
  <c r="AY758" i="6"/>
  <c r="BG757" i="6"/>
  <c r="BF757" i="6" s="1"/>
  <c r="BE757" i="6"/>
  <c r="BA757" i="6"/>
  <c r="V519" i="6" l="1"/>
  <c r="M519" i="6" s="1"/>
  <c r="AI758" i="6"/>
  <c r="AW520" i="6"/>
  <c r="AX520" i="6" s="1"/>
  <c r="C520" i="6"/>
  <c r="V520" i="6" s="1"/>
  <c r="M520" i="6" s="1"/>
  <c r="BE758" i="6"/>
  <c r="BA758" i="6"/>
  <c r="BG758" i="6"/>
  <c r="BF758" i="6" s="1"/>
  <c r="BC757" i="6"/>
  <c r="BB757" i="6" s="1"/>
  <c r="AH759" i="6"/>
  <c r="AO759" i="6" s="1"/>
  <c r="A760" i="6"/>
  <c r="AY759" i="6"/>
  <c r="AU759" i="6"/>
  <c r="AZ759" i="6"/>
  <c r="AL759" i="6" s="1"/>
  <c r="AV521" i="6" l="1"/>
  <c r="AW521" i="6" s="1"/>
  <c r="AX521" i="6" s="1"/>
  <c r="AV522" i="6" s="1"/>
  <c r="AW522" i="6" s="1"/>
  <c r="AX522" i="6" s="1"/>
  <c r="AV523" i="6" s="1"/>
  <c r="AI759" i="6"/>
  <c r="H520" i="6"/>
  <c r="Z520" i="6" s="1"/>
  <c r="BC758" i="6"/>
  <c r="BB758" i="6" s="1"/>
  <c r="BE759" i="6"/>
  <c r="BA759" i="6"/>
  <c r="BG759" i="6"/>
  <c r="BF759" i="6" s="1"/>
  <c r="AY760" i="6"/>
  <c r="AU760" i="6"/>
  <c r="AH760" i="6"/>
  <c r="AZ760" i="6"/>
  <c r="AL760" i="6" s="1"/>
  <c r="A761" i="6"/>
  <c r="G521" i="6" l="1"/>
  <c r="Y521" i="6" s="1"/>
  <c r="C521" i="6"/>
  <c r="V521" i="6" s="1"/>
  <c r="C522" i="6"/>
  <c r="V522" i="6" s="1"/>
  <c r="M522" i="6" s="1"/>
  <c r="G522" i="6"/>
  <c r="Y522" i="6" s="1"/>
  <c r="AI760" i="6"/>
  <c r="AO760" i="6"/>
  <c r="H521" i="6"/>
  <c r="Z521" i="6" s="1"/>
  <c r="M521" i="6"/>
  <c r="BC759" i="6"/>
  <c r="BB759" i="6" s="1"/>
  <c r="AW523" i="6"/>
  <c r="G523" i="6"/>
  <c r="Y523" i="6" s="1"/>
  <c r="C523" i="6"/>
  <c r="AZ761" i="6"/>
  <c r="AL761" i="6" s="1"/>
  <c r="AY761" i="6"/>
  <c r="AU761" i="6"/>
  <c r="A762" i="6"/>
  <c r="AH761" i="6"/>
  <c r="AO761" i="6" s="1"/>
  <c r="BG760" i="6"/>
  <c r="BF760" i="6" s="1"/>
  <c r="BE760" i="6"/>
  <c r="BA760" i="6"/>
  <c r="H522" i="6" l="1"/>
  <c r="Z522" i="6" s="1"/>
  <c r="AI761" i="6"/>
  <c r="H523" i="6"/>
  <c r="Z523" i="6" s="1"/>
  <c r="V523" i="6"/>
  <c r="M523" i="6" s="1"/>
  <c r="AX523" i="6"/>
  <c r="AV524" i="6" s="1"/>
  <c r="BG761" i="6"/>
  <c r="BF761" i="6" s="1"/>
  <c r="BA761" i="6"/>
  <c r="BE761" i="6"/>
  <c r="BC760" i="6"/>
  <c r="BB760" i="6" s="1"/>
  <c r="A763" i="6"/>
  <c r="AZ762" i="6"/>
  <c r="AL762" i="6" s="1"/>
  <c r="AH762" i="6"/>
  <c r="AO762" i="6" s="1"/>
  <c r="AU762" i="6"/>
  <c r="AY762" i="6"/>
  <c r="AI762" i="6" l="1"/>
  <c r="G524" i="6"/>
  <c r="Y524" i="6" s="1"/>
  <c r="AW524" i="6"/>
  <c r="AX524" i="6" s="1"/>
  <c r="C524" i="6"/>
  <c r="BE762" i="6"/>
  <c r="BA762" i="6"/>
  <c r="BG762" i="6"/>
  <c r="BF762" i="6" s="1"/>
  <c r="AH763" i="6"/>
  <c r="A764" i="6"/>
  <c r="AY763" i="6"/>
  <c r="AU763" i="6"/>
  <c r="AZ763" i="6"/>
  <c r="AL763" i="6" s="1"/>
  <c r="BC761" i="6"/>
  <c r="BB761" i="6" s="1"/>
  <c r="AI763" i="6" l="1"/>
  <c r="AO763" i="6"/>
  <c r="AV525" i="6"/>
  <c r="AW525" i="6" s="1"/>
  <c r="AX525" i="6" s="1"/>
  <c r="AV526" i="6" s="1"/>
  <c r="H524" i="6"/>
  <c r="Z524" i="6" s="1"/>
  <c r="V524" i="6"/>
  <c r="M524" i="6" s="1"/>
  <c r="BE763" i="6"/>
  <c r="BA763" i="6"/>
  <c r="BG763" i="6"/>
  <c r="BF763" i="6" s="1"/>
  <c r="AY764" i="6"/>
  <c r="AU764" i="6"/>
  <c r="AH764" i="6"/>
  <c r="A765" i="6"/>
  <c r="AZ764" i="6"/>
  <c r="AL764" i="6" s="1"/>
  <c r="BC762" i="6"/>
  <c r="BB762" i="6" s="1"/>
  <c r="C525" i="6" l="1"/>
  <c r="AI764" i="6"/>
  <c r="AO764" i="6"/>
  <c r="G525" i="6"/>
  <c r="Y525" i="6" s="1"/>
  <c r="H525" i="6"/>
  <c r="Z525" i="6" s="1"/>
  <c r="V525" i="6"/>
  <c r="M525" i="6" s="1"/>
  <c r="AW526" i="6"/>
  <c r="AX526" i="6" s="1"/>
  <c r="G526" i="6"/>
  <c r="Y526" i="6" s="1"/>
  <c r="C526" i="6"/>
  <c r="BC763" i="6"/>
  <c r="BB763" i="6" s="1"/>
  <c r="BG764" i="6"/>
  <c r="BF764" i="6" s="1"/>
  <c r="BA764" i="6"/>
  <c r="BE764" i="6"/>
  <c r="A766" i="6"/>
  <c r="AZ765" i="6"/>
  <c r="AL765" i="6" s="1"/>
  <c r="AY765" i="6"/>
  <c r="AU765" i="6"/>
  <c r="AH765" i="6"/>
  <c r="AO765" i="6" s="1"/>
  <c r="AI765" i="6" l="1"/>
  <c r="H526" i="6"/>
  <c r="Z526" i="6" s="1"/>
  <c r="V526" i="6"/>
  <c r="M526" i="6" s="1"/>
  <c r="BE765" i="6"/>
  <c r="BA765" i="6"/>
  <c r="BG765" i="6"/>
  <c r="BF765" i="6" s="1"/>
  <c r="AH766" i="6"/>
  <c r="AO766" i="6" s="1"/>
  <c r="AY766" i="6"/>
  <c r="A767" i="6"/>
  <c r="AU766" i="6"/>
  <c r="AZ766" i="6"/>
  <c r="AL766" i="6" s="1"/>
  <c r="BC764" i="6"/>
  <c r="BB764" i="6" s="1"/>
  <c r="AV527" i="6"/>
  <c r="AI766" i="6" l="1"/>
  <c r="BC765" i="6"/>
  <c r="BB765" i="6" s="1"/>
  <c r="AW527" i="6"/>
  <c r="G527" i="6"/>
  <c r="Y527" i="6" s="1"/>
  <c r="C527" i="6"/>
  <c r="BG766" i="6"/>
  <c r="BF766" i="6" s="1"/>
  <c r="BE766" i="6"/>
  <c r="BA766" i="6"/>
  <c r="A768" i="6"/>
  <c r="AZ767" i="6"/>
  <c r="AL767" i="6" s="1"/>
  <c r="AY767" i="6"/>
  <c r="AU767" i="6"/>
  <c r="AH767" i="6"/>
  <c r="AI767" i="6" l="1"/>
  <c r="AO767" i="6"/>
  <c r="H527" i="6"/>
  <c r="Z527" i="6" s="1"/>
  <c r="V527" i="6"/>
  <c r="M527" i="6" s="1"/>
  <c r="BC766" i="6"/>
  <c r="BB766" i="6" s="1"/>
  <c r="AX527" i="6"/>
  <c r="AV528" i="6" s="1"/>
  <c r="BE767" i="6"/>
  <c r="BA767" i="6"/>
  <c r="BG767" i="6"/>
  <c r="BF767" i="6" s="1"/>
  <c r="AH768" i="6"/>
  <c r="AO768" i="6" s="1"/>
  <c r="A769" i="6"/>
  <c r="AZ768" i="6"/>
  <c r="AL768" i="6" s="1"/>
  <c r="AY768" i="6"/>
  <c r="AU768" i="6"/>
  <c r="AI768" i="6" l="1"/>
  <c r="AW528" i="6"/>
  <c r="AX528" i="6" s="1"/>
  <c r="G528" i="6"/>
  <c r="Y528" i="6" s="1"/>
  <c r="C528" i="6"/>
  <c r="AY769" i="6"/>
  <c r="AU769" i="6"/>
  <c r="AH769" i="6"/>
  <c r="A770" i="6"/>
  <c r="AZ769" i="6"/>
  <c r="AL769" i="6" s="1"/>
  <c r="BE768" i="6"/>
  <c r="BA768" i="6"/>
  <c r="BG768" i="6"/>
  <c r="BF768" i="6" s="1"/>
  <c r="BC767" i="6"/>
  <c r="BB767" i="6" s="1"/>
  <c r="AV529" i="6" l="1"/>
  <c r="G529" i="6" s="1"/>
  <c r="Y529" i="6" s="1"/>
  <c r="AI769" i="6"/>
  <c r="AO769" i="6"/>
  <c r="H528" i="6"/>
  <c r="Z528" i="6" s="1"/>
  <c r="V528" i="6"/>
  <c r="M528" i="6" s="1"/>
  <c r="AZ770" i="6"/>
  <c r="AL770" i="6" s="1"/>
  <c r="AY770" i="6"/>
  <c r="AU770" i="6"/>
  <c r="AH770" i="6"/>
  <c r="A771" i="6"/>
  <c r="AW529" i="6"/>
  <c r="AX529" i="6" s="1"/>
  <c r="AV530" i="6" s="1"/>
  <c r="BC768" i="6"/>
  <c r="BB768" i="6" s="1"/>
  <c r="BG769" i="6"/>
  <c r="BF769" i="6" s="1"/>
  <c r="BE769" i="6"/>
  <c r="BA769" i="6"/>
  <c r="C529" i="6" l="1"/>
  <c r="AI770" i="6"/>
  <c r="AO770" i="6"/>
  <c r="H529" i="6"/>
  <c r="Z529" i="6" s="1"/>
  <c r="V529" i="6"/>
  <c r="M529" i="6" s="1"/>
  <c r="AW530" i="6"/>
  <c r="AX530" i="6" s="1"/>
  <c r="G530" i="6"/>
  <c r="Y530" i="6" s="1"/>
  <c r="C530" i="6"/>
  <c r="BG770" i="6"/>
  <c r="BF770" i="6" s="1"/>
  <c r="BE770" i="6"/>
  <c r="BA770" i="6"/>
  <c r="BC769" i="6"/>
  <c r="BB769" i="6" s="1"/>
  <c r="A772" i="6"/>
  <c r="AZ771" i="6"/>
  <c r="AL771" i="6" s="1"/>
  <c r="AY771" i="6"/>
  <c r="AU771" i="6"/>
  <c r="AH771" i="6"/>
  <c r="AO771" i="6" s="1"/>
  <c r="AI771" i="6" l="1"/>
  <c r="H530" i="6"/>
  <c r="Z530" i="6" s="1"/>
  <c r="V530" i="6"/>
  <c r="M530" i="6" s="1"/>
  <c r="BE771" i="6"/>
  <c r="BA771" i="6"/>
  <c r="BG771" i="6"/>
  <c r="BF771" i="6" s="1"/>
  <c r="AY772" i="6"/>
  <c r="AH772" i="6"/>
  <c r="AO772" i="6" s="1"/>
  <c r="A773" i="6"/>
  <c r="AZ772" i="6"/>
  <c r="AL772" i="6" s="1"/>
  <c r="AU772" i="6"/>
  <c r="BC770" i="6"/>
  <c r="BB770" i="6" s="1"/>
  <c r="AV531" i="6"/>
  <c r="AI772" i="6" l="1"/>
  <c r="AW531" i="6"/>
  <c r="AX531" i="6" s="1"/>
  <c r="AV532" i="6" s="1"/>
  <c r="G531" i="6"/>
  <c r="Y531" i="6" s="1"/>
  <c r="C531" i="6"/>
  <c r="BC771" i="6"/>
  <c r="BB771" i="6" s="1"/>
  <c r="AZ773" i="6"/>
  <c r="AL773" i="6" s="1"/>
  <c r="AY773" i="6"/>
  <c r="AU773" i="6"/>
  <c r="AH773" i="6"/>
  <c r="A774" i="6"/>
  <c r="BG772" i="6"/>
  <c r="BF772" i="6" s="1"/>
  <c r="BE772" i="6"/>
  <c r="BA772" i="6"/>
  <c r="BC772" i="6" l="1"/>
  <c r="BB772" i="6" s="1"/>
  <c r="AI773" i="6"/>
  <c r="AO773" i="6"/>
  <c r="H531" i="6"/>
  <c r="Z531" i="6" s="1"/>
  <c r="V531" i="6"/>
  <c r="M531" i="6" s="1"/>
  <c r="G532" i="6"/>
  <c r="Y532" i="6" s="1"/>
  <c r="AW532" i="6"/>
  <c r="AX532" i="6" s="1"/>
  <c r="AV533" i="6" s="1"/>
  <c r="C532" i="6"/>
  <c r="BG773" i="6"/>
  <c r="BF773" i="6" s="1"/>
  <c r="BE773" i="6"/>
  <c r="BA773" i="6"/>
  <c r="A775" i="6"/>
  <c r="AZ774" i="6"/>
  <c r="AL774" i="6" s="1"/>
  <c r="AY774" i="6"/>
  <c r="AU774" i="6"/>
  <c r="AH774" i="6"/>
  <c r="AI774" i="6" l="1"/>
  <c r="AO774" i="6"/>
  <c r="H532" i="6"/>
  <c r="Z532" i="6" s="1"/>
  <c r="V532" i="6"/>
  <c r="M532" i="6" s="1"/>
  <c r="AW533" i="6"/>
  <c r="AX533" i="6" s="1"/>
  <c r="AV534" i="6" s="1"/>
  <c r="G533" i="6"/>
  <c r="Y533" i="6" s="1"/>
  <c r="C533" i="6"/>
  <c r="BC773" i="6"/>
  <c r="BB773" i="6" s="1"/>
  <c r="BE774" i="6"/>
  <c r="BA774" i="6"/>
  <c r="BG774" i="6"/>
  <c r="BF774" i="6" s="1"/>
  <c r="AH775" i="6"/>
  <c r="AO775" i="6" s="1"/>
  <c r="A776" i="6"/>
  <c r="AZ775" i="6"/>
  <c r="AL775" i="6" s="1"/>
  <c r="AY775" i="6"/>
  <c r="AU775" i="6"/>
  <c r="AI775" i="6" l="1"/>
  <c r="H533" i="6"/>
  <c r="Z533" i="6" s="1"/>
  <c r="V533" i="6"/>
  <c r="M533" i="6" s="1"/>
  <c r="AW534" i="6"/>
  <c r="AX534" i="6" s="1"/>
  <c r="AV535" i="6" s="1"/>
  <c r="G534" i="6"/>
  <c r="Y534" i="6" s="1"/>
  <c r="C534" i="6"/>
  <c r="BE775" i="6"/>
  <c r="BA775" i="6"/>
  <c r="BG775" i="6"/>
  <c r="BF775" i="6" s="1"/>
  <c r="BC774" i="6"/>
  <c r="BB774" i="6" s="1"/>
  <c r="AY776" i="6"/>
  <c r="AU776" i="6"/>
  <c r="AH776" i="6"/>
  <c r="A777" i="6"/>
  <c r="AZ776" i="6"/>
  <c r="AL776" i="6" s="1"/>
  <c r="AI776" i="6" l="1"/>
  <c r="AO776" i="6"/>
  <c r="H534" i="6"/>
  <c r="Z534" i="6" s="1"/>
  <c r="V534" i="6"/>
  <c r="M534" i="6" s="1"/>
  <c r="BC775" i="6"/>
  <c r="BB775" i="6" s="1"/>
  <c r="BG776" i="6"/>
  <c r="BF776" i="6" s="1"/>
  <c r="BE776" i="6"/>
  <c r="BA776" i="6"/>
  <c r="AZ777" i="6"/>
  <c r="AL777" i="6" s="1"/>
  <c r="AY777" i="6"/>
  <c r="AU777" i="6"/>
  <c r="AH777" i="6"/>
  <c r="AW535" i="6"/>
  <c r="G535" i="6"/>
  <c r="Y535" i="6" s="1"/>
  <c r="C535" i="6"/>
  <c r="AI777" i="6" l="1"/>
  <c r="AO777" i="6"/>
  <c r="H535" i="6"/>
  <c r="Z535" i="6" s="1"/>
  <c r="V535" i="6"/>
  <c r="M535" i="6" s="1"/>
  <c r="AX535" i="6"/>
  <c r="AV536" i="6" s="1"/>
  <c r="BG777" i="6"/>
  <c r="BF777" i="6" s="1"/>
  <c r="BE777" i="6"/>
  <c r="BA777" i="6"/>
  <c r="BC776" i="6"/>
  <c r="BB776" i="6" s="1"/>
  <c r="BC777" i="6" l="1"/>
  <c r="BB777" i="6" s="1"/>
  <c r="AW536" i="6"/>
  <c r="AX536" i="6" s="1"/>
  <c r="AV537" i="6" s="1"/>
  <c r="C536" i="6"/>
  <c r="G536" i="6"/>
  <c r="Y536" i="6" s="1"/>
  <c r="C537" i="6" l="1"/>
  <c r="G537" i="6"/>
  <c r="Y537" i="6" s="1"/>
  <c r="AW537" i="6"/>
  <c r="AX537" i="6" s="1"/>
  <c r="AV538" i="6" s="1"/>
  <c r="H536" i="6"/>
  <c r="Z536" i="6" s="1"/>
  <c r="V536" i="6"/>
  <c r="M536" i="6" s="1"/>
  <c r="V537" i="6" l="1"/>
  <c r="M537" i="6" s="1"/>
  <c r="H537" i="6"/>
  <c r="Z537" i="6" s="1"/>
  <c r="C538" i="6"/>
  <c r="G538" i="6"/>
  <c r="Y538" i="6" s="1"/>
  <c r="AW538" i="6"/>
  <c r="AX538" i="6" s="1"/>
  <c r="H538" i="6" l="1"/>
  <c r="Z538" i="6" s="1"/>
  <c r="V538" i="6"/>
  <c r="M538" i="6" s="1"/>
  <c r="AV539" i="6"/>
  <c r="AW539" i="6" s="1"/>
  <c r="G539" i="6" l="1"/>
  <c r="Y539" i="6" s="1"/>
  <c r="C539" i="6"/>
  <c r="H539" i="6" s="1"/>
  <c r="Z539" i="6" s="1"/>
  <c r="V539" i="6"/>
  <c r="M539" i="6" s="1"/>
  <c r="AX539" i="6"/>
  <c r="AV540" i="6" s="1"/>
  <c r="AW540" i="6" l="1"/>
  <c r="G540" i="6"/>
  <c r="Y540" i="6" s="1"/>
  <c r="C540" i="6"/>
  <c r="AX540" i="6" l="1"/>
  <c r="AV541" i="6" s="1"/>
  <c r="G541" i="6" s="1"/>
  <c r="Y541" i="6" s="1"/>
  <c r="H540" i="6"/>
  <c r="Z540" i="6" s="1"/>
  <c r="V540" i="6"/>
  <c r="M540" i="6" s="1"/>
  <c r="C541" i="6" l="1"/>
  <c r="AW541" i="6"/>
  <c r="AX541" i="6" s="1"/>
  <c r="AV542" i="6" s="1"/>
  <c r="AW542" i="6" s="1"/>
  <c r="AX542" i="6" s="1"/>
  <c r="H541" i="6"/>
  <c r="Z541" i="6" s="1"/>
  <c r="V541" i="6"/>
  <c r="M541" i="6" s="1"/>
  <c r="C542" i="6" l="1"/>
  <c r="G542" i="6"/>
  <c r="Y542" i="6" s="1"/>
  <c r="H542" i="6"/>
  <c r="Z542" i="6" s="1"/>
  <c r="V542" i="6"/>
  <c r="M542" i="6" s="1"/>
  <c r="AV543" i="6"/>
  <c r="G543" i="6" l="1"/>
  <c r="Y543" i="6" s="1"/>
  <c r="AW543" i="6"/>
  <c r="AX543" i="6" s="1"/>
  <c r="C543" i="6"/>
  <c r="H543" i="6" l="1"/>
  <c r="Z543" i="6" s="1"/>
  <c r="V543" i="6"/>
  <c r="M543" i="6" s="1"/>
  <c r="AV544" i="6"/>
  <c r="AW544" i="6" l="1"/>
  <c r="AX544" i="6" s="1"/>
  <c r="AV545" i="6" s="1"/>
  <c r="G544" i="6"/>
  <c r="Y544" i="6" s="1"/>
  <c r="C544" i="6"/>
  <c r="H544" i="6" l="1"/>
  <c r="Z544" i="6" s="1"/>
  <c r="V544" i="6"/>
  <c r="M544" i="6" s="1"/>
  <c r="AW545" i="6"/>
  <c r="AX545" i="6" s="1"/>
  <c r="G545" i="6"/>
  <c r="Y545" i="6" s="1"/>
  <c r="C545" i="6"/>
  <c r="H545" i="6" l="1"/>
  <c r="Z545" i="6" s="1"/>
  <c r="V545" i="6"/>
  <c r="M545" i="6" s="1"/>
  <c r="AV546" i="6"/>
  <c r="AW546" i="6" l="1"/>
  <c r="AX546" i="6" s="1"/>
  <c r="AV547" i="6" s="1"/>
  <c r="G546" i="6"/>
  <c r="Y546" i="6" s="1"/>
  <c r="C546" i="6"/>
  <c r="H546" i="6" l="1"/>
  <c r="Z546" i="6" s="1"/>
  <c r="V546" i="6"/>
  <c r="M546" i="6" s="1"/>
  <c r="G547" i="6"/>
  <c r="Y547" i="6" s="1"/>
  <c r="AW547" i="6"/>
  <c r="C547" i="6"/>
  <c r="H547" i="6" l="1"/>
  <c r="Z547" i="6" s="1"/>
  <c r="V547" i="6"/>
  <c r="M547" i="6" s="1"/>
  <c r="AX547" i="6"/>
  <c r="AV548" i="6" s="1"/>
  <c r="AW548" i="6" l="1"/>
  <c r="AX548" i="6" s="1"/>
  <c r="AV549" i="6" s="1"/>
  <c r="G548" i="6"/>
  <c r="Y548" i="6" s="1"/>
  <c r="C548" i="6"/>
  <c r="C549" i="6" l="1"/>
  <c r="G549" i="6"/>
  <c r="Y549" i="6" s="1"/>
  <c r="AW549" i="6"/>
  <c r="AX549" i="6" s="1"/>
  <c r="AV550" i="6" s="1"/>
  <c r="H548" i="6"/>
  <c r="Z548" i="6" s="1"/>
  <c r="V548" i="6"/>
  <c r="M548" i="6" s="1"/>
  <c r="H549" i="6" l="1"/>
  <c r="Z549" i="6" s="1"/>
  <c r="V549" i="6"/>
  <c r="M549" i="6" s="1"/>
  <c r="AW550" i="6"/>
  <c r="G550" i="6"/>
  <c r="Y550" i="6" s="1"/>
  <c r="C550" i="6"/>
  <c r="H550" i="6" l="1"/>
  <c r="Z550" i="6" s="1"/>
  <c r="V550" i="6"/>
  <c r="M550" i="6" s="1"/>
  <c r="AX550" i="6"/>
  <c r="AV551" i="6" s="1"/>
  <c r="C551" i="6" l="1"/>
  <c r="G551" i="6"/>
  <c r="Y551" i="6" s="1"/>
  <c r="AW551" i="6"/>
  <c r="AX551" i="6" s="1"/>
  <c r="H551" i="6" l="1"/>
  <c r="Z551" i="6" s="1"/>
  <c r="V551" i="6"/>
  <c r="M551" i="6" s="1"/>
  <c r="AV552" i="6"/>
  <c r="G552" i="6" l="1"/>
  <c r="Y552" i="6" s="1"/>
  <c r="AW552" i="6"/>
  <c r="AX552" i="6" s="1"/>
  <c r="AV553" i="6" s="1"/>
  <c r="C552" i="6"/>
  <c r="V552" i="6" l="1"/>
  <c r="M552" i="6" s="1"/>
  <c r="AW553" i="6"/>
  <c r="AX553" i="6" s="1"/>
  <c r="H552" i="6"/>
  <c r="Z552" i="6" s="1"/>
  <c r="C553" i="6"/>
  <c r="G553" i="6"/>
  <c r="Y553" i="6" s="1"/>
  <c r="AV554" i="6"/>
  <c r="G554" i="6" l="1"/>
  <c r="Y554" i="6" s="1"/>
  <c r="AW554" i="6"/>
  <c r="AX554" i="6" s="1"/>
  <c r="C554" i="6"/>
  <c r="H553" i="6"/>
  <c r="Z553" i="6" s="1"/>
  <c r="V553" i="6"/>
  <c r="M553" i="6" s="1"/>
  <c r="AV555" i="6" l="1"/>
  <c r="G555" i="6" s="1"/>
  <c r="Y555" i="6" s="1"/>
  <c r="H554" i="6"/>
  <c r="Z554" i="6" s="1"/>
  <c r="V554" i="6"/>
  <c r="M554" i="6" s="1"/>
  <c r="C555" i="6"/>
  <c r="AW555" i="6" l="1"/>
  <c r="AX555" i="6" s="1"/>
  <c r="H555" i="6"/>
  <c r="Z555" i="6" s="1"/>
  <c r="V555" i="6"/>
  <c r="M555" i="6" s="1"/>
  <c r="AV556" i="6" l="1"/>
  <c r="AW556" i="6"/>
  <c r="AX556" i="6" s="1"/>
  <c r="G556" i="6"/>
  <c r="Y556" i="6" s="1"/>
  <c r="C556" i="6"/>
  <c r="H556" i="6" l="1"/>
  <c r="Z556" i="6" s="1"/>
  <c r="V556" i="6"/>
  <c r="M556" i="6" s="1"/>
  <c r="AV557" i="6"/>
  <c r="AW557" i="6" l="1"/>
  <c r="AX557" i="6" s="1"/>
  <c r="AV558" i="6" s="1"/>
  <c r="G557" i="6"/>
  <c r="Y557" i="6" s="1"/>
  <c r="C557" i="6"/>
  <c r="H557" i="6" l="1"/>
  <c r="Z557" i="6" s="1"/>
  <c r="V557" i="6"/>
  <c r="M557" i="6" s="1"/>
  <c r="AW558" i="6"/>
  <c r="AX558" i="6" s="1"/>
  <c r="G558" i="6"/>
  <c r="Y558" i="6" s="1"/>
  <c r="C558" i="6"/>
  <c r="H558" i="6" l="1"/>
  <c r="Z558" i="6" s="1"/>
  <c r="V558" i="6"/>
  <c r="M558" i="6" s="1"/>
  <c r="AV559" i="6"/>
  <c r="G559" i="6" l="1"/>
  <c r="Y559" i="6" s="1"/>
  <c r="AW559" i="6"/>
  <c r="AX559" i="6" s="1"/>
  <c r="C559" i="6"/>
  <c r="H559" i="6" l="1"/>
  <c r="Z559" i="6" s="1"/>
  <c r="V559" i="6"/>
  <c r="M559" i="6" s="1"/>
  <c r="AV560" i="6"/>
  <c r="AW560" i="6" l="1"/>
  <c r="AX560" i="6" s="1"/>
  <c r="AV561" i="6" s="1"/>
  <c r="G560" i="6"/>
  <c r="Y560" i="6" s="1"/>
  <c r="C560" i="6"/>
  <c r="H560" i="6" l="1"/>
  <c r="Z560" i="6" s="1"/>
  <c r="V560" i="6"/>
  <c r="M560" i="6" s="1"/>
  <c r="AW561" i="6"/>
  <c r="G561" i="6"/>
  <c r="Y561" i="6" s="1"/>
  <c r="C561" i="6"/>
  <c r="H561" i="6" l="1"/>
  <c r="Z561" i="6" s="1"/>
  <c r="V561" i="6"/>
  <c r="M561" i="6" s="1"/>
  <c r="AX561" i="6"/>
  <c r="AV562" i="6" s="1"/>
  <c r="AW562" i="6" l="1"/>
  <c r="AX562" i="6" s="1"/>
  <c r="G562" i="6"/>
  <c r="Y562" i="6" s="1"/>
  <c r="C562" i="6"/>
  <c r="AV563" i="6" l="1"/>
  <c r="AW563" i="6" s="1"/>
  <c r="AX563" i="6" s="1"/>
  <c r="AV564" i="6" s="1"/>
  <c r="H562" i="6"/>
  <c r="Z562" i="6" s="1"/>
  <c r="V562" i="6"/>
  <c r="M562" i="6" s="1"/>
  <c r="C563" i="6" l="1"/>
  <c r="H563" i="6" s="1"/>
  <c r="Z563" i="6" s="1"/>
  <c r="G563" i="6"/>
  <c r="Y563" i="6" s="1"/>
  <c r="V563" i="6"/>
  <c r="M563" i="6" s="1"/>
  <c r="AW564" i="6"/>
  <c r="AX564" i="6" s="1"/>
  <c r="G564" i="6"/>
  <c r="Y564" i="6" s="1"/>
  <c r="C564" i="6"/>
  <c r="H564" i="6" l="1"/>
  <c r="Z564" i="6" s="1"/>
  <c r="V564" i="6"/>
  <c r="M564" i="6" s="1"/>
  <c r="AV565" i="6"/>
  <c r="AW565" i="6" l="1"/>
  <c r="G565" i="6"/>
  <c r="Y565" i="6" s="1"/>
  <c r="C565" i="6"/>
  <c r="AX565" i="6" l="1"/>
  <c r="AV566" i="6" s="1"/>
  <c r="AW566" i="6" s="1"/>
  <c r="AX566" i="6" s="1"/>
  <c r="H565" i="6"/>
  <c r="Z565" i="6" s="1"/>
  <c r="V565" i="6"/>
  <c r="M565" i="6" s="1"/>
  <c r="C566" i="6" l="1"/>
  <c r="G566" i="6"/>
  <c r="Y566" i="6" s="1"/>
  <c r="V566" i="6"/>
  <c r="M566" i="6" s="1"/>
  <c r="AV567" i="6"/>
  <c r="H566" i="6" l="1"/>
  <c r="Z566" i="6" s="1"/>
  <c r="AW567" i="6"/>
  <c r="G567" i="6"/>
  <c r="Y567" i="6" s="1"/>
  <c r="C567" i="6"/>
  <c r="H567" i="6" l="1"/>
  <c r="Z567" i="6" s="1"/>
  <c r="V567" i="6"/>
  <c r="M567" i="6" s="1"/>
  <c r="AX567" i="6"/>
  <c r="AV568" i="6" s="1"/>
  <c r="G568" i="6" l="1"/>
  <c r="Y568" i="6" s="1"/>
  <c r="AW568" i="6"/>
  <c r="AX568" i="6" s="1"/>
  <c r="C568" i="6"/>
  <c r="H568" i="6" l="1"/>
  <c r="Z568" i="6" s="1"/>
  <c r="V568" i="6"/>
  <c r="M568" i="6" s="1"/>
  <c r="AV569" i="6"/>
  <c r="AW569" i="6" l="1"/>
  <c r="G569" i="6"/>
  <c r="Y569" i="6" s="1"/>
  <c r="C569" i="6"/>
  <c r="H569" i="6" l="1"/>
  <c r="Z569" i="6" s="1"/>
  <c r="V569" i="6"/>
  <c r="M569" i="6" s="1"/>
  <c r="AX569" i="6"/>
  <c r="AV570" i="6" s="1"/>
  <c r="AW570" i="6" l="1"/>
  <c r="G570" i="6"/>
  <c r="Y570" i="6" s="1"/>
  <c r="C570" i="6"/>
  <c r="H570" i="6" l="1"/>
  <c r="Z570" i="6" s="1"/>
  <c r="V570" i="6"/>
  <c r="M570" i="6" s="1"/>
  <c r="AX570" i="6"/>
  <c r="AV571" i="6" s="1"/>
  <c r="C571" i="6" l="1"/>
  <c r="AW571" i="6"/>
  <c r="AX571" i="6" s="1"/>
  <c r="AV572" i="6" s="1"/>
  <c r="G571" i="6"/>
  <c r="Y571" i="6" s="1"/>
  <c r="H571" i="6" l="1"/>
  <c r="Z571" i="6" s="1"/>
  <c r="V571" i="6"/>
  <c r="M571" i="6" s="1"/>
  <c r="G572" i="6"/>
  <c r="Y572" i="6" s="1"/>
  <c r="AW572" i="6"/>
  <c r="C572" i="6"/>
  <c r="H572" i="6" l="1"/>
  <c r="Z572" i="6" s="1"/>
  <c r="V572" i="6"/>
  <c r="M572" i="6" s="1"/>
  <c r="AX572" i="6"/>
  <c r="AV573" i="6" s="1"/>
  <c r="AW573" i="6" l="1"/>
  <c r="AX573" i="6" s="1"/>
  <c r="AV574" i="6" s="1"/>
  <c r="C573" i="6"/>
  <c r="G573" i="6"/>
  <c r="Y573" i="6" s="1"/>
  <c r="AW574" i="6" l="1"/>
  <c r="AX574" i="6" s="1"/>
  <c r="AV575" i="6" s="1"/>
  <c r="AW575" i="6" s="1"/>
  <c r="AX575" i="6" s="1"/>
  <c r="AV576" i="6" s="1"/>
  <c r="C574" i="6"/>
  <c r="G574" i="6"/>
  <c r="Y574" i="6" s="1"/>
  <c r="H573" i="6"/>
  <c r="Z573" i="6" s="1"/>
  <c r="V573" i="6"/>
  <c r="M573" i="6" s="1"/>
  <c r="C575" i="6" l="1"/>
  <c r="G575" i="6"/>
  <c r="Y575" i="6" s="1"/>
  <c r="H574" i="6"/>
  <c r="Z574" i="6" s="1"/>
  <c r="V574" i="6"/>
  <c r="M574" i="6" s="1"/>
  <c r="H575" i="6"/>
  <c r="Z575" i="6" s="1"/>
  <c r="G576" i="6"/>
  <c r="Y576" i="6" s="1"/>
  <c r="AW576" i="6"/>
  <c r="C576" i="6"/>
  <c r="V575" i="6" l="1"/>
  <c r="M575" i="6" s="1"/>
  <c r="H576" i="6"/>
  <c r="Z576" i="6" s="1"/>
  <c r="V576" i="6"/>
  <c r="M576" i="6" s="1"/>
  <c r="AX576" i="6"/>
  <c r="AV577" i="6" s="1"/>
  <c r="AW577" i="6" l="1"/>
  <c r="AX577" i="6" s="1"/>
  <c r="AV578" i="6" s="1"/>
  <c r="G577" i="6"/>
  <c r="Y577" i="6" s="1"/>
  <c r="C577" i="6"/>
  <c r="H577" i="6" l="1"/>
  <c r="Z577" i="6" s="1"/>
  <c r="V577" i="6"/>
  <c r="M577" i="6" s="1"/>
  <c r="AW578" i="6"/>
  <c r="G578" i="6"/>
  <c r="Y578" i="6" s="1"/>
  <c r="C578" i="6"/>
  <c r="H578" i="6" l="1"/>
  <c r="Z578" i="6" s="1"/>
  <c r="V578" i="6"/>
  <c r="M578" i="6" s="1"/>
  <c r="AX578" i="6"/>
  <c r="AV579" i="6" s="1"/>
  <c r="C579" i="6" l="1"/>
  <c r="AW579" i="6"/>
  <c r="AX579" i="6" s="1"/>
  <c r="AV580" i="6" s="1"/>
  <c r="G579" i="6"/>
  <c r="Y579" i="6" s="1"/>
  <c r="AW580" i="6" l="1"/>
  <c r="AX580" i="6" s="1"/>
  <c r="G580" i="6"/>
  <c r="Y580" i="6" s="1"/>
  <c r="H579" i="6"/>
  <c r="Z579" i="6" s="1"/>
  <c r="V579" i="6"/>
  <c r="M579" i="6" s="1"/>
  <c r="C580" i="6"/>
  <c r="AV581" i="6"/>
  <c r="H580" i="6" l="1"/>
  <c r="Z580" i="6" s="1"/>
  <c r="V580" i="6"/>
  <c r="M580" i="6" s="1"/>
  <c r="AW581" i="6"/>
  <c r="AX581" i="6" s="1"/>
  <c r="AV582" i="6" s="1"/>
  <c r="G581" i="6"/>
  <c r="Y581" i="6" s="1"/>
  <c r="C581" i="6"/>
  <c r="H581" i="6" l="1"/>
  <c r="Z581" i="6" s="1"/>
  <c r="V581" i="6"/>
  <c r="M581" i="6" s="1"/>
  <c r="AW582" i="6"/>
  <c r="G582" i="6"/>
  <c r="Y582" i="6" s="1"/>
  <c r="C582" i="6"/>
  <c r="H582" i="6" l="1"/>
  <c r="Z582" i="6" s="1"/>
  <c r="V582" i="6"/>
  <c r="M582" i="6" s="1"/>
  <c r="AX582" i="6"/>
  <c r="AV583" i="6" s="1"/>
  <c r="AW583" i="6" l="1"/>
  <c r="AX583" i="6" s="1"/>
  <c r="G583" i="6"/>
  <c r="Y583" i="6" s="1"/>
  <c r="C583" i="6"/>
  <c r="AV584" i="6" l="1"/>
  <c r="AW584" i="6" s="1"/>
  <c r="H583" i="6"/>
  <c r="Z583" i="6" s="1"/>
  <c r="V583" i="6"/>
  <c r="M583" i="6" s="1"/>
  <c r="C584" i="6" l="1"/>
  <c r="H584" i="6" s="1"/>
  <c r="Z584" i="6" s="1"/>
  <c r="G584" i="6"/>
  <c r="Y584" i="6" s="1"/>
  <c r="AX584" i="6"/>
  <c r="AV585" i="6" s="1"/>
  <c r="V584" i="6" l="1"/>
  <c r="M584" i="6" s="1"/>
  <c r="AW585" i="6"/>
  <c r="AX585" i="6" s="1"/>
  <c r="AV586" i="6" s="1"/>
  <c r="G585" i="6"/>
  <c r="Y585" i="6" s="1"/>
  <c r="C585" i="6"/>
  <c r="AW586" i="6" l="1"/>
  <c r="AX586" i="6" s="1"/>
  <c r="AV587" i="6" s="1"/>
  <c r="G587" i="6" s="1"/>
  <c r="Y587" i="6" s="1"/>
  <c r="H585" i="6"/>
  <c r="Z585" i="6" s="1"/>
  <c r="V585" i="6"/>
  <c r="M585" i="6" s="1"/>
  <c r="C586" i="6"/>
  <c r="G586" i="6"/>
  <c r="Y586" i="6" s="1"/>
  <c r="AW587" i="6" l="1"/>
  <c r="AX587" i="6" s="1"/>
  <c r="C587" i="6"/>
  <c r="H586" i="6"/>
  <c r="Z586" i="6" s="1"/>
  <c r="V586" i="6"/>
  <c r="M586" i="6" s="1"/>
  <c r="H587" i="6" l="1"/>
  <c r="Z587" i="6" s="1"/>
  <c r="V587" i="6"/>
  <c r="M587" i="6" s="1"/>
  <c r="AV588" i="6"/>
  <c r="G588" i="6" s="1"/>
  <c r="Y588" i="6" s="1"/>
  <c r="C588" i="6" l="1"/>
  <c r="AW588" i="6"/>
  <c r="H588" i="6"/>
  <c r="Z588" i="6" s="1"/>
  <c r="V588" i="6"/>
  <c r="M588" i="6" s="1"/>
  <c r="AX588" i="6" l="1"/>
  <c r="AV589" i="6" s="1"/>
  <c r="AW589" i="6" s="1"/>
  <c r="AX589" i="6" s="1"/>
  <c r="AV590" i="6" s="1"/>
  <c r="G589" i="6" l="1"/>
  <c r="Y589" i="6" s="1"/>
  <c r="C589" i="6"/>
  <c r="AW590" i="6"/>
  <c r="AX590" i="6" s="1"/>
  <c r="G590" i="6"/>
  <c r="Y590" i="6" s="1"/>
  <c r="C590" i="6"/>
  <c r="H589" i="6" l="1"/>
  <c r="Z589" i="6" s="1"/>
  <c r="V589" i="6"/>
  <c r="M589" i="6" s="1"/>
  <c r="H590" i="6"/>
  <c r="Z590" i="6" s="1"/>
  <c r="V590" i="6"/>
  <c r="M590" i="6" s="1"/>
  <c r="AV591" i="6"/>
  <c r="AW591" i="6" l="1"/>
  <c r="AX591" i="6" s="1"/>
  <c r="G591" i="6"/>
  <c r="Y591" i="6" s="1"/>
  <c r="C591" i="6"/>
  <c r="H591" i="6" l="1"/>
  <c r="Z591" i="6" s="1"/>
  <c r="V591" i="6"/>
  <c r="M591" i="6" s="1"/>
  <c r="AV592" i="6"/>
  <c r="G592" i="6" l="1"/>
  <c r="Y592" i="6" s="1"/>
  <c r="AW592" i="6"/>
  <c r="AX592" i="6" s="1"/>
  <c r="C592" i="6"/>
  <c r="H592" i="6" l="1"/>
  <c r="Z592" i="6" s="1"/>
  <c r="V592" i="6"/>
  <c r="M592" i="6" s="1"/>
  <c r="AV593" i="6"/>
  <c r="AW593" i="6" l="1"/>
  <c r="AX593" i="6" s="1"/>
  <c r="AV594" i="6" s="1"/>
  <c r="G593" i="6"/>
  <c r="Y593" i="6" s="1"/>
  <c r="C593" i="6"/>
  <c r="H593" i="6" l="1"/>
  <c r="Z593" i="6" s="1"/>
  <c r="V593" i="6"/>
  <c r="M593" i="6" s="1"/>
  <c r="AW594" i="6"/>
  <c r="AX594" i="6" s="1"/>
  <c r="G594" i="6"/>
  <c r="Y594" i="6" s="1"/>
  <c r="C594" i="6"/>
  <c r="H594" i="6" l="1"/>
  <c r="Z594" i="6" s="1"/>
  <c r="V594" i="6"/>
  <c r="M594" i="6" s="1"/>
  <c r="AV595" i="6"/>
  <c r="AW595" i="6" l="1"/>
  <c r="AX595" i="6" s="1"/>
  <c r="AV596" i="6" s="1"/>
  <c r="G595" i="6"/>
  <c r="Y595" i="6" s="1"/>
  <c r="C595" i="6"/>
  <c r="H595" i="6" l="1"/>
  <c r="Z595" i="6" s="1"/>
  <c r="V595" i="6"/>
  <c r="M595" i="6" s="1"/>
  <c r="G596" i="6"/>
  <c r="Y596" i="6" s="1"/>
  <c r="AW596" i="6"/>
  <c r="AX596" i="6" s="1"/>
  <c r="C596" i="6"/>
  <c r="H596" i="6" l="1"/>
  <c r="Z596" i="6" s="1"/>
  <c r="V596" i="6"/>
  <c r="M596" i="6" s="1"/>
  <c r="AV597" i="6"/>
  <c r="AW597" i="6" l="1"/>
  <c r="AX597" i="6" s="1"/>
  <c r="AV598" i="6" s="1"/>
  <c r="G597" i="6"/>
  <c r="Y597" i="6" s="1"/>
  <c r="C597" i="6"/>
  <c r="H597" i="6" l="1"/>
  <c r="Z597" i="6" s="1"/>
  <c r="V597" i="6"/>
  <c r="M597" i="6" s="1"/>
  <c r="AW598" i="6"/>
  <c r="AX598" i="6" s="1"/>
  <c r="AV599" i="6" s="1"/>
  <c r="G598" i="6"/>
  <c r="Y598" i="6" s="1"/>
  <c r="C598" i="6"/>
  <c r="H598" i="6" l="1"/>
  <c r="Z598" i="6" s="1"/>
  <c r="V598" i="6"/>
  <c r="M598" i="6" s="1"/>
  <c r="G599" i="6"/>
  <c r="Y599" i="6" s="1"/>
  <c r="AW599" i="6"/>
  <c r="AX599" i="6" s="1"/>
  <c r="C599" i="6"/>
  <c r="H599" i="6" l="1"/>
  <c r="Z599" i="6" s="1"/>
  <c r="V599" i="6"/>
  <c r="M599" i="6" s="1"/>
  <c r="AV600" i="6"/>
  <c r="G600" i="6" l="1"/>
  <c r="Y600" i="6" s="1"/>
  <c r="AW600" i="6"/>
  <c r="AX600" i="6" s="1"/>
  <c r="C600" i="6"/>
  <c r="H600" i="6" l="1"/>
  <c r="Z600" i="6" s="1"/>
  <c r="V600" i="6"/>
  <c r="M600" i="6" s="1"/>
  <c r="AV601" i="6"/>
  <c r="G601" i="6" l="1"/>
  <c r="Y601" i="6" s="1"/>
  <c r="AW601" i="6"/>
  <c r="C601" i="6"/>
  <c r="H601" i="6" l="1"/>
  <c r="Z601" i="6" s="1"/>
  <c r="V601" i="6"/>
  <c r="M601" i="6" s="1"/>
  <c r="AX601" i="6"/>
  <c r="AV602" i="6" s="1"/>
  <c r="AW602" i="6" l="1"/>
  <c r="AX602" i="6"/>
  <c r="AV603" i="6" s="1"/>
  <c r="G602" i="6"/>
  <c r="Y602" i="6" s="1"/>
  <c r="C602" i="6"/>
  <c r="H602" i="6" l="1"/>
  <c r="Z602" i="6" s="1"/>
  <c r="V602" i="6"/>
  <c r="M602" i="6" s="1"/>
  <c r="G603" i="6"/>
  <c r="Y603" i="6" s="1"/>
  <c r="AW603" i="6"/>
  <c r="C603" i="6"/>
  <c r="H603" i="6" l="1"/>
  <c r="Z603" i="6" s="1"/>
  <c r="V603" i="6"/>
  <c r="M603" i="6" s="1"/>
  <c r="AX603" i="6"/>
  <c r="AV604" i="6" s="1"/>
  <c r="AW604" i="6" l="1"/>
  <c r="C604" i="6"/>
  <c r="G604" i="6"/>
  <c r="Y604" i="6" s="1"/>
  <c r="AX604" i="6" l="1"/>
  <c r="H604" i="6"/>
  <c r="Z604" i="6" s="1"/>
  <c r="V604" i="6"/>
  <c r="M604" i="6" s="1"/>
  <c r="AV605" i="6" l="1"/>
  <c r="AW605" i="6"/>
  <c r="G605" i="6"/>
  <c r="Y605" i="6" s="1"/>
  <c r="C605" i="6" l="1"/>
  <c r="AX605" i="6"/>
  <c r="AV606" i="6" s="1"/>
  <c r="H605" i="6" l="1"/>
  <c r="Z605" i="6" s="1"/>
  <c r="V605" i="6"/>
  <c r="M605" i="6" s="1"/>
  <c r="G606" i="6"/>
  <c r="Y606" i="6" s="1"/>
  <c r="C606" i="6"/>
  <c r="AW606" i="6"/>
  <c r="AX606" i="6" s="1"/>
  <c r="AV607" i="6" s="1"/>
  <c r="H606" i="6" l="1"/>
  <c r="Z606" i="6" s="1"/>
  <c r="V606" i="6"/>
  <c r="M606" i="6" s="1"/>
  <c r="AW607" i="6"/>
  <c r="AX607" i="6" s="1"/>
  <c r="AV608" i="6" s="1"/>
  <c r="C607" i="6"/>
  <c r="G607" i="6"/>
  <c r="Y607" i="6" s="1"/>
  <c r="C608" i="6" l="1"/>
  <c r="H608" i="6" s="1"/>
  <c r="Z608" i="6" s="1"/>
  <c r="H607" i="6"/>
  <c r="Z607" i="6" s="1"/>
  <c r="V607" i="6"/>
  <c r="M607" i="6" s="1"/>
  <c r="AW608" i="6"/>
  <c r="AX608" i="6" s="1"/>
  <c r="AV609" i="6" s="1"/>
  <c r="G608" i="6"/>
  <c r="Y608" i="6" s="1"/>
  <c r="V608" i="6" l="1"/>
  <c r="M608" i="6" s="1"/>
  <c r="AW609" i="6"/>
  <c r="AX609" i="6" s="1"/>
  <c r="C609" i="6"/>
  <c r="G609" i="6"/>
  <c r="Y609" i="6" s="1"/>
  <c r="AV610" i="6" l="1"/>
  <c r="G610" i="6" s="1"/>
  <c r="Y610" i="6" s="1"/>
  <c r="H609" i="6"/>
  <c r="Z609" i="6" s="1"/>
  <c r="V609" i="6"/>
  <c r="M609" i="6" s="1"/>
  <c r="C610" i="6" l="1"/>
  <c r="AW610" i="6"/>
  <c r="AX610" i="6" s="1"/>
  <c r="AV611" i="6" s="1"/>
  <c r="G611" i="6" s="1"/>
  <c r="Y611" i="6" s="1"/>
  <c r="H610" i="6"/>
  <c r="Z610" i="6" s="1"/>
  <c r="V610" i="6"/>
  <c r="M610" i="6" s="1"/>
  <c r="C611" i="6" l="1"/>
  <c r="H611" i="6" s="1"/>
  <c r="Z611" i="6" s="1"/>
  <c r="AW611" i="6"/>
  <c r="AX611" i="6" s="1"/>
  <c r="V611" i="6" l="1"/>
  <c r="M611" i="6" s="1"/>
  <c r="AV612" i="6"/>
  <c r="AW612" i="6" s="1"/>
  <c r="G612" i="6"/>
  <c r="Y612" i="6" s="1"/>
  <c r="C612" i="6" l="1"/>
  <c r="H612" i="6"/>
  <c r="Z612" i="6" s="1"/>
  <c r="AX612" i="6"/>
  <c r="AV613" i="6" s="1"/>
  <c r="AW613" i="6" s="1"/>
  <c r="AX613" i="6" s="1"/>
  <c r="AV614" i="6" s="1"/>
  <c r="V612" i="6"/>
  <c r="M612" i="6" s="1"/>
  <c r="G613" i="6" l="1"/>
  <c r="Y613" i="6" s="1"/>
  <c r="C613" i="6"/>
  <c r="H613" i="6"/>
  <c r="Z613" i="6" s="1"/>
  <c r="AW614" i="6"/>
  <c r="AX614" i="6" s="1"/>
  <c r="AV615" i="6" s="1"/>
  <c r="G614" i="6"/>
  <c r="Y614" i="6" s="1"/>
  <c r="C614" i="6"/>
  <c r="V613" i="6" l="1"/>
  <c r="M613" i="6" s="1"/>
  <c r="H614" i="6"/>
  <c r="Z614" i="6" s="1"/>
  <c r="V614" i="6"/>
  <c r="M614" i="6" s="1"/>
  <c r="G615" i="6"/>
  <c r="Y615" i="6" s="1"/>
  <c r="AW615" i="6"/>
  <c r="AX615" i="6" s="1"/>
  <c r="C615" i="6"/>
  <c r="H615" i="6" l="1"/>
  <c r="Z615" i="6" s="1"/>
  <c r="V615" i="6"/>
  <c r="M615" i="6" s="1"/>
  <c r="AV616" i="6"/>
  <c r="AW616" i="6" l="1"/>
  <c r="G616" i="6"/>
  <c r="Y616" i="6" s="1"/>
  <c r="C616" i="6"/>
  <c r="H616" i="6" l="1"/>
  <c r="Z616" i="6" s="1"/>
  <c r="V616" i="6"/>
  <c r="M616" i="6" s="1"/>
  <c r="AX616" i="6"/>
  <c r="AV617" i="6" s="1"/>
  <c r="AW617" i="6" l="1"/>
  <c r="AX617" i="6" s="1"/>
  <c r="AV618" i="6" s="1"/>
  <c r="G617" i="6"/>
  <c r="Y617" i="6" s="1"/>
  <c r="C617" i="6"/>
  <c r="H617" i="6" l="1"/>
  <c r="Z617" i="6" s="1"/>
  <c r="V617" i="6"/>
  <c r="M617" i="6" s="1"/>
  <c r="AW618" i="6"/>
  <c r="AX618" i="6" s="1"/>
  <c r="AV619" i="6" s="1"/>
  <c r="G618" i="6"/>
  <c r="Y618" i="6" s="1"/>
  <c r="C618" i="6"/>
  <c r="H618" i="6" l="1"/>
  <c r="Z618" i="6" s="1"/>
  <c r="V618" i="6"/>
  <c r="M618" i="6" s="1"/>
  <c r="G619" i="6"/>
  <c r="Y619" i="6" s="1"/>
  <c r="AW619" i="6"/>
  <c r="AX619" i="6" s="1"/>
  <c r="AV620" i="6" s="1"/>
  <c r="C619" i="6"/>
  <c r="H619" i="6" l="1"/>
  <c r="Z619" i="6" s="1"/>
  <c r="V619" i="6"/>
  <c r="M619" i="6" s="1"/>
  <c r="AW620" i="6"/>
  <c r="G620" i="6"/>
  <c r="Y620" i="6" s="1"/>
  <c r="C620" i="6"/>
  <c r="H620" i="6" l="1"/>
  <c r="Z620" i="6" s="1"/>
  <c r="V620" i="6"/>
  <c r="M620" i="6" s="1"/>
  <c r="AX620" i="6"/>
  <c r="AV621" i="6" s="1"/>
  <c r="AW621" i="6" l="1"/>
  <c r="G621" i="6"/>
  <c r="Y621" i="6" s="1"/>
  <c r="C621" i="6"/>
  <c r="H621" i="6" l="1"/>
  <c r="Z621" i="6" s="1"/>
  <c r="V621" i="6"/>
  <c r="M621" i="6" s="1"/>
  <c r="AX621" i="6"/>
  <c r="AV622" i="6" s="1"/>
  <c r="G622" i="6" l="1"/>
  <c r="Y622" i="6" s="1"/>
  <c r="C622" i="6"/>
  <c r="AW622" i="6"/>
  <c r="H622" i="6" l="1"/>
  <c r="Z622" i="6" s="1"/>
  <c r="V622" i="6"/>
  <c r="M622" i="6" s="1"/>
  <c r="AX622" i="6"/>
  <c r="AV623" i="6" s="1"/>
  <c r="G623" i="6" l="1"/>
  <c r="Y623" i="6" s="1"/>
  <c r="AW623" i="6"/>
  <c r="AX623" i="6" s="1"/>
  <c r="AV624" i="6" s="1"/>
  <c r="C623" i="6"/>
  <c r="AW624" i="6" l="1"/>
  <c r="H623" i="6"/>
  <c r="Z623" i="6" s="1"/>
  <c r="V623" i="6"/>
  <c r="M623" i="6" s="1"/>
  <c r="G624" i="6"/>
  <c r="Y624" i="6" s="1"/>
  <c r="C624" i="6"/>
  <c r="AX624" i="6"/>
  <c r="AV625" i="6" s="1"/>
  <c r="AW625" i="6" l="1"/>
  <c r="G625" i="6"/>
  <c r="Y625" i="6" s="1"/>
  <c r="H624" i="6"/>
  <c r="Z624" i="6" s="1"/>
  <c r="V624" i="6"/>
  <c r="M624" i="6" s="1"/>
  <c r="C625" i="6"/>
  <c r="AX625" i="6"/>
  <c r="AV626" i="6" s="1"/>
  <c r="H625" i="6" l="1"/>
  <c r="Z625" i="6" s="1"/>
  <c r="V625" i="6"/>
  <c r="M625" i="6" s="1"/>
  <c r="G626" i="6"/>
  <c r="Y626" i="6" s="1"/>
  <c r="AW626" i="6"/>
  <c r="AX626" i="6" s="1"/>
  <c r="C626" i="6"/>
  <c r="H626" i="6" l="1"/>
  <c r="Z626" i="6" s="1"/>
  <c r="V626" i="6"/>
  <c r="M626" i="6" s="1"/>
  <c r="AV627" i="6"/>
  <c r="AW627" i="6" l="1"/>
  <c r="G627" i="6"/>
  <c r="Y627" i="6" s="1"/>
  <c r="AX627" i="6"/>
  <c r="AV628" i="6" s="1"/>
  <c r="C627" i="6"/>
  <c r="H627" i="6" l="1"/>
  <c r="Z627" i="6" s="1"/>
  <c r="V627" i="6"/>
  <c r="M627" i="6" s="1"/>
  <c r="AW628" i="6"/>
  <c r="AX628" i="6" s="1"/>
  <c r="G628" i="6"/>
  <c r="Y628" i="6" s="1"/>
  <c r="C628" i="6"/>
  <c r="H628" i="6" l="1"/>
  <c r="Z628" i="6" s="1"/>
  <c r="V628" i="6"/>
  <c r="M628" i="6" s="1"/>
  <c r="AV629" i="6"/>
  <c r="AW629" i="6" l="1"/>
  <c r="AX629" i="6" s="1"/>
  <c r="G629" i="6"/>
  <c r="Y629" i="6" s="1"/>
  <c r="C629" i="6"/>
  <c r="H629" i="6" l="1"/>
  <c r="Z629" i="6" s="1"/>
  <c r="V629" i="6"/>
  <c r="M629" i="6" s="1"/>
  <c r="AV630" i="6"/>
  <c r="G630" i="6" l="1"/>
  <c r="Y630" i="6" s="1"/>
  <c r="AW630" i="6"/>
  <c r="AX630" i="6" s="1"/>
  <c r="C630" i="6"/>
  <c r="H630" i="6" l="1"/>
  <c r="Z630" i="6" s="1"/>
  <c r="V630" i="6"/>
  <c r="M630" i="6" s="1"/>
  <c r="AV631" i="6"/>
  <c r="AW631" i="6" l="1"/>
  <c r="AX631" i="6" s="1"/>
  <c r="AV632" i="6" s="1"/>
  <c r="G631" i="6"/>
  <c r="Y631" i="6" s="1"/>
  <c r="C631" i="6"/>
  <c r="H631" i="6" l="1"/>
  <c r="Z631" i="6" s="1"/>
  <c r="V631" i="6"/>
  <c r="M631" i="6" s="1"/>
  <c r="G632" i="6"/>
  <c r="Y632" i="6" s="1"/>
  <c r="AW632" i="6"/>
  <c r="AX632" i="6" s="1"/>
  <c r="C632" i="6"/>
  <c r="H632" i="6" l="1"/>
  <c r="Z632" i="6" s="1"/>
  <c r="V632" i="6"/>
  <c r="M632" i="6" s="1"/>
  <c r="AV633" i="6"/>
  <c r="G633" i="6" l="1"/>
  <c r="Y633" i="6" s="1"/>
  <c r="AW633" i="6"/>
  <c r="AX633" i="6" s="1"/>
  <c r="C633" i="6"/>
  <c r="H633" i="6" l="1"/>
  <c r="Z633" i="6" s="1"/>
  <c r="V633" i="6"/>
  <c r="M633" i="6" s="1"/>
  <c r="AV634" i="6"/>
  <c r="G634" i="6" l="1"/>
  <c r="Y634" i="6" s="1"/>
  <c r="AW634" i="6"/>
  <c r="AX634" i="6" s="1"/>
  <c r="C634" i="6"/>
  <c r="AV635" i="6" l="1"/>
  <c r="AW635" i="6" s="1"/>
  <c r="H634" i="6"/>
  <c r="Z634" i="6" s="1"/>
  <c r="V634" i="6"/>
  <c r="M634" i="6" s="1"/>
  <c r="C635" i="6" l="1"/>
  <c r="G635" i="6"/>
  <c r="Y635" i="6" s="1"/>
  <c r="H635" i="6"/>
  <c r="Z635" i="6" s="1"/>
  <c r="V635" i="6"/>
  <c r="M635" i="6" s="1"/>
  <c r="AX635" i="6"/>
  <c r="AV636" i="6" s="1"/>
  <c r="AW636" i="6" l="1"/>
  <c r="AX636" i="6" s="1"/>
  <c r="AV637" i="6" s="1"/>
  <c r="C636" i="6"/>
  <c r="G636" i="6"/>
  <c r="Y636" i="6" s="1"/>
  <c r="H636" i="6" l="1"/>
  <c r="Z636" i="6" s="1"/>
  <c r="V636" i="6"/>
  <c r="M636" i="6" s="1"/>
  <c r="G637" i="6"/>
  <c r="Y637" i="6" s="1"/>
  <c r="AW637" i="6"/>
  <c r="AX637" i="6" s="1"/>
  <c r="AV638" i="6" s="1"/>
  <c r="C637" i="6"/>
  <c r="H637" i="6" l="1"/>
  <c r="Z637" i="6" s="1"/>
  <c r="V637" i="6"/>
  <c r="M637" i="6" s="1"/>
  <c r="AW638" i="6"/>
  <c r="AX638" i="6" s="1"/>
  <c r="AV639" i="6" s="1"/>
  <c r="G638" i="6"/>
  <c r="Y638" i="6" s="1"/>
  <c r="C638" i="6"/>
  <c r="H638" i="6" l="1"/>
  <c r="Z638" i="6" s="1"/>
  <c r="V638" i="6"/>
  <c r="M638" i="6" s="1"/>
  <c r="G639" i="6"/>
  <c r="Y639" i="6" s="1"/>
  <c r="AW639" i="6"/>
  <c r="AX639" i="6" s="1"/>
  <c r="C639" i="6"/>
  <c r="H639" i="6" l="1"/>
  <c r="Z639" i="6" s="1"/>
  <c r="V639" i="6"/>
  <c r="M639" i="6" s="1"/>
  <c r="AV640" i="6"/>
  <c r="G640" i="6" l="1"/>
  <c r="Y640" i="6" s="1"/>
  <c r="AW640" i="6"/>
  <c r="AX640" i="6" s="1"/>
  <c r="C640" i="6"/>
  <c r="H640" i="6" l="1"/>
  <c r="Z640" i="6" s="1"/>
  <c r="V640" i="6"/>
  <c r="M640" i="6" s="1"/>
  <c r="AV641" i="6"/>
  <c r="G641" i="6" l="1"/>
  <c r="Y641" i="6" s="1"/>
  <c r="AW641" i="6"/>
  <c r="AX641" i="6" s="1"/>
  <c r="AV642" i="6" s="1"/>
  <c r="C641" i="6"/>
  <c r="H641" i="6" l="1"/>
  <c r="Z641" i="6" s="1"/>
  <c r="V641" i="6"/>
  <c r="M641" i="6" s="1"/>
  <c r="AW642" i="6"/>
  <c r="AX642" i="6" s="1"/>
  <c r="AV643" i="6" s="1"/>
  <c r="G642" i="6"/>
  <c r="Y642" i="6" s="1"/>
  <c r="C642" i="6"/>
  <c r="H642" i="6" l="1"/>
  <c r="Z642" i="6" s="1"/>
  <c r="V642" i="6"/>
  <c r="M642" i="6" s="1"/>
  <c r="G643" i="6"/>
  <c r="Y643" i="6" s="1"/>
  <c r="AW643" i="6"/>
  <c r="AX643" i="6" s="1"/>
  <c r="C643" i="6"/>
  <c r="H643" i="6" l="1"/>
  <c r="Z643" i="6" s="1"/>
  <c r="V643" i="6"/>
  <c r="M643" i="6" s="1"/>
  <c r="AV644" i="6"/>
  <c r="G644" i="6" l="1"/>
  <c r="Y644" i="6" s="1"/>
  <c r="AW644" i="6"/>
  <c r="AX644" i="6" s="1"/>
  <c r="C644" i="6"/>
  <c r="H644" i="6" l="1"/>
  <c r="Z644" i="6" s="1"/>
  <c r="V644" i="6"/>
  <c r="M644" i="6" s="1"/>
  <c r="AV645" i="6"/>
  <c r="G645" i="6" l="1"/>
  <c r="Y645" i="6" s="1"/>
  <c r="AW645" i="6"/>
  <c r="AX645" i="6" s="1"/>
  <c r="C645" i="6"/>
  <c r="AV646" i="6" l="1"/>
  <c r="AW646" i="6" s="1"/>
  <c r="AX646" i="6" s="1"/>
  <c r="AV647" i="6" s="1"/>
  <c r="H645" i="6"/>
  <c r="Z645" i="6" s="1"/>
  <c r="V645" i="6"/>
  <c r="M645" i="6" s="1"/>
  <c r="C646" i="6" l="1"/>
  <c r="G646" i="6"/>
  <c r="Y646" i="6" s="1"/>
  <c r="H646" i="6"/>
  <c r="Z646" i="6" s="1"/>
  <c r="V646" i="6"/>
  <c r="M646" i="6" s="1"/>
  <c r="G647" i="6"/>
  <c r="Y647" i="6" s="1"/>
  <c r="AW647" i="6"/>
  <c r="AX647" i="6" s="1"/>
  <c r="C647" i="6"/>
  <c r="H647" i="6" l="1"/>
  <c r="Z647" i="6" s="1"/>
  <c r="V647" i="6"/>
  <c r="M647" i="6" s="1"/>
  <c r="AV648" i="6"/>
  <c r="G648" i="6" l="1"/>
  <c r="Y648" i="6" s="1"/>
  <c r="AW648" i="6"/>
  <c r="AX648" i="6" s="1"/>
  <c r="C648" i="6"/>
  <c r="H648" i="6" l="1"/>
  <c r="Z648" i="6" s="1"/>
  <c r="V648" i="6"/>
  <c r="M648" i="6" s="1"/>
  <c r="AV649" i="6"/>
  <c r="G649" i="6" l="1"/>
  <c r="Y649" i="6" s="1"/>
  <c r="AW649" i="6"/>
  <c r="AX649" i="6" s="1"/>
  <c r="C649" i="6"/>
  <c r="AV650" i="6" l="1"/>
  <c r="AW650" i="6" s="1"/>
  <c r="AX650" i="6" s="1"/>
  <c r="AV651" i="6" s="1"/>
  <c r="H649" i="6"/>
  <c r="Z649" i="6" s="1"/>
  <c r="V649" i="6"/>
  <c r="M649" i="6" s="1"/>
  <c r="C650" i="6" l="1"/>
  <c r="G650" i="6"/>
  <c r="Y650" i="6" s="1"/>
  <c r="H650" i="6"/>
  <c r="Z650" i="6" s="1"/>
  <c r="V650" i="6"/>
  <c r="M650" i="6" s="1"/>
  <c r="G651" i="6"/>
  <c r="Y651" i="6" s="1"/>
  <c r="AW651" i="6"/>
  <c r="C651" i="6"/>
  <c r="H651" i="6" l="1"/>
  <c r="Z651" i="6" s="1"/>
  <c r="V651" i="6"/>
  <c r="M651" i="6" s="1"/>
  <c r="AX651" i="6"/>
  <c r="AV652" i="6" s="1"/>
  <c r="AW652" i="6" l="1"/>
  <c r="AX652" i="6" s="1"/>
  <c r="AV653" i="6" s="1"/>
  <c r="G652" i="6"/>
  <c r="Y652" i="6" s="1"/>
  <c r="C652" i="6"/>
  <c r="H652" i="6" l="1"/>
  <c r="Z652" i="6" s="1"/>
  <c r="V652" i="6"/>
  <c r="M652" i="6" s="1"/>
  <c r="G653" i="6"/>
  <c r="Y653" i="6" s="1"/>
  <c r="AW653" i="6"/>
  <c r="AX653" i="6" s="1"/>
  <c r="C653" i="6"/>
  <c r="H653" i="6" l="1"/>
  <c r="Z653" i="6" s="1"/>
  <c r="V653" i="6"/>
  <c r="M653" i="6" s="1"/>
  <c r="AV654" i="6"/>
  <c r="AW654" i="6" l="1"/>
  <c r="AX654" i="6" s="1"/>
  <c r="G654" i="6"/>
  <c r="Y654" i="6" s="1"/>
  <c r="C654" i="6"/>
  <c r="H654" i="6" l="1"/>
  <c r="Z654" i="6" s="1"/>
  <c r="V654" i="6"/>
  <c r="M654" i="6" s="1"/>
  <c r="AV655" i="6"/>
  <c r="AW655" i="6" l="1"/>
  <c r="G655" i="6"/>
  <c r="Y655" i="6" s="1"/>
  <c r="C655" i="6"/>
  <c r="AX655" i="6" l="1"/>
  <c r="AV656" i="6" s="1"/>
  <c r="G656" i="6" s="1"/>
  <c r="Y656" i="6" s="1"/>
  <c r="H655" i="6"/>
  <c r="Z655" i="6" s="1"/>
  <c r="V655" i="6"/>
  <c r="M655" i="6" s="1"/>
  <c r="C656" i="6" l="1"/>
  <c r="AW656" i="6"/>
  <c r="AX656" i="6" s="1"/>
  <c r="AV657" i="6" s="1"/>
  <c r="G657" i="6" s="1"/>
  <c r="Y657" i="6" s="1"/>
  <c r="H656" i="6"/>
  <c r="Z656" i="6" s="1"/>
  <c r="V656" i="6"/>
  <c r="M656" i="6" s="1"/>
  <c r="C657" i="6" l="1"/>
  <c r="AW657" i="6"/>
  <c r="AX657" i="6" s="1"/>
  <c r="H657" i="6"/>
  <c r="Z657" i="6" s="1"/>
  <c r="V657" i="6" l="1"/>
  <c r="M657" i="6" s="1"/>
  <c r="AV658" i="6"/>
  <c r="G658" i="6" s="1"/>
  <c r="Y658" i="6" s="1"/>
  <c r="AW658" i="6"/>
  <c r="AX658" i="6" s="1"/>
  <c r="AV659" i="6" s="1"/>
  <c r="C658" i="6" l="1"/>
  <c r="H658" i="6" s="1"/>
  <c r="Z658" i="6" s="1"/>
  <c r="V658" i="6"/>
  <c r="M658" i="6" s="1"/>
  <c r="G659" i="6"/>
  <c r="Y659" i="6" s="1"/>
  <c r="AW659" i="6"/>
  <c r="AX659" i="6" s="1"/>
  <c r="C659" i="6"/>
  <c r="H659" i="6" l="1"/>
  <c r="Z659" i="6" s="1"/>
  <c r="V659" i="6"/>
  <c r="M659" i="6" s="1"/>
  <c r="AV660" i="6"/>
  <c r="AW660" i="6" l="1"/>
  <c r="AX660" i="6" s="1"/>
  <c r="AV661" i="6" s="1"/>
  <c r="G660" i="6"/>
  <c r="Y660" i="6" s="1"/>
  <c r="C660" i="6"/>
  <c r="H660" i="6" l="1"/>
  <c r="Z660" i="6" s="1"/>
  <c r="V660" i="6"/>
  <c r="M660" i="6" s="1"/>
  <c r="G661" i="6"/>
  <c r="Y661" i="6" s="1"/>
  <c r="AW661" i="6"/>
  <c r="AX661" i="6" s="1"/>
  <c r="AV662" i="6" s="1"/>
  <c r="C661" i="6"/>
  <c r="H661" i="6" l="1"/>
  <c r="Z661" i="6" s="1"/>
  <c r="V661" i="6"/>
  <c r="M661" i="6" s="1"/>
  <c r="AW662" i="6"/>
  <c r="AX662" i="6" s="1"/>
  <c r="AV663" i="6" s="1"/>
  <c r="G662" i="6"/>
  <c r="Y662" i="6" s="1"/>
  <c r="C662" i="6"/>
  <c r="H662" i="6" l="1"/>
  <c r="Z662" i="6" s="1"/>
  <c r="V662" i="6"/>
  <c r="M662" i="6" s="1"/>
  <c r="G663" i="6"/>
  <c r="Y663" i="6" s="1"/>
  <c r="AW663" i="6"/>
  <c r="C663" i="6"/>
  <c r="H663" i="6" l="1"/>
  <c r="Z663" i="6" s="1"/>
  <c r="V663" i="6"/>
  <c r="M663" i="6" s="1"/>
  <c r="AX663" i="6"/>
  <c r="AV664" i="6" s="1"/>
  <c r="AW664" i="6" l="1"/>
  <c r="AX664" i="6" s="1"/>
  <c r="AV665" i="6" s="1"/>
  <c r="G664" i="6"/>
  <c r="Y664" i="6" s="1"/>
  <c r="C664" i="6"/>
  <c r="H664" i="6" l="1"/>
  <c r="Z664" i="6" s="1"/>
  <c r="V664" i="6"/>
  <c r="M664" i="6" s="1"/>
  <c r="G665" i="6"/>
  <c r="Y665" i="6" s="1"/>
  <c r="AW665" i="6"/>
  <c r="AX665" i="6" s="1"/>
  <c r="C665" i="6"/>
  <c r="H665" i="6" l="1"/>
  <c r="Z665" i="6" s="1"/>
  <c r="V665" i="6"/>
  <c r="M665" i="6" s="1"/>
  <c r="AV666" i="6"/>
  <c r="AW666" i="6" l="1"/>
  <c r="AX666" i="6" s="1"/>
  <c r="AV667" i="6" s="1"/>
  <c r="G666" i="6"/>
  <c r="Y666" i="6" s="1"/>
  <c r="C666" i="6"/>
  <c r="H666" i="6" l="1"/>
  <c r="Z666" i="6" s="1"/>
  <c r="V666" i="6"/>
  <c r="M666" i="6" s="1"/>
  <c r="G667" i="6"/>
  <c r="Y667" i="6" s="1"/>
  <c r="AW667" i="6"/>
  <c r="AX667" i="6" s="1"/>
  <c r="AV668" i="6" s="1"/>
  <c r="C667" i="6"/>
  <c r="H667" i="6" l="1"/>
  <c r="Z667" i="6" s="1"/>
  <c r="V667" i="6"/>
  <c r="M667" i="6" s="1"/>
  <c r="AW668" i="6"/>
  <c r="AX668" i="6" s="1"/>
  <c r="AV669" i="6" s="1"/>
  <c r="G668" i="6"/>
  <c r="Y668" i="6" s="1"/>
  <c r="C668" i="6"/>
  <c r="H668" i="6" l="1"/>
  <c r="Z668" i="6" s="1"/>
  <c r="V668" i="6"/>
  <c r="M668" i="6" s="1"/>
  <c r="AW669" i="6"/>
  <c r="AX669" i="6" s="1"/>
  <c r="G669" i="6"/>
  <c r="Y669" i="6" s="1"/>
  <c r="C669" i="6"/>
  <c r="H669" i="6" l="1"/>
  <c r="Z669" i="6" s="1"/>
  <c r="V669" i="6"/>
  <c r="M669" i="6" s="1"/>
  <c r="AV670" i="6"/>
  <c r="AW670" i="6" l="1"/>
  <c r="AX670" i="6" s="1"/>
  <c r="AV671" i="6" s="1"/>
  <c r="G670" i="6"/>
  <c r="Y670" i="6" s="1"/>
  <c r="C670" i="6"/>
  <c r="H670" i="6" l="1"/>
  <c r="Z670" i="6" s="1"/>
  <c r="V670" i="6"/>
  <c r="M670" i="6" s="1"/>
  <c r="G671" i="6"/>
  <c r="Y671" i="6" s="1"/>
  <c r="AW671" i="6"/>
  <c r="AX671" i="6" s="1"/>
  <c r="AV672" i="6" s="1"/>
  <c r="C671" i="6"/>
  <c r="H671" i="6" l="1"/>
  <c r="Z671" i="6" s="1"/>
  <c r="V671" i="6"/>
  <c r="M671" i="6" s="1"/>
  <c r="G672" i="6"/>
  <c r="Y672" i="6" s="1"/>
  <c r="AW672" i="6"/>
  <c r="AX672" i="6" s="1"/>
  <c r="C672" i="6"/>
  <c r="H672" i="6" l="1"/>
  <c r="Z672" i="6" s="1"/>
  <c r="V672" i="6"/>
  <c r="M672" i="6" s="1"/>
  <c r="AV673" i="6"/>
  <c r="G673" i="6" l="1"/>
  <c r="Y673" i="6" s="1"/>
  <c r="AW673" i="6"/>
  <c r="AX673" i="6" s="1"/>
  <c r="C673" i="6"/>
  <c r="H673" i="6" l="1"/>
  <c r="Z673" i="6" s="1"/>
  <c r="V673" i="6"/>
  <c r="M673" i="6" s="1"/>
  <c r="AV674" i="6"/>
  <c r="G674" i="6" l="1"/>
  <c r="Y674" i="6" s="1"/>
  <c r="AW674" i="6"/>
  <c r="AX674" i="6" s="1"/>
  <c r="C674" i="6"/>
  <c r="AV675" i="6" l="1"/>
  <c r="G675" i="6" s="1"/>
  <c r="Y675" i="6" s="1"/>
  <c r="H674" i="6"/>
  <c r="Z674" i="6" s="1"/>
  <c r="V674" i="6"/>
  <c r="M674" i="6" s="1"/>
  <c r="C675" i="6" l="1"/>
  <c r="AW675" i="6"/>
  <c r="AX675" i="6" s="1"/>
  <c r="H675" i="6"/>
  <c r="Z675" i="6" s="1"/>
  <c r="V675" i="6"/>
  <c r="M675" i="6" s="1"/>
  <c r="AV676" i="6" l="1"/>
  <c r="G676" i="6" s="1"/>
  <c r="Y676" i="6" s="1"/>
  <c r="C676" i="6" l="1"/>
  <c r="AW676" i="6"/>
  <c r="AX676" i="6" s="1"/>
  <c r="AV677" i="6" s="1"/>
  <c r="AW677" i="6" s="1"/>
  <c r="AX677" i="6" s="1"/>
  <c r="AV678" i="6" s="1"/>
  <c r="H676" i="6"/>
  <c r="Z676" i="6" s="1"/>
  <c r="V676" i="6"/>
  <c r="M676" i="6" s="1"/>
  <c r="C677" i="6" l="1"/>
  <c r="G677" i="6"/>
  <c r="Y677" i="6" s="1"/>
  <c r="H677" i="6"/>
  <c r="Z677" i="6" s="1"/>
  <c r="V677" i="6"/>
  <c r="M677" i="6" s="1"/>
  <c r="AW678" i="6"/>
  <c r="AX678" i="6" s="1"/>
  <c r="G678" i="6"/>
  <c r="Y678" i="6" s="1"/>
  <c r="C678" i="6"/>
  <c r="H678" i="6" l="1"/>
  <c r="Z678" i="6" s="1"/>
  <c r="V678" i="6"/>
  <c r="M678" i="6" s="1"/>
  <c r="AV679" i="6"/>
  <c r="AW679" i="6" l="1"/>
  <c r="AX679" i="6" s="1"/>
  <c r="G679" i="6"/>
  <c r="Y679" i="6" s="1"/>
  <c r="C679" i="6"/>
  <c r="H679" i="6" l="1"/>
  <c r="Z679" i="6" s="1"/>
  <c r="V679" i="6"/>
  <c r="M679" i="6" s="1"/>
  <c r="AV680" i="6"/>
  <c r="G680" i="6" l="1"/>
  <c r="Y680" i="6" s="1"/>
  <c r="AW680" i="6"/>
  <c r="AX680" i="6" s="1"/>
  <c r="AV681" i="6" s="1"/>
  <c r="C680" i="6"/>
  <c r="H680" i="6" l="1"/>
  <c r="Z680" i="6" s="1"/>
  <c r="V680" i="6"/>
  <c r="M680" i="6" s="1"/>
  <c r="AW681" i="6"/>
  <c r="AX681" i="6" s="1"/>
  <c r="AV682" i="6" s="1"/>
  <c r="G681" i="6"/>
  <c r="Y681" i="6" s="1"/>
  <c r="C681" i="6"/>
  <c r="H681" i="6" l="1"/>
  <c r="Z681" i="6" s="1"/>
  <c r="V681" i="6"/>
  <c r="M681" i="6" s="1"/>
  <c r="AW682" i="6"/>
  <c r="G682" i="6"/>
  <c r="Y682" i="6" s="1"/>
  <c r="C682" i="6"/>
  <c r="H682" i="6" l="1"/>
  <c r="Z682" i="6" s="1"/>
  <c r="V682" i="6"/>
  <c r="M682" i="6" s="1"/>
  <c r="AX682" i="6"/>
  <c r="AV683" i="6" s="1"/>
  <c r="C683" i="6" l="1"/>
  <c r="AW683" i="6"/>
  <c r="AX683" i="6" s="1"/>
  <c r="G683" i="6"/>
  <c r="Y683" i="6" s="1"/>
  <c r="AV684" i="6" l="1"/>
  <c r="C684" i="6" s="1"/>
  <c r="H683" i="6"/>
  <c r="Z683" i="6" s="1"/>
  <c r="V683" i="6"/>
  <c r="M683" i="6" s="1"/>
  <c r="AW684" i="6" l="1"/>
  <c r="G684" i="6"/>
  <c r="Y684" i="6" s="1"/>
  <c r="H684" i="6"/>
  <c r="Z684" i="6" s="1"/>
  <c r="V684" i="6"/>
  <c r="M684" i="6" s="1"/>
  <c r="AX684" i="6" l="1"/>
  <c r="AV685" i="6" s="1"/>
  <c r="AW685" i="6" s="1"/>
  <c r="AX685" i="6" s="1"/>
  <c r="G685" i="6" l="1"/>
  <c r="Y685" i="6" s="1"/>
  <c r="C685" i="6"/>
  <c r="H685" i="6"/>
  <c r="Z685" i="6" s="1"/>
  <c r="AV686" i="6"/>
  <c r="V685" i="6" l="1"/>
  <c r="M685" i="6" s="1"/>
  <c r="G686" i="6"/>
  <c r="Y686" i="6" s="1"/>
  <c r="AW686" i="6"/>
  <c r="AX686" i="6" s="1"/>
  <c r="AV687" i="6" s="1"/>
  <c r="C686" i="6"/>
  <c r="H686" i="6" l="1"/>
  <c r="Z686" i="6" s="1"/>
  <c r="V686" i="6"/>
  <c r="M686" i="6" s="1"/>
  <c r="AW687" i="6"/>
  <c r="AX687" i="6" s="1"/>
  <c r="AV688" i="6" s="1"/>
  <c r="G687" i="6"/>
  <c r="Y687" i="6" s="1"/>
  <c r="C687" i="6"/>
  <c r="H687" i="6" l="1"/>
  <c r="Z687" i="6" s="1"/>
  <c r="V687" i="6"/>
  <c r="M687" i="6" s="1"/>
  <c r="AW688" i="6"/>
  <c r="AX688" i="6" s="1"/>
  <c r="G688" i="6"/>
  <c r="Y688" i="6" s="1"/>
  <c r="C688" i="6"/>
  <c r="H688" i="6" l="1"/>
  <c r="Z688" i="6" s="1"/>
  <c r="V688" i="6"/>
  <c r="M688" i="6" s="1"/>
  <c r="AV689" i="6"/>
  <c r="AW689" i="6" l="1"/>
  <c r="G689" i="6"/>
  <c r="Y689" i="6" s="1"/>
  <c r="C689" i="6"/>
  <c r="H689" i="6" l="1"/>
  <c r="Z689" i="6" s="1"/>
  <c r="V689" i="6"/>
  <c r="M689" i="6" s="1"/>
  <c r="AX689" i="6"/>
  <c r="AV690" i="6" s="1"/>
  <c r="C690" i="6" l="1"/>
  <c r="AW690" i="6"/>
  <c r="AX690" i="6" s="1"/>
  <c r="G690" i="6"/>
  <c r="Y690" i="6" s="1"/>
  <c r="AV691" i="6" l="1"/>
  <c r="G691" i="6" s="1"/>
  <c r="Y691" i="6" s="1"/>
  <c r="H690" i="6"/>
  <c r="Z690" i="6" s="1"/>
  <c r="V690" i="6"/>
  <c r="M690" i="6" s="1"/>
  <c r="C691" i="6" l="1"/>
  <c r="AW691" i="6"/>
  <c r="AX691" i="6" s="1"/>
  <c r="AV692" i="6" s="1"/>
  <c r="G692" i="6" s="1"/>
  <c r="Y692" i="6" s="1"/>
  <c r="H691" i="6"/>
  <c r="Z691" i="6" s="1"/>
  <c r="V691" i="6"/>
  <c r="M691" i="6" s="1"/>
  <c r="C692" i="6" l="1"/>
  <c r="AW692" i="6"/>
  <c r="AX692" i="6" s="1"/>
  <c r="AV693" i="6" s="1"/>
  <c r="H692" i="6"/>
  <c r="Z692" i="6" s="1"/>
  <c r="V692" i="6" l="1"/>
  <c r="M692" i="6" s="1"/>
  <c r="AW693" i="6"/>
  <c r="G693" i="6"/>
  <c r="Y693" i="6" s="1"/>
  <c r="C693" i="6"/>
  <c r="H693" i="6" l="1"/>
  <c r="Z693" i="6" s="1"/>
  <c r="V693" i="6"/>
  <c r="M693" i="6" s="1"/>
  <c r="AX693" i="6"/>
  <c r="AV694" i="6" s="1"/>
  <c r="AW694" i="6" l="1"/>
  <c r="AX694" i="6" s="1"/>
  <c r="C694" i="6"/>
  <c r="G694" i="6"/>
  <c r="Y694" i="6" s="1"/>
  <c r="AV695" i="6" l="1"/>
  <c r="G695" i="6" s="1"/>
  <c r="Y695" i="6" s="1"/>
  <c r="H694" i="6"/>
  <c r="Z694" i="6" s="1"/>
  <c r="V694" i="6"/>
  <c r="M694" i="6" s="1"/>
  <c r="C695" i="6" l="1"/>
  <c r="AW695" i="6"/>
  <c r="AX695" i="6" s="1"/>
  <c r="AV696" i="6" s="1"/>
  <c r="G696" i="6" s="1"/>
  <c r="Y696" i="6" s="1"/>
  <c r="H695" i="6"/>
  <c r="Z695" i="6" s="1"/>
  <c r="V695" i="6"/>
  <c r="M695" i="6" s="1"/>
  <c r="C696" i="6" l="1"/>
  <c r="AW696" i="6"/>
  <c r="AX696" i="6" s="1"/>
  <c r="H696" i="6"/>
  <c r="Z696" i="6" s="1"/>
  <c r="V696" i="6" l="1"/>
  <c r="M696" i="6" s="1"/>
  <c r="AV697" i="6"/>
  <c r="G697" i="6" s="1"/>
  <c r="Y697" i="6" s="1"/>
  <c r="AW697" i="6" l="1"/>
  <c r="AX697" i="6" s="1"/>
  <c r="C697" i="6"/>
  <c r="H697" i="6"/>
  <c r="Z697" i="6" s="1"/>
  <c r="V697" i="6"/>
  <c r="M697" i="6" s="1"/>
  <c r="AV698" i="6"/>
  <c r="G698" i="6" l="1"/>
  <c r="Y698" i="6" s="1"/>
  <c r="AW698" i="6"/>
  <c r="AX698" i="6" s="1"/>
  <c r="AV699" i="6" s="1"/>
  <c r="C698" i="6"/>
  <c r="H698" i="6" l="1"/>
  <c r="Z698" i="6" s="1"/>
  <c r="V698" i="6"/>
  <c r="M698" i="6" s="1"/>
  <c r="AW699" i="6"/>
  <c r="AX699" i="6" s="1"/>
  <c r="AV700" i="6" s="1"/>
  <c r="G699" i="6"/>
  <c r="Y699" i="6" s="1"/>
  <c r="C699" i="6"/>
  <c r="H699" i="6" l="1"/>
  <c r="Z699" i="6" s="1"/>
  <c r="V699" i="6"/>
  <c r="M699" i="6" s="1"/>
  <c r="AW700" i="6"/>
  <c r="AX700" i="6" s="1"/>
  <c r="G700" i="6"/>
  <c r="Y700" i="6" s="1"/>
  <c r="C700" i="6"/>
  <c r="H700" i="6" l="1"/>
  <c r="Z700" i="6" s="1"/>
  <c r="V700" i="6"/>
  <c r="M700" i="6" s="1"/>
  <c r="AV701" i="6"/>
  <c r="AW701" i="6" l="1"/>
  <c r="AX701" i="6" s="1"/>
  <c r="G701" i="6"/>
  <c r="Y701" i="6" s="1"/>
  <c r="C701" i="6"/>
  <c r="H701" i="6" l="1"/>
  <c r="Z701" i="6" s="1"/>
  <c r="V701" i="6"/>
  <c r="M701" i="6" s="1"/>
  <c r="AV702" i="6"/>
  <c r="AW702" i="6" l="1"/>
  <c r="AX702" i="6" s="1"/>
  <c r="C702" i="6"/>
  <c r="G702" i="6"/>
  <c r="Y702" i="6" s="1"/>
  <c r="AV703" i="6" l="1"/>
  <c r="AW703" i="6" s="1"/>
  <c r="AX703" i="6" s="1"/>
  <c r="H702" i="6"/>
  <c r="Z702" i="6" s="1"/>
  <c r="V702" i="6"/>
  <c r="M702" i="6" s="1"/>
  <c r="C703" i="6"/>
  <c r="G703" i="6" l="1"/>
  <c r="Y703" i="6" s="1"/>
  <c r="H703" i="6"/>
  <c r="Z703" i="6" s="1"/>
  <c r="V703" i="6"/>
  <c r="M703" i="6" s="1"/>
  <c r="AV704" i="6"/>
  <c r="AW704" i="6" l="1"/>
  <c r="G704" i="6"/>
  <c r="Y704" i="6" s="1"/>
  <c r="AX704" i="6"/>
  <c r="AV705" i="6" s="1"/>
  <c r="C704" i="6"/>
  <c r="H704" i="6" l="1"/>
  <c r="Z704" i="6" s="1"/>
  <c r="V704" i="6"/>
  <c r="M704" i="6" s="1"/>
  <c r="AW705" i="6"/>
  <c r="AX705" i="6" s="1"/>
  <c r="G705" i="6"/>
  <c r="Y705" i="6" s="1"/>
  <c r="C705" i="6"/>
  <c r="H705" i="6" l="1"/>
  <c r="Z705" i="6" s="1"/>
  <c r="V705" i="6"/>
  <c r="M705" i="6" s="1"/>
  <c r="AV706" i="6"/>
  <c r="AW706" i="6" l="1"/>
  <c r="AX706" i="6" s="1"/>
  <c r="G706" i="6"/>
  <c r="Y706" i="6" s="1"/>
  <c r="C706" i="6"/>
  <c r="H706" i="6" l="1"/>
  <c r="Z706" i="6" s="1"/>
  <c r="V706" i="6"/>
  <c r="M706" i="6" s="1"/>
  <c r="AV707" i="6"/>
  <c r="G707" i="6" l="1"/>
  <c r="Y707" i="6" s="1"/>
  <c r="AW707" i="6"/>
  <c r="AX707" i="6" s="1"/>
  <c r="C707" i="6"/>
  <c r="H707" i="6" l="1"/>
  <c r="Z707" i="6" s="1"/>
  <c r="V707" i="6"/>
  <c r="M707" i="6" s="1"/>
  <c r="AV708" i="6"/>
  <c r="AW708" i="6" l="1"/>
  <c r="G708" i="6"/>
  <c r="Y708" i="6" s="1"/>
  <c r="C708" i="6"/>
  <c r="H708" i="6" l="1"/>
  <c r="Z708" i="6" s="1"/>
  <c r="V708" i="6"/>
  <c r="M708" i="6" s="1"/>
  <c r="AX708" i="6"/>
  <c r="AV709" i="6" s="1"/>
  <c r="AW709" i="6" l="1"/>
  <c r="AX709" i="6" s="1"/>
  <c r="G709" i="6"/>
  <c r="Y709" i="6" s="1"/>
  <c r="C709" i="6"/>
  <c r="H709" i="6" l="1"/>
  <c r="Z709" i="6" s="1"/>
  <c r="V709" i="6"/>
  <c r="M709" i="6" s="1"/>
  <c r="AV710" i="6"/>
  <c r="AW710" i="6" l="1"/>
  <c r="AX710" i="6" s="1"/>
  <c r="G710" i="6"/>
  <c r="Y710" i="6" s="1"/>
  <c r="C710" i="6"/>
  <c r="H710" i="6" l="1"/>
  <c r="Z710" i="6" s="1"/>
  <c r="V710" i="6"/>
  <c r="M710" i="6" s="1"/>
  <c r="AV711" i="6"/>
  <c r="G711" i="6" l="1"/>
  <c r="Y711" i="6" s="1"/>
  <c r="AW711" i="6"/>
  <c r="AX711" i="6" s="1"/>
  <c r="AV712" i="6" s="1"/>
  <c r="C711" i="6"/>
  <c r="H711" i="6" l="1"/>
  <c r="Z711" i="6" s="1"/>
  <c r="V711" i="6"/>
  <c r="M711" i="6" s="1"/>
  <c r="AW712" i="6"/>
  <c r="G712" i="6"/>
  <c r="Y712" i="6" s="1"/>
  <c r="C712" i="6"/>
  <c r="H712" i="6" l="1"/>
  <c r="Z712" i="6" s="1"/>
  <c r="V712" i="6"/>
  <c r="M712" i="6" s="1"/>
  <c r="AX712" i="6"/>
  <c r="AV713" i="6" s="1"/>
  <c r="AW713" i="6" l="1"/>
  <c r="AX713" i="6" s="1"/>
  <c r="G713" i="6"/>
  <c r="Y713" i="6" s="1"/>
  <c r="C713" i="6"/>
  <c r="H713" i="6" l="1"/>
  <c r="Z713" i="6" s="1"/>
  <c r="V713" i="6"/>
  <c r="M713" i="6" s="1"/>
  <c r="AV714" i="6"/>
  <c r="AW714" i="6" l="1"/>
  <c r="AX714" i="6" s="1"/>
  <c r="AV715" i="6" s="1"/>
  <c r="G714" i="6"/>
  <c r="Y714" i="6" s="1"/>
  <c r="C714" i="6"/>
  <c r="H714" i="6" l="1"/>
  <c r="Z714" i="6" s="1"/>
  <c r="V714" i="6"/>
  <c r="M714" i="6" s="1"/>
  <c r="G715" i="6"/>
  <c r="Y715" i="6" s="1"/>
  <c r="AW715" i="6"/>
  <c r="AX715" i="6" s="1"/>
  <c r="C715" i="6"/>
  <c r="H715" i="6" l="1"/>
  <c r="Z715" i="6" s="1"/>
  <c r="V715" i="6"/>
  <c r="M715" i="6" s="1"/>
  <c r="AV716" i="6"/>
  <c r="AW716" i="6" l="1"/>
  <c r="G716" i="6"/>
  <c r="Y716" i="6" s="1"/>
  <c r="AX716" i="6"/>
  <c r="AV717" i="6" s="1"/>
  <c r="C716" i="6"/>
  <c r="H716" i="6" l="1"/>
  <c r="Z716" i="6" s="1"/>
  <c r="V716" i="6"/>
  <c r="M716" i="6" s="1"/>
  <c r="AW717" i="6"/>
  <c r="AX717" i="6" s="1"/>
  <c r="G717" i="6"/>
  <c r="Y717" i="6" s="1"/>
  <c r="C717" i="6"/>
  <c r="H717" i="6" l="1"/>
  <c r="Z717" i="6" s="1"/>
  <c r="V717" i="6"/>
  <c r="M717" i="6" s="1"/>
  <c r="AV718" i="6"/>
  <c r="AW718" i="6" l="1"/>
  <c r="AX718" i="6" s="1"/>
  <c r="G718" i="6"/>
  <c r="Y718" i="6" s="1"/>
  <c r="C718" i="6"/>
  <c r="H718" i="6" l="1"/>
  <c r="Z718" i="6" s="1"/>
  <c r="V718" i="6"/>
  <c r="M718" i="6" s="1"/>
  <c r="AV719" i="6"/>
  <c r="G719" i="6" l="1"/>
  <c r="Y719" i="6" s="1"/>
  <c r="AW719" i="6"/>
  <c r="C719" i="6"/>
  <c r="H719" i="6" l="1"/>
  <c r="Z719" i="6" s="1"/>
  <c r="V719" i="6"/>
  <c r="M719" i="6" s="1"/>
  <c r="AX719" i="6"/>
  <c r="AV720" i="6" s="1"/>
  <c r="AW720" i="6" l="1"/>
  <c r="G720" i="6"/>
  <c r="Y720" i="6" s="1"/>
  <c r="C720" i="6"/>
  <c r="H720" i="6" l="1"/>
  <c r="Z720" i="6" s="1"/>
  <c r="V720" i="6"/>
  <c r="M720" i="6" s="1"/>
  <c r="AX720" i="6"/>
  <c r="AV721" i="6" s="1"/>
  <c r="AW721" i="6" l="1"/>
  <c r="G721" i="6"/>
  <c r="Y721" i="6" s="1"/>
  <c r="C721" i="6"/>
  <c r="H721" i="6" l="1"/>
  <c r="Z721" i="6" s="1"/>
  <c r="V721" i="6"/>
  <c r="M721" i="6" s="1"/>
  <c r="AX721" i="6"/>
  <c r="AV722" i="6" s="1"/>
  <c r="AW722" i="6" l="1"/>
  <c r="AX722" i="6" s="1"/>
  <c r="G722" i="6"/>
  <c r="Y722" i="6" s="1"/>
  <c r="C722" i="6"/>
  <c r="H722" i="6" l="1"/>
  <c r="Z722" i="6" s="1"/>
  <c r="V722" i="6"/>
  <c r="M722" i="6" s="1"/>
  <c r="AV723" i="6"/>
  <c r="AW723" i="6" l="1"/>
  <c r="G723" i="6"/>
  <c r="Y723" i="6" s="1"/>
  <c r="AX723" i="6"/>
  <c r="AV724" i="6" s="1"/>
  <c r="C723" i="6"/>
  <c r="H723" i="6" l="1"/>
  <c r="Z723" i="6" s="1"/>
  <c r="V723" i="6"/>
  <c r="M723" i="6" s="1"/>
  <c r="G724" i="6"/>
  <c r="Y724" i="6" s="1"/>
  <c r="AW724" i="6"/>
  <c r="AX724" i="6" s="1"/>
  <c r="C724" i="6"/>
  <c r="H724" i="6" l="1"/>
  <c r="Z724" i="6" s="1"/>
  <c r="V724" i="6"/>
  <c r="M724" i="6" s="1"/>
  <c r="AV725" i="6"/>
  <c r="AW725" i="6" l="1"/>
  <c r="AX725" i="6" s="1"/>
  <c r="G725" i="6"/>
  <c r="Y725" i="6" s="1"/>
  <c r="C725" i="6"/>
  <c r="H725" i="6" l="1"/>
  <c r="Z725" i="6" s="1"/>
  <c r="V725" i="6"/>
  <c r="M725" i="6" s="1"/>
  <c r="AV726" i="6"/>
  <c r="G726" i="6" l="1"/>
  <c r="Y726" i="6" s="1"/>
  <c r="AW726" i="6"/>
  <c r="AX726" i="6" s="1"/>
  <c r="AV727" i="6" s="1"/>
  <c r="C726" i="6"/>
  <c r="H726" i="6" l="1"/>
  <c r="Z726" i="6" s="1"/>
  <c r="V726" i="6"/>
  <c r="M726" i="6" s="1"/>
  <c r="AW727" i="6"/>
  <c r="AX727" i="6" s="1"/>
  <c r="AV728" i="6" s="1"/>
  <c r="G727" i="6"/>
  <c r="Y727" i="6" s="1"/>
  <c r="C727" i="6"/>
  <c r="H727" i="6" l="1"/>
  <c r="Z727" i="6" s="1"/>
  <c r="V727" i="6"/>
  <c r="M727" i="6" s="1"/>
  <c r="AW728" i="6"/>
  <c r="AX728" i="6" s="1"/>
  <c r="G728" i="6"/>
  <c r="Y728" i="6" s="1"/>
  <c r="C728" i="6"/>
  <c r="H728" i="6" l="1"/>
  <c r="Z728" i="6" s="1"/>
  <c r="V728" i="6"/>
  <c r="M728" i="6" s="1"/>
  <c r="AV729" i="6"/>
  <c r="AW729" i="6" l="1"/>
  <c r="AX729" i="6" s="1"/>
  <c r="G729" i="6"/>
  <c r="Y729" i="6" s="1"/>
  <c r="C729" i="6"/>
  <c r="H729" i="6" l="1"/>
  <c r="Z729" i="6" s="1"/>
  <c r="V729" i="6"/>
  <c r="M729" i="6" s="1"/>
  <c r="AV730" i="6"/>
  <c r="G730" i="6" l="1"/>
  <c r="Y730" i="6" s="1"/>
  <c r="AW730" i="6"/>
  <c r="C730" i="6"/>
  <c r="H730" i="6" l="1"/>
  <c r="Z730" i="6" s="1"/>
  <c r="V730" i="6"/>
  <c r="M730" i="6" s="1"/>
  <c r="AX730" i="6"/>
  <c r="AV731" i="6" s="1"/>
  <c r="AW731" i="6" l="1"/>
  <c r="G731" i="6"/>
  <c r="Y731" i="6" s="1"/>
  <c r="C731" i="6"/>
  <c r="AX731" i="6" l="1"/>
  <c r="AV732" i="6" s="1"/>
  <c r="G732" i="6" s="1"/>
  <c r="Y732" i="6" s="1"/>
  <c r="H731" i="6"/>
  <c r="Z731" i="6" s="1"/>
  <c r="V731" i="6"/>
  <c r="M731" i="6" s="1"/>
  <c r="C732" i="6" l="1"/>
  <c r="AW732" i="6"/>
  <c r="AX732" i="6" s="1"/>
  <c r="H732" i="6"/>
  <c r="Z732" i="6" s="1"/>
  <c r="V732" i="6"/>
  <c r="M732" i="6" s="1"/>
  <c r="AV733" i="6" l="1"/>
  <c r="AW733" i="6" s="1"/>
  <c r="AX733" i="6" s="1"/>
  <c r="C733" i="6"/>
  <c r="G733" i="6" l="1"/>
  <c r="Y733" i="6" s="1"/>
  <c r="H733" i="6"/>
  <c r="Z733" i="6" s="1"/>
  <c r="V733" i="6"/>
  <c r="M733" i="6" s="1"/>
  <c r="AV734" i="6"/>
  <c r="G734" i="6" l="1"/>
  <c r="Y734" i="6" s="1"/>
  <c r="AW734" i="6"/>
  <c r="AX734" i="6" s="1"/>
  <c r="AV735" i="6" s="1"/>
  <c r="C735" i="6" s="1"/>
  <c r="C734" i="6"/>
  <c r="G735" i="6" l="1"/>
  <c r="Y735" i="6" s="1"/>
  <c r="AW735" i="6"/>
  <c r="AX735" i="6" s="1"/>
  <c r="AV736" i="6" s="1"/>
  <c r="G736" i="6" s="1"/>
  <c r="Y736" i="6" s="1"/>
  <c r="H735" i="6"/>
  <c r="Z735" i="6" s="1"/>
  <c r="V735" i="6"/>
  <c r="M735" i="6" s="1"/>
  <c r="H734" i="6"/>
  <c r="Z734" i="6" s="1"/>
  <c r="V734" i="6"/>
  <c r="M734" i="6" s="1"/>
  <c r="C736" i="6" l="1"/>
  <c r="AW736" i="6"/>
  <c r="AX736" i="6" s="1"/>
  <c r="H736" i="6"/>
  <c r="Z736" i="6" s="1"/>
  <c r="V736" i="6"/>
  <c r="M736" i="6" s="1"/>
  <c r="AV737" i="6" l="1"/>
  <c r="C737" i="6" s="1"/>
  <c r="AW737" i="6"/>
  <c r="AX737" i="6" s="1"/>
  <c r="AV738" i="6" s="1"/>
  <c r="G737" i="6"/>
  <c r="Y737" i="6" s="1"/>
  <c r="H737" i="6" l="1"/>
  <c r="Z737" i="6" s="1"/>
  <c r="V737" i="6"/>
  <c r="M737" i="6" s="1"/>
  <c r="G738" i="6"/>
  <c r="Y738" i="6" s="1"/>
  <c r="AW738" i="6"/>
  <c r="AX738" i="6" s="1"/>
  <c r="AV739" i="6" s="1"/>
  <c r="C738" i="6"/>
  <c r="H738" i="6" l="1"/>
  <c r="Z738" i="6" s="1"/>
  <c r="V738" i="6"/>
  <c r="M738" i="6" s="1"/>
  <c r="AW739" i="6"/>
  <c r="AX739" i="6" s="1"/>
  <c r="AV740" i="6" s="1"/>
  <c r="G739" i="6"/>
  <c r="Y739" i="6" s="1"/>
  <c r="C739" i="6"/>
  <c r="H739" i="6" l="1"/>
  <c r="Z739" i="6" s="1"/>
  <c r="V739" i="6"/>
  <c r="M739" i="6" s="1"/>
  <c r="AW740" i="6"/>
  <c r="AX740" i="6" s="1"/>
  <c r="G740" i="6"/>
  <c r="Y740" i="6" s="1"/>
  <c r="C740" i="6"/>
  <c r="H740" i="6" l="1"/>
  <c r="Z740" i="6" s="1"/>
  <c r="V740" i="6"/>
  <c r="M740" i="6" s="1"/>
  <c r="AV741" i="6"/>
  <c r="AW741" i="6" l="1"/>
  <c r="AX741" i="6" s="1"/>
  <c r="G741" i="6"/>
  <c r="Y741" i="6" s="1"/>
  <c r="C741" i="6"/>
  <c r="H741" i="6" l="1"/>
  <c r="Z741" i="6" s="1"/>
  <c r="V741" i="6"/>
  <c r="M741" i="6" s="1"/>
  <c r="AV742" i="6"/>
  <c r="G742" i="6" l="1"/>
  <c r="Y742" i="6" s="1"/>
  <c r="AW742" i="6"/>
  <c r="AX742" i="6" s="1"/>
  <c r="C742" i="6"/>
  <c r="H742" i="6" l="1"/>
  <c r="Z742" i="6" s="1"/>
  <c r="V742" i="6"/>
  <c r="M742" i="6" s="1"/>
  <c r="AV743" i="6"/>
  <c r="AW743" i="6" l="1"/>
  <c r="AX743" i="6"/>
  <c r="AV744" i="6" s="1"/>
  <c r="G743" i="6"/>
  <c r="Y743" i="6" s="1"/>
  <c r="C743" i="6"/>
  <c r="H743" i="6" l="1"/>
  <c r="Z743" i="6" s="1"/>
  <c r="V743" i="6"/>
  <c r="M743" i="6" s="1"/>
  <c r="AW744" i="6"/>
  <c r="AX744" i="6" s="1"/>
  <c r="AV745" i="6" s="1"/>
  <c r="G744" i="6"/>
  <c r="Y744" i="6" s="1"/>
  <c r="C744" i="6"/>
  <c r="H744" i="6" l="1"/>
  <c r="Z744" i="6" s="1"/>
  <c r="V744" i="6"/>
  <c r="M744" i="6" s="1"/>
  <c r="G745" i="6"/>
  <c r="Y745" i="6" s="1"/>
  <c r="AW745" i="6"/>
  <c r="AX745" i="6" s="1"/>
  <c r="C745" i="6"/>
  <c r="H745" i="6" l="1"/>
  <c r="Z745" i="6" s="1"/>
  <c r="V745" i="6"/>
  <c r="M745" i="6" s="1"/>
  <c r="AV746" i="6"/>
  <c r="AW746" i="6" l="1"/>
  <c r="AX746" i="6" s="1"/>
  <c r="AV747" i="6" s="1"/>
  <c r="G746" i="6"/>
  <c r="Y746" i="6" s="1"/>
  <c r="C746" i="6"/>
  <c r="H746" i="6" l="1"/>
  <c r="Z746" i="6" s="1"/>
  <c r="V746" i="6"/>
  <c r="M746" i="6" s="1"/>
  <c r="G747" i="6"/>
  <c r="Y747" i="6" s="1"/>
  <c r="AW747" i="6"/>
  <c r="AX747" i="6" s="1"/>
  <c r="C747" i="6"/>
  <c r="H747" i="6" l="1"/>
  <c r="Z747" i="6" s="1"/>
  <c r="V747" i="6"/>
  <c r="M747" i="6" s="1"/>
  <c r="AV748" i="6"/>
  <c r="AW748" i="6" l="1"/>
  <c r="AX748" i="6" s="1"/>
  <c r="AV749" i="6" s="1"/>
  <c r="G748" i="6"/>
  <c r="Y748" i="6" s="1"/>
  <c r="C748" i="6"/>
  <c r="H748" i="6" l="1"/>
  <c r="Z748" i="6" s="1"/>
  <c r="V748" i="6"/>
  <c r="M748" i="6" s="1"/>
  <c r="G749" i="6"/>
  <c r="Y749" i="6" s="1"/>
  <c r="AW749" i="6"/>
  <c r="AX749" i="6" s="1"/>
  <c r="C749" i="6"/>
  <c r="H749" i="6" l="1"/>
  <c r="Z749" i="6" s="1"/>
  <c r="V749" i="6"/>
  <c r="M749" i="6" s="1"/>
  <c r="AV750" i="6"/>
  <c r="AW750" i="6" l="1"/>
  <c r="AX750" i="6" s="1"/>
  <c r="AV751" i="6" s="1"/>
  <c r="G750" i="6"/>
  <c r="Y750" i="6" s="1"/>
  <c r="C750" i="6"/>
  <c r="H750" i="6" l="1"/>
  <c r="Z750" i="6" s="1"/>
  <c r="V750" i="6"/>
  <c r="M750" i="6" s="1"/>
  <c r="AW751" i="6"/>
  <c r="AX751" i="6" s="1"/>
  <c r="AV752" i="6" s="1"/>
  <c r="G751" i="6"/>
  <c r="Y751" i="6" s="1"/>
  <c r="C751" i="6"/>
  <c r="H751" i="6" l="1"/>
  <c r="Z751" i="6" s="1"/>
  <c r="V751" i="6"/>
  <c r="M751" i="6" s="1"/>
  <c r="AW752" i="6"/>
  <c r="AX752" i="6" s="1"/>
  <c r="G752" i="6"/>
  <c r="Y752" i="6" s="1"/>
  <c r="C752" i="6"/>
  <c r="H752" i="6" l="1"/>
  <c r="Z752" i="6" s="1"/>
  <c r="V752" i="6"/>
  <c r="M752" i="6" s="1"/>
  <c r="AV753" i="6"/>
  <c r="AW753" i="6" l="1"/>
  <c r="AX753" i="6"/>
  <c r="G753" i="6"/>
  <c r="Y753" i="6" s="1"/>
  <c r="C753" i="6"/>
  <c r="H753" i="6" l="1"/>
  <c r="Z753" i="6" s="1"/>
  <c r="V753" i="6"/>
  <c r="M753" i="6" s="1"/>
  <c r="AV754" i="6"/>
  <c r="AW754" i="6" l="1"/>
  <c r="AX754" i="6" s="1"/>
  <c r="AV755" i="6" s="1"/>
  <c r="G754" i="6"/>
  <c r="Y754" i="6" s="1"/>
  <c r="C754" i="6"/>
  <c r="G755" i="6"/>
  <c r="Y755" i="6" s="1"/>
  <c r="C755" i="6"/>
  <c r="AW755" i="6" l="1"/>
  <c r="AX755" i="6" s="1"/>
  <c r="AV756" i="6" s="1"/>
  <c r="C756" i="6" s="1"/>
  <c r="H755" i="6"/>
  <c r="Z755" i="6" s="1"/>
  <c r="V755" i="6"/>
  <c r="M755" i="6" s="1"/>
  <c r="H754" i="6"/>
  <c r="Z754" i="6" s="1"/>
  <c r="V754" i="6"/>
  <c r="M754" i="6" s="1"/>
  <c r="AW756" i="6" l="1"/>
  <c r="G756" i="6"/>
  <c r="Y756" i="6" s="1"/>
  <c r="H756" i="6"/>
  <c r="Z756" i="6" s="1"/>
  <c r="V756" i="6"/>
  <c r="M756" i="6" s="1"/>
  <c r="AX756" i="6"/>
  <c r="AV757" i="6" s="1"/>
  <c r="G757" i="6" l="1"/>
  <c r="Y757" i="6" s="1"/>
  <c r="AW757" i="6"/>
  <c r="AX757" i="6" s="1"/>
  <c r="C757" i="6"/>
  <c r="H757" i="6" l="1"/>
  <c r="Z757" i="6" s="1"/>
  <c r="V757" i="6"/>
  <c r="M757" i="6" s="1"/>
  <c r="AV758" i="6"/>
  <c r="AW758" i="6" l="1"/>
  <c r="AX758" i="6" s="1"/>
  <c r="AV759" i="6" s="1"/>
  <c r="G758" i="6"/>
  <c r="Y758" i="6" s="1"/>
  <c r="C758" i="6"/>
  <c r="H758" i="6" l="1"/>
  <c r="Z758" i="6" s="1"/>
  <c r="V758" i="6"/>
  <c r="M758" i="6" s="1"/>
  <c r="AW759" i="6"/>
  <c r="AX759" i="6" s="1"/>
  <c r="G759" i="6"/>
  <c r="Y759" i="6" s="1"/>
  <c r="C759" i="6"/>
  <c r="H759" i="6" l="1"/>
  <c r="Z759" i="6" s="1"/>
  <c r="V759" i="6"/>
  <c r="M759" i="6" s="1"/>
  <c r="AV760" i="6"/>
  <c r="G760" i="6" l="1"/>
  <c r="Y760" i="6" s="1"/>
  <c r="AW760" i="6"/>
  <c r="AX760" i="6" s="1"/>
  <c r="C760" i="6"/>
  <c r="H760" i="6" l="1"/>
  <c r="Z760" i="6" s="1"/>
  <c r="V760" i="6"/>
  <c r="M760" i="6" s="1"/>
  <c r="AV761" i="6"/>
  <c r="G761" i="6" l="1"/>
  <c r="Y761" i="6" s="1"/>
  <c r="AW761" i="6"/>
  <c r="AX761" i="6" s="1"/>
  <c r="C761" i="6"/>
  <c r="H761" i="6" l="1"/>
  <c r="Z761" i="6" s="1"/>
  <c r="V761" i="6"/>
  <c r="M761" i="6" s="1"/>
  <c r="AV762" i="6"/>
  <c r="AW762" i="6" l="1"/>
  <c r="AX762" i="6" s="1"/>
  <c r="G762" i="6"/>
  <c r="Y762" i="6" s="1"/>
  <c r="C762" i="6"/>
  <c r="H762" i="6" l="1"/>
  <c r="Z762" i="6" s="1"/>
  <c r="V762" i="6"/>
  <c r="M762" i="6" s="1"/>
  <c r="AV763" i="6"/>
  <c r="AW763" i="6" l="1"/>
  <c r="G763" i="6"/>
  <c r="Y763" i="6" s="1"/>
  <c r="C763" i="6"/>
  <c r="H763" i="6" l="1"/>
  <c r="Z763" i="6" s="1"/>
  <c r="V763" i="6"/>
  <c r="M763" i="6" s="1"/>
  <c r="AX763" i="6"/>
  <c r="AV764" i="6" s="1"/>
  <c r="C764" i="6" l="1"/>
  <c r="G764" i="6"/>
  <c r="Y764" i="6" s="1"/>
  <c r="AW764" i="6"/>
  <c r="AX764" i="6" s="1"/>
  <c r="H764" i="6" l="1"/>
  <c r="Z764" i="6" s="1"/>
  <c r="V764" i="6"/>
  <c r="M764" i="6" s="1"/>
  <c r="AV765" i="6"/>
  <c r="C765" i="6" l="1"/>
  <c r="AW765" i="6"/>
  <c r="G765" i="6"/>
  <c r="Y765" i="6" s="1"/>
  <c r="H765" i="6" l="1"/>
  <c r="Z765" i="6" s="1"/>
  <c r="V765" i="6"/>
  <c r="M765" i="6" s="1"/>
  <c r="AX765" i="6"/>
  <c r="AV766" i="6" s="1"/>
  <c r="C766" i="6" l="1"/>
  <c r="G766" i="6"/>
  <c r="Y766" i="6" s="1"/>
  <c r="AW766" i="6"/>
  <c r="AX766" i="6" s="1"/>
  <c r="H766" i="6" l="1"/>
  <c r="Z766" i="6" s="1"/>
  <c r="V766" i="6"/>
  <c r="M766" i="6" s="1"/>
  <c r="AV767" i="6"/>
  <c r="AW767" i="6" l="1"/>
  <c r="AX767" i="6" s="1"/>
  <c r="AV768" i="6" s="1"/>
  <c r="C768" i="6" s="1"/>
  <c r="C767" i="6"/>
  <c r="H767" i="6"/>
  <c r="Z767" i="6" s="1"/>
  <c r="G767" i="6"/>
  <c r="Y767" i="6" s="1"/>
  <c r="AW768" i="6"/>
  <c r="AX768" i="6" s="1"/>
  <c r="G768" i="6"/>
  <c r="Y768" i="6" s="1"/>
  <c r="V767" i="6" l="1"/>
  <c r="M767" i="6" s="1"/>
  <c r="AV769" i="6"/>
  <c r="H768" i="6"/>
  <c r="Z768" i="6" s="1"/>
  <c r="V768" i="6"/>
  <c r="M768" i="6" s="1"/>
  <c r="AW769" i="6" l="1"/>
  <c r="AX769" i="6" s="1"/>
  <c r="AV770" i="6"/>
  <c r="G769" i="6"/>
  <c r="Y769" i="6" s="1"/>
  <c r="C769" i="6"/>
  <c r="H769" i="6" l="1"/>
  <c r="Z769" i="6" s="1"/>
  <c r="G770" i="6"/>
  <c r="Y770" i="6" s="1"/>
  <c r="V769" i="6"/>
  <c r="M769" i="6" s="1"/>
  <c r="C770" i="6"/>
  <c r="AW770" i="6"/>
  <c r="AX770" i="6" s="1"/>
  <c r="AV771" i="6" s="1"/>
  <c r="V770" i="6" l="1"/>
  <c r="M770" i="6" s="1"/>
  <c r="H770" i="6"/>
  <c r="Z770" i="6" s="1"/>
  <c r="G771" i="6"/>
  <c r="Y771" i="6" s="1"/>
  <c r="C771" i="6"/>
  <c r="AW771" i="6"/>
  <c r="AX771" i="6" s="1"/>
  <c r="AV772" i="6" s="1"/>
  <c r="C772" i="6" s="1"/>
  <c r="H771" i="6" l="1"/>
  <c r="Z771" i="6" s="1"/>
  <c r="V771" i="6"/>
  <c r="M771" i="6" s="1"/>
  <c r="G772" i="6"/>
  <c r="Y772" i="6" s="1"/>
  <c r="AW772" i="6"/>
  <c r="AX772" i="6" s="1"/>
  <c r="H772" i="6"/>
  <c r="Z772" i="6" s="1"/>
  <c r="V772" i="6"/>
  <c r="M772" i="6" s="1"/>
  <c r="AV773" i="6" l="1"/>
  <c r="G773" i="6"/>
  <c r="Y773" i="6" s="1"/>
  <c r="AW773" i="6"/>
  <c r="AX773" i="6" s="1"/>
  <c r="AV774" i="6" s="1"/>
  <c r="C773" i="6" l="1"/>
  <c r="H773" i="6"/>
  <c r="Z773" i="6" s="1"/>
  <c r="AW774" i="6"/>
  <c r="AX774" i="6" s="1"/>
  <c r="AV775" i="6" s="1"/>
  <c r="G774" i="6"/>
  <c r="Y774" i="6" s="1"/>
  <c r="C774" i="6"/>
  <c r="V773" i="6" l="1"/>
  <c r="M773" i="6" s="1"/>
  <c r="H774" i="6"/>
  <c r="Z774" i="6" s="1"/>
  <c r="V774" i="6"/>
  <c r="M774" i="6" s="1"/>
  <c r="AW775" i="6"/>
  <c r="AX775" i="6" s="1"/>
  <c r="G775" i="6"/>
  <c r="Y775" i="6" s="1"/>
  <c r="C775" i="6"/>
  <c r="H775" i="6" l="1"/>
  <c r="Z775" i="6" s="1"/>
  <c r="V775" i="6"/>
  <c r="M775" i="6" s="1"/>
  <c r="AV776" i="6"/>
  <c r="AW776" i="6" l="1"/>
  <c r="G776" i="6"/>
  <c r="Y776" i="6" s="1"/>
  <c r="C776" i="6"/>
  <c r="H776" i="6" l="1"/>
  <c r="Z776" i="6" s="1"/>
  <c r="V776" i="6"/>
  <c r="M776" i="6" s="1"/>
  <c r="AX776" i="6"/>
  <c r="AV777" i="6" s="1"/>
  <c r="G777" i="6" l="1"/>
  <c r="G19" i="6" s="1"/>
  <c r="AW777" i="6"/>
  <c r="AX777" i="6" s="1"/>
  <c r="C777" i="6"/>
  <c r="C19" i="6" s="1"/>
  <c r="Y777" i="6" l="1"/>
  <c r="Y19" i="6" s="1"/>
  <c r="V777" i="6"/>
  <c r="V19" i="6" s="1"/>
  <c r="V18" i="6" s="1"/>
  <c r="H777" i="6"/>
  <c r="G18" i="6" l="1"/>
  <c r="M777" i="6"/>
  <c r="M19" i="6" s="1"/>
  <c r="M18" i="6" s="1"/>
  <c r="H19" i="6"/>
  <c r="H18" i="6" s="1"/>
  <c r="Z777" i="6"/>
  <c r="Z19" i="6" s="1"/>
  <c r="C18" i="6"/>
  <c r="F23" i="6" l="1"/>
  <c r="AP24" i="6"/>
  <c r="L24" i="6" l="1"/>
  <c r="AR24" i="6"/>
  <c r="O24" i="6" s="1"/>
  <c r="AQ24" i="6"/>
  <c r="N24" i="6" s="1"/>
  <c r="X24" i="6" l="1"/>
  <c r="AB24" i="6"/>
  <c r="J23" i="6"/>
  <c r="T23" i="6"/>
  <c r="AS24" i="6"/>
  <c r="AN25" i="6" s="1"/>
  <c r="D23" i="6"/>
  <c r="AC23" i="6" l="1"/>
  <c r="B23" i="6"/>
  <c r="AM24" i="6"/>
  <c r="AK24" i="6" s="1"/>
  <c r="P24" i="6"/>
  <c r="F24" i="6"/>
  <c r="AP25" i="6"/>
  <c r="AD23" i="6" l="1"/>
  <c r="I24" i="6"/>
  <c r="AJ24" i="6"/>
  <c r="E24" i="6"/>
  <c r="Q24" i="6"/>
  <c r="R24" i="6"/>
  <c r="L25" i="6"/>
  <c r="AR25" i="6"/>
  <c r="O25" i="6" s="1"/>
  <c r="AQ25" i="6"/>
  <c r="N25" i="6" s="1"/>
  <c r="AB25" i="6" l="1"/>
  <c r="J24" i="6"/>
  <c r="W24" i="6"/>
  <c r="AA24" i="6" s="1"/>
  <c r="AE23" i="6"/>
  <c r="AF23" i="6" s="1"/>
  <c r="X25" i="6"/>
  <c r="S24" i="6"/>
  <c r="AS25" i="6"/>
  <c r="D24" i="6"/>
  <c r="AC24" i="6" l="1"/>
  <c r="T24" i="6"/>
  <c r="B24" i="6"/>
  <c r="AM25" i="6"/>
  <c r="R25" i="6" s="1"/>
  <c r="AN26" i="6"/>
  <c r="L26" i="6" s="1"/>
  <c r="F25" i="6"/>
  <c r="P25" i="6"/>
  <c r="AJ25" i="6"/>
  <c r="D25" i="6" s="1"/>
  <c r="J25" i="6" l="1"/>
  <c r="I25" i="6"/>
  <c r="AD24" i="6"/>
  <c r="AK25" i="6"/>
  <c r="W25" i="6" s="1"/>
  <c r="Q25" i="6"/>
  <c r="S25" i="6" s="1"/>
  <c r="AQ26" i="6"/>
  <c r="N26" i="6" s="1"/>
  <c r="AP26" i="6"/>
  <c r="AR26" i="6" s="1"/>
  <c r="AC25" i="6" l="1"/>
  <c r="X26" i="6"/>
  <c r="AE24" i="6"/>
  <c r="AF24" i="6" s="1"/>
  <c r="T25" i="6"/>
  <c r="AA25" i="6"/>
  <c r="E25" i="6"/>
  <c r="O26" i="6"/>
  <c r="AS26" i="6"/>
  <c r="AN27" i="6" s="1"/>
  <c r="AB26" i="6" l="1"/>
  <c r="AD25" i="6"/>
  <c r="B25" i="6"/>
  <c r="AP27" i="6"/>
  <c r="AR27" i="6" s="1"/>
  <c r="O27" i="6" s="1"/>
  <c r="AB27" i="6" s="1"/>
  <c r="P26" i="6"/>
  <c r="AM26" i="6"/>
  <c r="F26" i="6"/>
  <c r="I26" i="6" l="1"/>
  <c r="AE25" i="6"/>
  <c r="AF25" i="6" s="1"/>
  <c r="L27" i="6"/>
  <c r="AK26" i="6"/>
  <c r="Q26" i="6"/>
  <c r="R26" i="6"/>
  <c r="AQ27" i="6"/>
  <c r="N27" i="6" s="1"/>
  <c r="AJ26" i="6"/>
  <c r="D26" i="6" s="1"/>
  <c r="X27" i="6" l="1"/>
  <c r="J26" i="6"/>
  <c r="AC26" i="6"/>
  <c r="E26" i="6"/>
  <c r="B26" i="6" s="1"/>
  <c r="W26" i="6"/>
  <c r="S26" i="6"/>
  <c r="AS27" i="6"/>
  <c r="T26" i="6" l="1"/>
  <c r="AD26" i="6"/>
  <c r="AA26" i="6"/>
  <c r="AN28" i="6"/>
  <c r="L28" i="6" s="1"/>
  <c r="AM27" i="6"/>
  <c r="F27" i="6"/>
  <c r="P27" i="6"/>
  <c r="J27" i="6" l="1"/>
  <c r="I27" i="6"/>
  <c r="AE26" i="6"/>
  <c r="AF26" i="6" s="1"/>
  <c r="AQ28" i="6"/>
  <c r="N28" i="6" s="1"/>
  <c r="AP28" i="6"/>
  <c r="AR28" i="6" s="1"/>
  <c r="O28" i="6" s="1"/>
  <c r="AB28" i="6" s="1"/>
  <c r="AJ27" i="6"/>
  <c r="D27" i="6" s="1"/>
  <c r="R27" i="6"/>
  <c r="Q27" i="6"/>
  <c r="AK27" i="6"/>
  <c r="X28" i="6" l="1"/>
  <c r="AC27" i="6"/>
  <c r="E27" i="6"/>
  <c r="B27" i="6" s="1"/>
  <c r="W27" i="6"/>
  <c r="S27" i="6"/>
  <c r="T27" i="6" s="1"/>
  <c r="AS28" i="6"/>
  <c r="AM28" i="6" s="1"/>
  <c r="AD27" i="6" l="1"/>
  <c r="AA27" i="6"/>
  <c r="Q28" i="6"/>
  <c r="AJ28" i="6"/>
  <c r="D28" i="6" s="1"/>
  <c r="R28" i="6"/>
  <c r="F28" i="6"/>
  <c r="P28" i="6"/>
  <c r="I28" i="6" s="1"/>
  <c r="AN29" i="6"/>
  <c r="AK28" i="6"/>
  <c r="AE27" i="6" l="1"/>
  <c r="AF27" i="6" s="1"/>
  <c r="AC28" i="6"/>
  <c r="AD28" i="6" s="1"/>
  <c r="E28" i="6"/>
  <c r="W28" i="6"/>
  <c r="AA28" i="6" s="1"/>
  <c r="S28" i="6"/>
  <c r="AP29" i="6"/>
  <c r="AR29" i="6" s="1"/>
  <c r="O29" i="6" s="1"/>
  <c r="AB29" i="6" s="1"/>
  <c r="L29" i="6"/>
  <c r="J28" i="6" s="1"/>
  <c r="AQ29" i="6"/>
  <c r="AE28" i="6" l="1"/>
  <c r="B28" i="6"/>
  <c r="N29" i="6"/>
  <c r="X29" i="6" s="1"/>
  <c r="AS29" i="6"/>
  <c r="T28" i="6"/>
  <c r="AF28" i="6" l="1"/>
  <c r="P29" i="6"/>
  <c r="I29" i="6" s="1"/>
  <c r="AN30" i="6"/>
  <c r="F29" i="6"/>
  <c r="AM29" i="6"/>
  <c r="AJ29" i="6" l="1"/>
  <c r="D29" i="6" s="1"/>
  <c r="AK29" i="6"/>
  <c r="R29" i="6"/>
  <c r="Q29" i="6"/>
  <c r="AP30" i="6"/>
  <c r="AR30" i="6" s="1"/>
  <c r="O30" i="6" s="1"/>
  <c r="AB30" i="6" s="1"/>
  <c r="L30" i="6"/>
  <c r="J29" i="6" s="1"/>
  <c r="AQ30" i="6"/>
  <c r="AC29" i="6" l="1"/>
  <c r="AD29" i="6" s="1"/>
  <c r="E29" i="6"/>
  <c r="B29" i="6" s="1"/>
  <c r="W29" i="6"/>
  <c r="AA29" i="6" s="1"/>
  <c r="S29" i="6"/>
  <c r="T29" i="6" s="1"/>
  <c r="N30" i="6"/>
  <c r="X30" i="6" s="1"/>
  <c r="AS30" i="6"/>
  <c r="AE29" i="6" l="1"/>
  <c r="AF29" i="6" s="1"/>
  <c r="P30" i="6"/>
  <c r="I30" i="6" s="1"/>
  <c r="AN31" i="6"/>
  <c r="F30" i="6"/>
  <c r="AM30" i="6"/>
  <c r="AK30" i="6" l="1"/>
  <c r="AJ30" i="6"/>
  <c r="D30" i="6" s="1"/>
  <c r="Q30" i="6"/>
  <c r="R30" i="6"/>
  <c r="AP31" i="6"/>
  <c r="AR31" i="6" s="1"/>
  <c r="O31" i="6" s="1"/>
  <c r="AB31" i="6" s="1"/>
  <c r="L31" i="6"/>
  <c r="J30" i="6" s="1"/>
  <c r="AQ31" i="6"/>
  <c r="AC30" i="6" l="1"/>
  <c r="AD30" i="6" s="1"/>
  <c r="E30" i="6"/>
  <c r="B30" i="6" s="1"/>
  <c r="W30" i="6"/>
  <c r="AA30" i="6" s="1"/>
  <c r="S30" i="6"/>
  <c r="T30" i="6" s="1"/>
  <c r="N31" i="6"/>
  <c r="X31" i="6" s="1"/>
  <c r="AS31" i="6"/>
  <c r="AE30" i="6" l="1"/>
  <c r="AF30" i="6" s="1"/>
  <c r="P31" i="6"/>
  <c r="I31" i="6" s="1"/>
  <c r="AN32" i="6"/>
  <c r="F31" i="6"/>
  <c r="AM31" i="6"/>
  <c r="AJ31" i="6" l="1"/>
  <c r="D31" i="6" s="1"/>
  <c r="R31" i="6"/>
  <c r="AK31" i="6"/>
  <c r="Q31" i="6"/>
  <c r="AP32" i="6"/>
  <c r="AR32" i="6" s="1"/>
  <c r="O32" i="6" s="1"/>
  <c r="AB32" i="6" s="1"/>
  <c r="AQ32" i="6"/>
  <c r="L32" i="6"/>
  <c r="J31" i="6" s="1"/>
  <c r="AC31" i="6" l="1"/>
  <c r="AD31" i="6" s="1"/>
  <c r="E31" i="6"/>
  <c r="B31" i="6" s="1"/>
  <c r="W31" i="6"/>
  <c r="AA31" i="6" s="1"/>
  <c r="S31" i="6"/>
  <c r="T31" i="6" s="1"/>
  <c r="N32" i="6"/>
  <c r="X32" i="6" s="1"/>
  <c r="AS32" i="6"/>
  <c r="AE31" i="6" l="1"/>
  <c r="AF31" i="6" s="1"/>
  <c r="AN33" i="6"/>
  <c r="P32" i="6"/>
  <c r="I32" i="6" s="1"/>
  <c r="F32" i="6"/>
  <c r="AM32" i="6"/>
  <c r="AK32" i="6" l="1"/>
  <c r="R32" i="6"/>
  <c r="Q32" i="6"/>
  <c r="AJ32" i="6"/>
  <c r="D32" i="6" s="1"/>
  <c r="AP33" i="6"/>
  <c r="AR33" i="6" s="1"/>
  <c r="O33" i="6" s="1"/>
  <c r="AB33" i="6" s="1"/>
  <c r="AQ33" i="6"/>
  <c r="L33" i="6"/>
  <c r="J32" i="6" s="1"/>
  <c r="AC32" i="6" l="1"/>
  <c r="AD32" i="6" s="1"/>
  <c r="E32" i="6"/>
  <c r="B32" i="6" s="1"/>
  <c r="W32" i="6"/>
  <c r="AA32" i="6" s="1"/>
  <c r="S32" i="6"/>
  <c r="T32" i="6" s="1"/>
  <c r="N33" i="6"/>
  <c r="X33" i="6" s="1"/>
  <c r="AS33" i="6"/>
  <c r="AM33" i="6" s="1"/>
  <c r="AK33" i="6" s="1"/>
  <c r="AE32" i="6" l="1"/>
  <c r="AF32" i="6" s="1"/>
  <c r="E33" i="6"/>
  <c r="AJ33" i="6"/>
  <c r="D33" i="6" s="1"/>
  <c r="Q33" i="6"/>
  <c r="R33" i="6"/>
  <c r="W33" i="6" s="1"/>
  <c r="AA33" i="6" s="1"/>
  <c r="AN34" i="6"/>
  <c r="P33" i="6"/>
  <c r="I33" i="6" s="1"/>
  <c r="F33" i="6"/>
  <c r="AC33" i="6" l="1"/>
  <c r="AD33" i="6" s="1"/>
  <c r="AE33" i="6" s="1"/>
  <c r="S33" i="6"/>
  <c r="AP34" i="6"/>
  <c r="AR34" i="6" s="1"/>
  <c r="O34" i="6" s="1"/>
  <c r="AB34" i="6" s="1"/>
  <c r="L34" i="6"/>
  <c r="J33" i="6" s="1"/>
  <c r="B33" i="6" s="1"/>
  <c r="AQ34" i="6"/>
  <c r="AF33" i="6" l="1"/>
  <c r="N34" i="6"/>
  <c r="X34" i="6" s="1"/>
  <c r="AS34" i="6"/>
  <c r="T33" i="6"/>
  <c r="P34" i="6" l="1"/>
  <c r="I34" i="6" s="1"/>
  <c r="F34" i="6"/>
  <c r="AN35" i="6"/>
  <c r="AM34" i="6"/>
  <c r="Q34" i="6" l="1"/>
  <c r="AJ34" i="6"/>
  <c r="D34" i="6" s="1"/>
  <c r="R34" i="6"/>
  <c r="AK34" i="6"/>
  <c r="AP35" i="6"/>
  <c r="AR35" i="6" s="1"/>
  <c r="O35" i="6" s="1"/>
  <c r="AB35" i="6" s="1"/>
  <c r="L35" i="6"/>
  <c r="J34" i="6" s="1"/>
  <c r="AQ35" i="6"/>
  <c r="N35" i="6" s="1"/>
  <c r="X35" i="6" s="1"/>
  <c r="AC34" i="6" l="1"/>
  <c r="AD34" i="6" s="1"/>
  <c r="E34" i="6"/>
  <c r="B34" i="6" s="1"/>
  <c r="W34" i="6"/>
  <c r="AA34" i="6" s="1"/>
  <c r="S34" i="6"/>
  <c r="T34" i="6" s="1"/>
  <c r="AS35" i="6"/>
  <c r="AM35" i="6" s="1"/>
  <c r="AE34" i="6" l="1"/>
  <c r="AF34" i="6" s="1"/>
  <c r="AJ35" i="6"/>
  <c r="D35" i="6" s="1"/>
  <c r="R35" i="6"/>
  <c r="Q35" i="6"/>
  <c r="AK35" i="6"/>
  <c r="P35" i="6"/>
  <c r="I35" i="6" s="1"/>
  <c r="AN36" i="6"/>
  <c r="F35" i="6"/>
  <c r="AC35" i="6" l="1"/>
  <c r="AD35" i="6" s="1"/>
  <c r="E35" i="6"/>
  <c r="W35" i="6"/>
  <c r="AA35" i="6" s="1"/>
  <c r="AP36" i="6"/>
  <c r="AR36" i="6" s="1"/>
  <c r="O36" i="6" s="1"/>
  <c r="AB36" i="6" s="1"/>
  <c r="L36" i="6"/>
  <c r="J35" i="6" s="1"/>
  <c r="AQ36" i="6"/>
  <c r="S35" i="6"/>
  <c r="AE35" i="6" l="1"/>
  <c r="B35" i="6"/>
  <c r="N36" i="6"/>
  <c r="X36" i="6" s="1"/>
  <c r="T35" i="6"/>
  <c r="AS36" i="6"/>
  <c r="AM36" i="6" s="1"/>
  <c r="AF35" i="6" l="1"/>
  <c r="Q36" i="6"/>
  <c r="AK36" i="6"/>
  <c r="AJ36" i="6"/>
  <c r="D36" i="6" s="1"/>
  <c r="R36" i="6"/>
  <c r="P36" i="6"/>
  <c r="I36" i="6" s="1"/>
  <c r="F36" i="6"/>
  <c r="AN37" i="6"/>
  <c r="AC36" i="6" l="1"/>
  <c r="AD36" i="6" s="1"/>
  <c r="E36" i="6"/>
  <c r="W36" i="6"/>
  <c r="AA36" i="6" s="1"/>
  <c r="S36" i="6"/>
  <c r="AP37" i="6"/>
  <c r="AR37" i="6" s="1"/>
  <c r="O37" i="6" s="1"/>
  <c r="AB37" i="6" s="1"/>
  <c r="AQ37" i="6"/>
  <c r="L37" i="6"/>
  <c r="J36" i="6" s="1"/>
  <c r="AE36" i="6" l="1"/>
  <c r="B36" i="6"/>
  <c r="AS37" i="6"/>
  <c r="AM37" i="6" s="1"/>
  <c r="T36" i="6"/>
  <c r="N37" i="6"/>
  <c r="X37" i="6" s="1"/>
  <c r="AF36" i="6" l="1"/>
  <c r="AJ37" i="6"/>
  <c r="D37" i="6" s="1"/>
  <c r="R37" i="6"/>
  <c r="Q37" i="6"/>
  <c r="AK37" i="6"/>
  <c r="P37" i="6"/>
  <c r="F37" i="6"/>
  <c r="AN38" i="6"/>
  <c r="AC37" i="6" l="1"/>
  <c r="AD37" i="6" s="1"/>
  <c r="E37" i="6"/>
  <c r="W37" i="6"/>
  <c r="AA37" i="6" s="1"/>
  <c r="S37" i="6"/>
  <c r="I37" i="6"/>
  <c r="AP38" i="6"/>
  <c r="AR38" i="6" s="1"/>
  <c r="O38" i="6" s="1"/>
  <c r="AB38" i="6" s="1"/>
  <c r="AQ38" i="6"/>
  <c r="L38" i="6"/>
  <c r="J37" i="6" s="1"/>
  <c r="AE37" i="6" l="1"/>
  <c r="B37" i="6"/>
  <c r="AS38" i="6"/>
  <c r="P38" i="6" s="1"/>
  <c r="I38" i="6" s="1"/>
  <c r="T37" i="6"/>
  <c r="N38" i="6"/>
  <c r="X38" i="6" s="1"/>
  <c r="AF37" i="6" l="1"/>
  <c r="AN39" i="6"/>
  <c r="L39" i="6" s="1"/>
  <c r="J38" i="6" s="1"/>
  <c r="F38" i="6"/>
  <c r="AM38" i="6"/>
  <c r="Q38" i="6" s="1"/>
  <c r="AP39" i="6" l="1"/>
  <c r="AR39" i="6" s="1"/>
  <c r="O39" i="6" s="1"/>
  <c r="AB39" i="6" s="1"/>
  <c r="AJ38" i="6"/>
  <c r="D38" i="6" s="1"/>
  <c r="AC38" i="6" s="1"/>
  <c r="AD38" i="6" s="1"/>
  <c r="AK38" i="6"/>
  <c r="R38" i="6"/>
  <c r="S38" i="6" s="1"/>
  <c r="T38" i="6" s="1"/>
  <c r="AQ39" i="6"/>
  <c r="N39" i="6" s="1"/>
  <c r="X39" i="6" s="1"/>
  <c r="E38" i="6" l="1"/>
  <c r="B38" i="6" s="1"/>
  <c r="W38" i="6"/>
  <c r="AA38" i="6" s="1"/>
  <c r="AE38" i="6" s="1"/>
  <c r="AS39" i="6"/>
  <c r="AN40" i="6" s="1"/>
  <c r="AF38" i="6" l="1"/>
  <c r="AM39" i="6"/>
  <c r="AJ39" i="6" s="1"/>
  <c r="D39" i="6" s="1"/>
  <c r="P39" i="6"/>
  <c r="I39" i="6" s="1"/>
  <c r="F39" i="6"/>
  <c r="AP40" i="6"/>
  <c r="AR40" i="6" s="1"/>
  <c r="O40" i="6" s="1"/>
  <c r="AB40" i="6" s="1"/>
  <c r="AQ40" i="6"/>
  <c r="L40" i="6"/>
  <c r="J39" i="6" s="1"/>
  <c r="R39" i="6" l="1"/>
  <c r="AK39" i="6"/>
  <c r="Q39" i="6"/>
  <c r="N40" i="6"/>
  <c r="X40" i="6" s="1"/>
  <c r="AS40" i="6"/>
  <c r="AM40" i="6" s="1"/>
  <c r="W39" i="6" l="1"/>
  <c r="AA39" i="6" s="1"/>
  <c r="S39" i="6"/>
  <c r="T39" i="6" s="1"/>
  <c r="AC39" i="6"/>
  <c r="AD39" i="6" s="1"/>
  <c r="E39" i="6"/>
  <c r="B39" i="6" s="1"/>
  <c r="AJ40" i="6"/>
  <c r="D40" i="6" s="1"/>
  <c r="Q40" i="6"/>
  <c r="R40" i="6"/>
  <c r="AK40" i="6"/>
  <c r="AN41" i="6"/>
  <c r="F40" i="6"/>
  <c r="P40" i="6"/>
  <c r="AC40" i="6" l="1"/>
  <c r="AD40" i="6" s="1"/>
  <c r="AE39" i="6"/>
  <c r="AF39" i="6" s="1"/>
  <c r="E40" i="6"/>
  <c r="W40" i="6"/>
  <c r="AA40" i="6" s="1"/>
  <c r="S40" i="6"/>
  <c r="I40" i="6"/>
  <c r="AQ41" i="6"/>
  <c r="N41" i="6" s="1"/>
  <c r="X41" i="6" s="1"/>
  <c r="AP41" i="6"/>
  <c r="AR41" i="6" s="1"/>
  <c r="O41" i="6" s="1"/>
  <c r="AB41" i="6" s="1"/>
  <c r="L41" i="6"/>
  <c r="J40" i="6" s="1"/>
  <c r="AE40" i="6" l="1"/>
  <c r="B40" i="6"/>
  <c r="AS41" i="6"/>
  <c r="F41" i="6" s="1"/>
  <c r="T40" i="6"/>
  <c r="AF40" i="6" l="1"/>
  <c r="AN42" i="6"/>
  <c r="AQ42" i="6" s="1"/>
  <c r="N42" i="6" s="1"/>
  <c r="X42" i="6" s="1"/>
  <c r="P41" i="6"/>
  <c r="I41" i="6" s="1"/>
  <c r="AM41" i="6"/>
  <c r="Q41" i="6" l="1"/>
  <c r="R41" i="6"/>
  <c r="AK41" i="6"/>
  <c r="AJ41" i="6"/>
  <c r="D41" i="6" s="1"/>
  <c r="AP42" i="6"/>
  <c r="AR42" i="6" s="1"/>
  <c r="O42" i="6" s="1"/>
  <c r="AB42" i="6" s="1"/>
  <c r="L42" i="6"/>
  <c r="J41" i="6" s="1"/>
  <c r="AC41" i="6" l="1"/>
  <c r="AD41" i="6" s="1"/>
  <c r="E41" i="6"/>
  <c r="B41" i="6" s="1"/>
  <c r="W41" i="6"/>
  <c r="AA41" i="6" s="1"/>
  <c r="AS42" i="6"/>
  <c r="P42" i="6" s="1"/>
  <c r="I42" i="6" s="1"/>
  <c r="S41" i="6"/>
  <c r="T41" i="6" s="1"/>
  <c r="AE41" i="6" l="1"/>
  <c r="AF41" i="6" s="1"/>
  <c r="F42" i="6"/>
  <c r="AN43" i="6"/>
  <c r="L43" i="6" s="1"/>
  <c r="J42" i="6" s="1"/>
  <c r="AM42" i="6"/>
  <c r="AQ43" i="6" l="1"/>
  <c r="N43" i="6" s="1"/>
  <c r="X43" i="6" s="1"/>
  <c r="AP43" i="6"/>
  <c r="AR43" i="6" s="1"/>
  <c r="O43" i="6" s="1"/>
  <c r="AB43" i="6" s="1"/>
  <c r="R42" i="6"/>
  <c r="Q42" i="6"/>
  <c r="AK42" i="6"/>
  <c r="AJ42" i="6"/>
  <c r="D42" i="6" s="1"/>
  <c r="AC42" i="6" l="1"/>
  <c r="AD42" i="6" s="1"/>
  <c r="E42" i="6"/>
  <c r="B42" i="6" s="1"/>
  <c r="W42" i="6"/>
  <c r="AA42" i="6" s="1"/>
  <c r="S42" i="6"/>
  <c r="T42" i="6" s="1"/>
  <c r="AS43" i="6"/>
  <c r="AM43" i="6" s="1"/>
  <c r="AJ43" i="6" s="1"/>
  <c r="D43" i="6" s="1"/>
  <c r="AE42" i="6" l="1"/>
  <c r="AF42" i="6" s="1"/>
  <c r="P43" i="6"/>
  <c r="I43" i="6" s="1"/>
  <c r="AK43" i="6"/>
  <c r="Q43" i="6"/>
  <c r="AC43" i="6" s="1"/>
  <c r="AD43" i="6" s="1"/>
  <c r="AN44" i="6"/>
  <c r="AP44" i="6" s="1"/>
  <c r="AR44" i="6" s="1"/>
  <c r="O44" i="6" s="1"/>
  <c r="AB44" i="6" s="1"/>
  <c r="R43" i="6"/>
  <c r="F43" i="6"/>
  <c r="E43" i="6" l="1"/>
  <c r="W43" i="6"/>
  <c r="AA43" i="6" s="1"/>
  <c r="AE43" i="6" s="1"/>
  <c r="L44" i="6"/>
  <c r="J43" i="6" s="1"/>
  <c r="AQ44" i="6"/>
  <c r="N44" i="6" s="1"/>
  <c r="X44" i="6" s="1"/>
  <c r="S43" i="6"/>
  <c r="B43" i="6" l="1"/>
  <c r="AF43" i="6" s="1"/>
  <c r="T43" i="6"/>
  <c r="AS44" i="6"/>
  <c r="AM44" i="6" s="1"/>
  <c r="R44" i="6" s="1"/>
  <c r="P44" i="6" l="1"/>
  <c r="I44" i="6" s="1"/>
  <c r="AJ44" i="6"/>
  <c r="D44" i="6" s="1"/>
  <c r="Q44" i="6"/>
  <c r="AK44" i="6"/>
  <c r="AN45" i="6"/>
  <c r="AQ45" i="6" s="1"/>
  <c r="N45" i="6" s="1"/>
  <c r="X45" i="6" s="1"/>
  <c r="F44" i="6"/>
  <c r="S44" i="6" l="1"/>
  <c r="AC44" i="6"/>
  <c r="AD44" i="6" s="1"/>
  <c r="E44" i="6"/>
  <c r="W44" i="6"/>
  <c r="AA44" i="6" s="1"/>
  <c r="L45" i="6"/>
  <c r="J44" i="6" s="1"/>
  <c r="AP45" i="6"/>
  <c r="AR45" i="6" s="1"/>
  <c r="O45" i="6" s="1"/>
  <c r="AB45" i="6" s="1"/>
  <c r="AE44" i="6" l="1"/>
  <c r="T44" i="6"/>
  <c r="B44" i="6"/>
  <c r="AS45" i="6"/>
  <c r="AF44" i="6" l="1"/>
  <c r="AM45" i="6"/>
  <c r="AN46" i="6"/>
  <c r="P45" i="6"/>
  <c r="F45" i="6"/>
  <c r="I45" i="6" l="1"/>
  <c r="L46" i="6"/>
  <c r="AQ46" i="6"/>
  <c r="AP46" i="6"/>
  <c r="AR46" i="6" s="1"/>
  <c r="O46" i="6" s="1"/>
  <c r="AB46" i="6" s="1"/>
  <c r="Q45" i="6"/>
  <c r="AK45" i="6"/>
  <c r="R45" i="6"/>
  <c r="AJ45" i="6"/>
  <c r="D45" i="6" s="1"/>
  <c r="AC45" i="6" l="1"/>
  <c r="AD45" i="6" s="1"/>
  <c r="E45" i="6"/>
  <c r="W45" i="6"/>
  <c r="AA45" i="6" s="1"/>
  <c r="S45" i="6"/>
  <c r="T45" i="6" s="1"/>
  <c r="N46" i="6"/>
  <c r="X46" i="6" s="1"/>
  <c r="AS46" i="6"/>
  <c r="J45" i="6"/>
  <c r="AE45" i="6" l="1"/>
  <c r="B45" i="6"/>
  <c r="AM46" i="6"/>
  <c r="P46" i="6"/>
  <c r="F46" i="6"/>
  <c r="AN47" i="6"/>
  <c r="AF45" i="6" l="1"/>
  <c r="I46" i="6"/>
  <c r="AK46" i="6"/>
  <c r="R46" i="6"/>
  <c r="AJ46" i="6"/>
  <c r="D46" i="6" s="1"/>
  <c r="Q46" i="6"/>
  <c r="AQ47" i="6"/>
  <c r="AP47" i="6"/>
  <c r="AR47" i="6" s="1"/>
  <c r="O47" i="6" s="1"/>
  <c r="AB47" i="6" s="1"/>
  <c r="L47" i="6"/>
  <c r="AC46" i="6" l="1"/>
  <c r="AD46" i="6" s="1"/>
  <c r="E46" i="6"/>
  <c r="W46" i="6"/>
  <c r="AA46" i="6" s="1"/>
  <c r="S46" i="6"/>
  <c r="T46" i="6" s="1"/>
  <c r="J46" i="6"/>
  <c r="AS47" i="6"/>
  <c r="AM47" i="6" s="1"/>
  <c r="N47" i="6"/>
  <c r="X47" i="6" s="1"/>
  <c r="AE46" i="6" l="1"/>
  <c r="B46" i="6"/>
  <c r="AJ47" i="6"/>
  <c r="D47" i="6" s="1"/>
  <c r="R47" i="6"/>
  <c r="Q47" i="6"/>
  <c r="AK47" i="6"/>
  <c r="P47" i="6"/>
  <c r="AN48" i="6"/>
  <c r="F47" i="6"/>
  <c r="AF46" i="6" l="1"/>
  <c r="AC47" i="6"/>
  <c r="AD47" i="6" s="1"/>
  <c r="E47" i="6"/>
  <c r="W47" i="6"/>
  <c r="AA47" i="6" s="1"/>
  <c r="AP48" i="6"/>
  <c r="AR48" i="6" s="1"/>
  <c r="O48" i="6" s="1"/>
  <c r="AB48" i="6" s="1"/>
  <c r="AQ48" i="6"/>
  <c r="L48" i="6"/>
  <c r="I47" i="6"/>
  <c r="S47" i="6"/>
  <c r="AE47" i="6" l="1"/>
  <c r="J47" i="6"/>
  <c r="B47" i="6" s="1"/>
  <c r="T47" i="6"/>
  <c r="AS48" i="6"/>
  <c r="N48" i="6"/>
  <c r="X48" i="6" s="1"/>
  <c r="AF47" i="6" l="1"/>
  <c r="P48" i="6"/>
  <c r="AN49" i="6"/>
  <c r="F48" i="6"/>
  <c r="AM48" i="6"/>
  <c r="L49" i="6" l="1"/>
  <c r="J48" i="6" s="1"/>
  <c r="AQ49" i="6"/>
  <c r="N49" i="6" s="1"/>
  <c r="X49" i="6" s="1"/>
  <c r="AP49" i="6"/>
  <c r="AR49" i="6" s="1"/>
  <c r="O49" i="6" s="1"/>
  <c r="AB49" i="6" s="1"/>
  <c r="I48" i="6"/>
  <c r="R48" i="6"/>
  <c r="AJ48" i="6"/>
  <c r="D48" i="6" s="1"/>
  <c r="AK48" i="6"/>
  <c r="Q48" i="6"/>
  <c r="AC48" i="6" l="1"/>
  <c r="AD48" i="6" s="1"/>
  <c r="S48" i="6"/>
  <c r="T48" i="6" s="1"/>
  <c r="E48" i="6"/>
  <c r="B48" i="6" s="1"/>
  <c r="W48" i="6"/>
  <c r="AA48" i="6" s="1"/>
  <c r="AS49" i="6"/>
  <c r="AE48" i="6" l="1"/>
  <c r="AF48" i="6" s="1"/>
  <c r="AM49" i="6"/>
  <c r="P49" i="6"/>
  <c r="AN50" i="6"/>
  <c r="F49" i="6"/>
  <c r="AP50" i="6" l="1"/>
  <c r="AR50" i="6" s="1"/>
  <c r="O50" i="6" s="1"/>
  <c r="AB50" i="6" s="1"/>
  <c r="L50" i="6"/>
  <c r="AQ50" i="6"/>
  <c r="N50" i="6" s="1"/>
  <c r="X50" i="6" s="1"/>
  <c r="AJ49" i="6"/>
  <c r="D49" i="6" s="1"/>
  <c r="Q49" i="6"/>
  <c r="R49" i="6"/>
  <c r="AK49" i="6"/>
  <c r="I49" i="6"/>
  <c r="AC49" i="6" l="1"/>
  <c r="AD49" i="6" s="1"/>
  <c r="E49" i="6"/>
  <c r="W49" i="6"/>
  <c r="AA49" i="6" s="1"/>
  <c r="S49" i="6"/>
  <c r="T49" i="6" s="1"/>
  <c r="J49" i="6"/>
  <c r="AS50" i="6"/>
  <c r="B49" i="6" l="1"/>
  <c r="AE49" i="6"/>
  <c r="AM50" i="6"/>
  <c r="AN51" i="6"/>
  <c r="P50" i="6"/>
  <c r="F50" i="6"/>
  <c r="AF49" i="6" l="1"/>
  <c r="I50" i="6"/>
  <c r="AP51" i="6"/>
  <c r="AR51" i="6" s="1"/>
  <c r="O51" i="6" s="1"/>
  <c r="AB51" i="6" s="1"/>
  <c r="L51" i="6"/>
  <c r="AQ51" i="6"/>
  <c r="N51" i="6" s="1"/>
  <c r="X51" i="6" s="1"/>
  <c r="R50" i="6"/>
  <c r="AJ50" i="6"/>
  <c r="D50" i="6" s="1"/>
  <c r="Q50" i="6"/>
  <c r="AK50" i="6"/>
  <c r="AC50" i="6" l="1"/>
  <c r="AD50" i="6" s="1"/>
  <c r="E50" i="6"/>
  <c r="W50" i="6"/>
  <c r="AA50" i="6" s="1"/>
  <c r="S50" i="6"/>
  <c r="T50" i="6" s="1"/>
  <c r="AS51" i="6"/>
  <c r="J50" i="6"/>
  <c r="AE50" i="6" l="1"/>
  <c r="B50" i="6"/>
  <c r="AM51" i="6"/>
  <c r="F51" i="6"/>
  <c r="AN52" i="6"/>
  <c r="P51" i="6"/>
  <c r="AF50" i="6" l="1"/>
  <c r="AP52" i="6"/>
  <c r="AR52" i="6" s="1"/>
  <c r="O52" i="6" s="1"/>
  <c r="AB52" i="6" s="1"/>
  <c r="L52" i="6"/>
  <c r="AQ52" i="6"/>
  <c r="N52" i="6" s="1"/>
  <c r="X52" i="6" s="1"/>
  <c r="AK51" i="6"/>
  <c r="AJ51" i="6"/>
  <c r="D51" i="6" s="1"/>
  <c r="R51" i="6"/>
  <c r="Q51" i="6"/>
  <c r="I51" i="6"/>
  <c r="AC51" i="6" l="1"/>
  <c r="AD51" i="6" s="1"/>
  <c r="S51" i="6"/>
  <c r="T51" i="6" s="1"/>
  <c r="E51" i="6"/>
  <c r="W51" i="6"/>
  <c r="AA51" i="6" s="1"/>
  <c r="AS52" i="6"/>
  <c r="AM52" i="6" s="1"/>
  <c r="J51" i="6"/>
  <c r="AE51" i="6" l="1"/>
  <c r="B51" i="6"/>
  <c r="R52" i="6"/>
  <c r="AK52" i="6"/>
  <c r="Q52" i="6"/>
  <c r="AJ52" i="6"/>
  <c r="D52" i="6" s="1"/>
  <c r="P52" i="6"/>
  <c r="AN53" i="6"/>
  <c r="F52" i="6"/>
  <c r="AC52" i="6" l="1"/>
  <c r="AD52" i="6" s="1"/>
  <c r="AF51" i="6"/>
  <c r="E52" i="6"/>
  <c r="W52" i="6"/>
  <c r="AA52" i="6" s="1"/>
  <c r="I52" i="6"/>
  <c r="S52" i="6"/>
  <c r="L53" i="6"/>
  <c r="J52" i="6" s="1"/>
  <c r="AP53" i="6"/>
  <c r="AR53" i="6" s="1"/>
  <c r="O53" i="6" s="1"/>
  <c r="AB53" i="6" s="1"/>
  <c r="AQ53" i="6"/>
  <c r="N53" i="6" s="1"/>
  <c r="X53" i="6" s="1"/>
  <c r="AE52" i="6" l="1"/>
  <c r="B52" i="6"/>
  <c r="AS53" i="6"/>
  <c r="T52" i="6"/>
  <c r="AF52" i="6" l="1"/>
  <c r="F53" i="6"/>
  <c r="AN54" i="6"/>
  <c r="P53" i="6"/>
  <c r="AM53" i="6"/>
  <c r="AQ54" i="6" l="1"/>
  <c r="N54" i="6" s="1"/>
  <c r="X54" i="6" s="1"/>
  <c r="L54" i="6"/>
  <c r="AP54" i="6"/>
  <c r="AR54" i="6" s="1"/>
  <c r="O54" i="6" s="1"/>
  <c r="AB54" i="6" s="1"/>
  <c r="AK53" i="6"/>
  <c r="R53" i="6"/>
  <c r="Q53" i="6"/>
  <c r="AJ53" i="6"/>
  <c r="D53" i="6" s="1"/>
  <c r="I53" i="6"/>
  <c r="AC53" i="6" l="1"/>
  <c r="AD53" i="6" s="1"/>
  <c r="E53" i="6"/>
  <c r="W53" i="6"/>
  <c r="AA53" i="6" s="1"/>
  <c r="S53" i="6"/>
  <c r="T53" i="6" s="1"/>
  <c r="AS54" i="6"/>
  <c r="AM54" i="6" s="1"/>
  <c r="J53" i="6"/>
  <c r="AE53" i="6" l="1"/>
  <c r="B53" i="6"/>
  <c r="R54" i="6"/>
  <c r="AK54" i="6"/>
  <c r="Q54" i="6"/>
  <c r="AJ54" i="6"/>
  <c r="D54" i="6" s="1"/>
  <c r="AN55" i="6"/>
  <c r="F54" i="6"/>
  <c r="P54" i="6"/>
  <c r="I54" i="6" s="1"/>
  <c r="AF53" i="6" l="1"/>
  <c r="AC54" i="6"/>
  <c r="AD54" i="6" s="1"/>
  <c r="E54" i="6"/>
  <c r="W54" i="6"/>
  <c r="AA54" i="6" s="1"/>
  <c r="S54" i="6"/>
  <c r="AP55" i="6"/>
  <c r="AR55" i="6" s="1"/>
  <c r="O55" i="6" s="1"/>
  <c r="AB55" i="6" s="1"/>
  <c r="L55" i="6"/>
  <c r="J54" i="6" s="1"/>
  <c r="AQ55" i="6"/>
  <c r="N55" i="6" s="1"/>
  <c r="X55" i="6" s="1"/>
  <c r="AE54" i="6" l="1"/>
  <c r="B54" i="6"/>
  <c r="AS55" i="6"/>
  <c r="AM55" i="6" s="1"/>
  <c r="T54" i="6"/>
  <c r="AF54" i="6" l="1"/>
  <c r="AK55" i="6"/>
  <c r="Q55" i="6"/>
  <c r="R55" i="6"/>
  <c r="AJ55" i="6"/>
  <c r="D55" i="6" s="1"/>
  <c r="P55" i="6"/>
  <c r="AN56" i="6"/>
  <c r="F55" i="6"/>
  <c r="AC55" i="6" l="1"/>
  <c r="AD55" i="6" s="1"/>
  <c r="E55" i="6"/>
  <c r="W55" i="6"/>
  <c r="AA55" i="6" s="1"/>
  <c r="AQ56" i="6"/>
  <c r="N56" i="6" s="1"/>
  <c r="X56" i="6" s="1"/>
  <c r="L56" i="6"/>
  <c r="J55" i="6" s="1"/>
  <c r="AP56" i="6"/>
  <c r="AR56" i="6" s="1"/>
  <c r="O56" i="6" s="1"/>
  <c r="AB56" i="6" s="1"/>
  <c r="I55" i="6"/>
  <c r="S55" i="6"/>
  <c r="AE55" i="6" l="1"/>
  <c r="B55" i="6"/>
  <c r="T55" i="6"/>
  <c r="AS56" i="6"/>
  <c r="AF55" i="6" l="1"/>
  <c r="P56" i="6"/>
  <c r="F56" i="6"/>
  <c r="AN57" i="6"/>
  <c r="AM56" i="6"/>
  <c r="Q56" i="6" l="1"/>
  <c r="R56" i="6"/>
  <c r="AK56" i="6"/>
  <c r="AJ56" i="6"/>
  <c r="D56" i="6" s="1"/>
  <c r="L57" i="6"/>
  <c r="AQ57" i="6"/>
  <c r="N57" i="6" s="1"/>
  <c r="X57" i="6" s="1"/>
  <c r="AP57" i="6"/>
  <c r="AR57" i="6" s="1"/>
  <c r="O57" i="6" s="1"/>
  <c r="AB57" i="6" s="1"/>
  <c r="I56" i="6"/>
  <c r="S56" i="6" l="1"/>
  <c r="T56" i="6" s="1"/>
  <c r="AC56" i="6"/>
  <c r="AD56" i="6" s="1"/>
  <c r="E56" i="6"/>
  <c r="W56" i="6"/>
  <c r="AA56" i="6" s="1"/>
  <c r="AS57" i="6"/>
  <c r="J56" i="6"/>
  <c r="AE56" i="6" l="1"/>
  <c r="B56" i="6"/>
  <c r="AM57" i="6"/>
  <c r="P57" i="6"/>
  <c r="AN58" i="6"/>
  <c r="F57" i="6"/>
  <c r="AF56" i="6" l="1"/>
  <c r="AP58" i="6"/>
  <c r="AR58" i="6" s="1"/>
  <c r="O58" i="6" s="1"/>
  <c r="AB58" i="6" s="1"/>
  <c r="L58" i="6"/>
  <c r="AQ58" i="6"/>
  <c r="N58" i="6" s="1"/>
  <c r="X58" i="6" s="1"/>
  <c r="I57" i="6"/>
  <c r="AJ57" i="6"/>
  <c r="D57" i="6" s="1"/>
  <c r="AK57" i="6"/>
  <c r="Q57" i="6"/>
  <c r="R57" i="6"/>
  <c r="AC57" i="6" l="1"/>
  <c r="AD57" i="6" s="1"/>
  <c r="S57" i="6"/>
  <c r="T57" i="6" s="1"/>
  <c r="E57" i="6"/>
  <c r="W57" i="6"/>
  <c r="AA57" i="6" s="1"/>
  <c r="J57" i="6"/>
  <c r="AS58" i="6"/>
  <c r="AE57" i="6" l="1"/>
  <c r="B57" i="6"/>
  <c r="AN59" i="6"/>
  <c r="P58" i="6"/>
  <c r="I58" i="6" s="1"/>
  <c r="F58" i="6"/>
  <c r="AM58" i="6"/>
  <c r="AF57" i="6" l="1"/>
  <c r="AJ58" i="6"/>
  <c r="D58" i="6" s="1"/>
  <c r="AK58" i="6"/>
  <c r="Q58" i="6"/>
  <c r="R58" i="6"/>
  <c r="AQ59" i="6"/>
  <c r="N59" i="6" s="1"/>
  <c r="X59" i="6" s="1"/>
  <c r="L59" i="6"/>
  <c r="AP59" i="6"/>
  <c r="AR59" i="6" s="1"/>
  <c r="O59" i="6" s="1"/>
  <c r="AB59" i="6" s="1"/>
  <c r="AC58" i="6" l="1"/>
  <c r="AD58" i="6" s="1"/>
  <c r="S58" i="6"/>
  <c r="T58" i="6" s="1"/>
  <c r="E58" i="6"/>
  <c r="W58" i="6"/>
  <c r="AA58" i="6" s="1"/>
  <c r="J58" i="6"/>
  <c r="AS59" i="6"/>
  <c r="AE58" i="6" l="1"/>
  <c r="B58" i="6"/>
  <c r="P59" i="6"/>
  <c r="F59" i="6"/>
  <c r="AN60" i="6"/>
  <c r="AM59" i="6"/>
  <c r="AF58" i="6" l="1"/>
  <c r="R59" i="6"/>
  <c r="Q59" i="6"/>
  <c r="AK59" i="6"/>
  <c r="AJ59" i="6"/>
  <c r="D59" i="6" s="1"/>
  <c r="AQ60" i="6"/>
  <c r="N60" i="6" s="1"/>
  <c r="X60" i="6" s="1"/>
  <c r="AP60" i="6"/>
  <c r="AR60" i="6" s="1"/>
  <c r="O60" i="6" s="1"/>
  <c r="AB60" i="6" s="1"/>
  <c r="L60" i="6"/>
  <c r="I59" i="6"/>
  <c r="AC59" i="6" l="1"/>
  <c r="AD59" i="6" s="1"/>
  <c r="S59" i="6"/>
  <c r="T59" i="6" s="1"/>
  <c r="E59" i="6"/>
  <c r="W59" i="6"/>
  <c r="AA59" i="6" s="1"/>
  <c r="AS60" i="6"/>
  <c r="AN61" i="6" s="1"/>
  <c r="J59" i="6"/>
  <c r="AE59" i="6" l="1"/>
  <c r="B59" i="6"/>
  <c r="P60" i="6"/>
  <c r="I60" i="6" s="1"/>
  <c r="F60" i="6"/>
  <c r="AM60" i="6"/>
  <c r="AJ60" i="6" s="1"/>
  <c r="D60" i="6" s="1"/>
  <c r="AP61" i="6"/>
  <c r="AR61" i="6" s="1"/>
  <c r="O61" i="6" s="1"/>
  <c r="AB61" i="6" s="1"/>
  <c r="L61" i="6"/>
  <c r="AQ61" i="6"/>
  <c r="N61" i="6" s="1"/>
  <c r="X61" i="6" s="1"/>
  <c r="AF59" i="6" l="1"/>
  <c r="Q60" i="6"/>
  <c r="AC60" i="6" s="1"/>
  <c r="AD60" i="6" s="1"/>
  <c r="AS61" i="6"/>
  <c r="P61" i="6" s="1"/>
  <c r="I61" i="6" s="1"/>
  <c r="AK60" i="6"/>
  <c r="E60" i="6" s="1"/>
  <c r="R60" i="6"/>
  <c r="J60" i="6"/>
  <c r="S60" i="6" l="1"/>
  <c r="T60" i="6" s="1"/>
  <c r="B60" i="6"/>
  <c r="AM61" i="6"/>
  <c r="Q61" i="6" s="1"/>
  <c r="AN62" i="6"/>
  <c r="L62" i="6" s="1"/>
  <c r="J61" i="6" s="1"/>
  <c r="F61" i="6"/>
  <c r="W60" i="6"/>
  <c r="AA60" i="6" s="1"/>
  <c r="AE60" i="6" s="1"/>
  <c r="AQ62" i="6" l="1"/>
  <c r="N62" i="6" s="1"/>
  <c r="X62" i="6" s="1"/>
  <c r="AF60" i="6"/>
  <c r="AP62" i="6"/>
  <c r="AR62" i="6" s="1"/>
  <c r="O62" i="6" s="1"/>
  <c r="AB62" i="6" s="1"/>
  <c r="AK61" i="6"/>
  <c r="E61" i="6" s="1"/>
  <c r="R61" i="6"/>
  <c r="S61" i="6" s="1"/>
  <c r="T61" i="6" s="1"/>
  <c r="AJ61" i="6"/>
  <c r="D61" i="6" s="1"/>
  <c r="AC61" i="6" s="1"/>
  <c r="AD61" i="6" s="1"/>
  <c r="AS62" i="6" l="1"/>
  <c r="AM62" i="6" s="1"/>
  <c r="B61" i="6"/>
  <c r="W61" i="6"/>
  <c r="AA61" i="6" s="1"/>
  <c r="AE61" i="6" s="1"/>
  <c r="F62" i="6" l="1"/>
  <c r="P62" i="6"/>
  <c r="I62" i="6" s="1"/>
  <c r="AN63" i="6"/>
  <c r="AP63" i="6" s="1"/>
  <c r="AR63" i="6" s="1"/>
  <c r="O63" i="6" s="1"/>
  <c r="AB63" i="6" s="1"/>
  <c r="AF61" i="6"/>
  <c r="AJ62" i="6"/>
  <c r="D62" i="6" s="1"/>
  <c r="AK62" i="6"/>
  <c r="R62" i="6"/>
  <c r="Q62" i="6"/>
  <c r="L63" i="6" l="1"/>
  <c r="T62" i="6" s="1"/>
  <c r="AQ63" i="6"/>
  <c r="N63" i="6" s="1"/>
  <c r="X63" i="6" s="1"/>
  <c r="AC62" i="6"/>
  <c r="AD62" i="6" s="1"/>
  <c r="S62" i="6"/>
  <c r="E62" i="6"/>
  <c r="W62" i="6"/>
  <c r="AA62" i="6" s="1"/>
  <c r="J62" i="6"/>
  <c r="AS63" i="6" l="1"/>
  <c r="AM63" i="6" s="1"/>
  <c r="B62" i="6"/>
  <c r="AE62" i="6"/>
  <c r="P63" i="6"/>
  <c r="F63" i="6"/>
  <c r="AN64" i="6"/>
  <c r="AF62" i="6" l="1"/>
  <c r="AP64" i="6"/>
  <c r="AR64" i="6" s="1"/>
  <c r="O64" i="6" s="1"/>
  <c r="AB64" i="6" s="1"/>
  <c r="L64" i="6"/>
  <c r="AQ64" i="6"/>
  <c r="I63" i="6"/>
  <c r="Q63" i="6"/>
  <c r="AJ63" i="6"/>
  <c r="D63" i="6" s="1"/>
  <c r="AK63" i="6"/>
  <c r="R63" i="6"/>
  <c r="AC63" i="6" l="1"/>
  <c r="AD63" i="6" s="1"/>
  <c r="AS64" i="6"/>
  <c r="P64" i="6" s="1"/>
  <c r="I64" i="6" s="1"/>
  <c r="E63" i="6"/>
  <c r="W63" i="6"/>
  <c r="AA63" i="6" s="1"/>
  <c r="S63" i="6"/>
  <c r="T63" i="6" s="1"/>
  <c r="J63" i="6"/>
  <c r="N64" i="6"/>
  <c r="X64" i="6" s="1"/>
  <c r="AN65" i="6" l="1"/>
  <c r="AP65" i="6" s="1"/>
  <c r="AR65" i="6" s="1"/>
  <c r="O65" i="6" s="1"/>
  <c r="AB65" i="6" s="1"/>
  <c r="AE63" i="6"/>
  <c r="B63" i="6"/>
  <c r="AM64" i="6"/>
  <c r="Q64" i="6" s="1"/>
  <c r="F64" i="6"/>
  <c r="L65" i="6"/>
  <c r="AQ65" i="6"/>
  <c r="AJ64" i="6"/>
  <c r="D64" i="6" s="1"/>
  <c r="AC64" i="6" s="1"/>
  <c r="AD64" i="6" s="1"/>
  <c r="AF63" i="6" l="1"/>
  <c r="R64" i="6"/>
  <c r="S64" i="6" s="1"/>
  <c r="T64" i="6" s="1"/>
  <c r="AK64" i="6"/>
  <c r="E64" i="6" s="1"/>
  <c r="N65" i="6"/>
  <c r="X65" i="6" s="1"/>
  <c r="AS65" i="6"/>
  <c r="J64" i="6"/>
  <c r="B64" i="6" l="1"/>
  <c r="W64" i="6"/>
  <c r="AA64" i="6" s="1"/>
  <c r="AE64" i="6" s="1"/>
  <c r="AM65" i="6"/>
  <c r="AN66" i="6"/>
  <c r="P65" i="6"/>
  <c r="F65" i="6"/>
  <c r="AF64" i="6" l="1"/>
  <c r="I65" i="6"/>
  <c r="AQ66" i="6"/>
  <c r="L66" i="6"/>
  <c r="AP66" i="6"/>
  <c r="AR66" i="6" s="1"/>
  <c r="O66" i="6" s="1"/>
  <c r="AB66" i="6" s="1"/>
  <c r="AJ65" i="6"/>
  <c r="D65" i="6" s="1"/>
  <c r="AK65" i="6"/>
  <c r="Q65" i="6"/>
  <c r="R65" i="6"/>
  <c r="AC65" i="6" l="1"/>
  <c r="AD65" i="6" s="1"/>
  <c r="E65" i="6"/>
  <c r="W65" i="6"/>
  <c r="AA65" i="6" s="1"/>
  <c r="S65" i="6"/>
  <c r="T65" i="6" s="1"/>
  <c r="N66" i="6"/>
  <c r="X66" i="6" s="1"/>
  <c r="AS66" i="6"/>
  <c r="J65" i="6"/>
  <c r="AE65" i="6" l="1"/>
  <c r="B65" i="6"/>
  <c r="F66" i="6"/>
  <c r="AN67" i="6"/>
  <c r="P66" i="6"/>
  <c r="I66" i="6" s="1"/>
  <c r="AM66" i="6"/>
  <c r="AF65" i="6" l="1"/>
  <c r="AJ66" i="6"/>
  <c r="D66" i="6" s="1"/>
  <c r="Q66" i="6"/>
  <c r="AK66" i="6"/>
  <c r="R66" i="6"/>
  <c r="AQ67" i="6"/>
  <c r="AP67" i="6"/>
  <c r="AR67" i="6" s="1"/>
  <c r="O67" i="6" s="1"/>
  <c r="AB67" i="6" s="1"/>
  <c r="L67" i="6"/>
  <c r="J66" i="6" s="1"/>
  <c r="AC66" i="6" l="1"/>
  <c r="AD66" i="6" s="1"/>
  <c r="E66" i="6"/>
  <c r="B66" i="6" s="1"/>
  <c r="W66" i="6"/>
  <c r="AA66" i="6" s="1"/>
  <c r="S66" i="6"/>
  <c r="T66" i="6" s="1"/>
  <c r="N67" i="6"/>
  <c r="X67" i="6" s="1"/>
  <c r="AS67" i="6"/>
  <c r="AE66" i="6" l="1"/>
  <c r="AF66" i="6" s="1"/>
  <c r="AM67" i="6"/>
  <c r="F67" i="6"/>
  <c r="AN68" i="6"/>
  <c r="P67" i="6"/>
  <c r="I67" i="6" l="1"/>
  <c r="L68" i="6"/>
  <c r="AQ68" i="6"/>
  <c r="AP68" i="6"/>
  <c r="AR68" i="6" s="1"/>
  <c r="O68" i="6" s="1"/>
  <c r="AB68" i="6" s="1"/>
  <c r="Q67" i="6"/>
  <c r="AK67" i="6"/>
  <c r="AJ67" i="6"/>
  <c r="D67" i="6" s="1"/>
  <c r="R67" i="6"/>
  <c r="AC67" i="6" l="1"/>
  <c r="AD67" i="6" s="1"/>
  <c r="E67" i="6"/>
  <c r="W67" i="6"/>
  <c r="AA67" i="6" s="1"/>
  <c r="S67" i="6"/>
  <c r="T67" i="6" s="1"/>
  <c r="N68" i="6"/>
  <c r="X68" i="6" s="1"/>
  <c r="AS68" i="6"/>
  <c r="J67" i="6"/>
  <c r="AE67" i="6" l="1"/>
  <c r="B67" i="6"/>
  <c r="AN69" i="6"/>
  <c r="F68" i="6"/>
  <c r="P68" i="6"/>
  <c r="I68" i="6" s="1"/>
  <c r="AM68" i="6"/>
  <c r="AF67" i="6" l="1"/>
  <c r="Q68" i="6"/>
  <c r="AK68" i="6"/>
  <c r="AJ68" i="6"/>
  <c r="D68" i="6" s="1"/>
  <c r="R68" i="6"/>
  <c r="AQ69" i="6"/>
  <c r="L69" i="6"/>
  <c r="AP69" i="6"/>
  <c r="AR69" i="6" s="1"/>
  <c r="O69" i="6" s="1"/>
  <c r="AB69" i="6" s="1"/>
  <c r="AC68" i="6" l="1"/>
  <c r="AD68" i="6" s="1"/>
  <c r="E68" i="6"/>
  <c r="W68" i="6"/>
  <c r="AA68" i="6" s="1"/>
  <c r="J68" i="6"/>
  <c r="AS69" i="6"/>
  <c r="N69" i="6"/>
  <c r="X69" i="6" s="1"/>
  <c r="S68" i="6"/>
  <c r="T68" i="6" s="1"/>
  <c r="AE68" i="6" l="1"/>
  <c r="B68" i="6"/>
  <c r="AM69" i="6"/>
  <c r="AN70" i="6"/>
  <c r="F69" i="6"/>
  <c r="P69" i="6"/>
  <c r="I69" i="6" s="1"/>
  <c r="AF68" i="6" l="1"/>
  <c r="L70" i="6"/>
  <c r="AP70" i="6"/>
  <c r="AR70" i="6" s="1"/>
  <c r="O70" i="6" s="1"/>
  <c r="AB70" i="6" s="1"/>
  <c r="AQ70" i="6"/>
  <c r="AJ69" i="6"/>
  <c r="D69" i="6" s="1"/>
  <c r="R69" i="6"/>
  <c r="Q69" i="6"/>
  <c r="AK69" i="6"/>
  <c r="AC69" i="6" l="1"/>
  <c r="AD69" i="6" s="1"/>
  <c r="S69" i="6"/>
  <c r="T69" i="6" s="1"/>
  <c r="E69" i="6"/>
  <c r="W69" i="6"/>
  <c r="AA69" i="6" s="1"/>
  <c r="AS70" i="6"/>
  <c r="F70" i="6" s="1"/>
  <c r="N70" i="6"/>
  <c r="X70" i="6" s="1"/>
  <c r="J69" i="6"/>
  <c r="AE69" i="6" l="1"/>
  <c r="B69" i="6"/>
  <c r="AN71" i="6"/>
  <c r="L71" i="6" s="1"/>
  <c r="J70" i="6" s="1"/>
  <c r="P70" i="6"/>
  <c r="I70" i="6" s="1"/>
  <c r="AM70" i="6"/>
  <c r="AK70" i="6" s="1"/>
  <c r="AF69" i="6" l="1"/>
  <c r="AQ71" i="6"/>
  <c r="N71" i="6" s="1"/>
  <c r="X71" i="6" s="1"/>
  <c r="R70" i="6"/>
  <c r="W70" i="6" s="1"/>
  <c r="AA70" i="6" s="1"/>
  <c r="AP71" i="6"/>
  <c r="AR71" i="6" s="1"/>
  <c r="O71" i="6" s="1"/>
  <c r="AB71" i="6" s="1"/>
  <c r="AJ70" i="6"/>
  <c r="D70" i="6" s="1"/>
  <c r="Q70" i="6"/>
  <c r="E70" i="6"/>
  <c r="S70" i="6" l="1"/>
  <c r="T70" i="6" s="1"/>
  <c r="B70" i="6"/>
  <c r="AS71" i="6"/>
  <c r="AN72" i="6" s="1"/>
  <c r="AC70" i="6"/>
  <c r="AD70" i="6" s="1"/>
  <c r="AE70" i="6" s="1"/>
  <c r="P71" i="6" l="1"/>
  <c r="I71" i="6" s="1"/>
  <c r="F71" i="6"/>
  <c r="AM71" i="6"/>
  <c r="Q71" i="6" s="1"/>
  <c r="AF70" i="6"/>
  <c r="AQ72" i="6"/>
  <c r="N72" i="6" s="1"/>
  <c r="X72" i="6" s="1"/>
  <c r="AP72" i="6"/>
  <c r="AR72" i="6" s="1"/>
  <c r="O72" i="6" s="1"/>
  <c r="AB72" i="6" s="1"/>
  <c r="L72" i="6"/>
  <c r="R71" i="6" l="1"/>
  <c r="S71" i="6" s="1"/>
  <c r="T71" i="6" s="1"/>
  <c r="AJ71" i="6"/>
  <c r="D71" i="6" s="1"/>
  <c r="AC71" i="6" s="1"/>
  <c r="AD71" i="6" s="1"/>
  <c r="AK71" i="6"/>
  <c r="E71" i="6" s="1"/>
  <c r="AS72" i="6"/>
  <c r="J71" i="6"/>
  <c r="W71" i="6" l="1"/>
  <c r="AA71" i="6" s="1"/>
  <c r="AE71" i="6" s="1"/>
  <c r="B71" i="6"/>
  <c r="AM72" i="6"/>
  <c r="AN73" i="6"/>
  <c r="P72" i="6"/>
  <c r="F72" i="6"/>
  <c r="AF71" i="6" l="1"/>
  <c r="I72" i="6"/>
  <c r="AQ73" i="6"/>
  <c r="L73" i="6"/>
  <c r="AP73" i="6"/>
  <c r="AR73" i="6" s="1"/>
  <c r="O73" i="6" s="1"/>
  <c r="AB73" i="6" s="1"/>
  <c r="AJ72" i="6"/>
  <c r="D72" i="6" s="1"/>
  <c r="Q72" i="6"/>
  <c r="AK72" i="6"/>
  <c r="R72" i="6"/>
  <c r="AC72" i="6" l="1"/>
  <c r="AD72" i="6" s="1"/>
  <c r="E72" i="6"/>
  <c r="W72" i="6"/>
  <c r="AA72" i="6" s="1"/>
  <c r="S72" i="6"/>
  <c r="T72" i="6" s="1"/>
  <c r="J72" i="6"/>
  <c r="N73" i="6"/>
  <c r="X73" i="6" s="1"/>
  <c r="AS73" i="6"/>
  <c r="AE72" i="6" l="1"/>
  <c r="B72" i="6"/>
  <c r="AM73" i="6"/>
  <c r="P73" i="6"/>
  <c r="I73" i="6" s="1"/>
  <c r="F73" i="6"/>
  <c r="AN74" i="6"/>
  <c r="AF72" i="6" l="1"/>
  <c r="AK73" i="6"/>
  <c r="AJ73" i="6"/>
  <c r="D73" i="6" s="1"/>
  <c r="R73" i="6"/>
  <c r="Q73" i="6"/>
  <c r="L74" i="6"/>
  <c r="AP74" i="6"/>
  <c r="AR74" i="6" s="1"/>
  <c r="O74" i="6" s="1"/>
  <c r="AB74" i="6" s="1"/>
  <c r="AQ74" i="6"/>
  <c r="S73" i="6" l="1"/>
  <c r="AC73" i="6"/>
  <c r="AD73" i="6" s="1"/>
  <c r="E73" i="6"/>
  <c r="W73" i="6"/>
  <c r="AA73" i="6" s="1"/>
  <c r="N74" i="6"/>
  <c r="X74" i="6" s="1"/>
  <c r="AS74" i="6"/>
  <c r="AM74" i="6" s="1"/>
  <c r="Q74" i="6" s="1"/>
  <c r="J73" i="6"/>
  <c r="T73" i="6"/>
  <c r="AE73" i="6" l="1"/>
  <c r="B73" i="6"/>
  <c r="R74" i="6"/>
  <c r="AK74" i="6"/>
  <c r="AJ74" i="6"/>
  <c r="D74" i="6" s="1"/>
  <c r="AC74" i="6" s="1"/>
  <c r="AD74" i="6" s="1"/>
  <c r="P74" i="6"/>
  <c r="I74" i="6" s="1"/>
  <c r="AN75" i="6"/>
  <c r="F74" i="6"/>
  <c r="AF73" i="6" l="1"/>
  <c r="E74" i="6"/>
  <c r="W74" i="6"/>
  <c r="AA74" i="6" s="1"/>
  <c r="AE74" i="6" s="1"/>
  <c r="S74" i="6"/>
  <c r="AP75" i="6"/>
  <c r="AR75" i="6" s="1"/>
  <c r="O75" i="6" s="1"/>
  <c r="AB75" i="6" s="1"/>
  <c r="L75" i="6"/>
  <c r="J74" i="6" s="1"/>
  <c r="AQ75" i="6"/>
  <c r="B74" i="6" l="1"/>
  <c r="AF74" i="6" s="1"/>
  <c r="AS75" i="6"/>
  <c r="AM75" i="6" s="1"/>
  <c r="N75" i="6"/>
  <c r="X75" i="6" s="1"/>
  <c r="T74" i="6"/>
  <c r="R75" i="6" l="1"/>
  <c r="AJ75" i="6"/>
  <c r="D75" i="6" s="1"/>
  <c r="Q75" i="6"/>
  <c r="AK75" i="6"/>
  <c r="AN76" i="6"/>
  <c r="F75" i="6"/>
  <c r="P75" i="6"/>
  <c r="I75" i="6" s="1"/>
  <c r="AC75" i="6" l="1"/>
  <c r="AD75" i="6" s="1"/>
  <c r="E75" i="6"/>
  <c r="W75" i="6"/>
  <c r="AA75" i="6" s="1"/>
  <c r="S75" i="6"/>
  <c r="L76" i="6"/>
  <c r="J75" i="6" s="1"/>
  <c r="AQ76" i="6"/>
  <c r="N76" i="6" s="1"/>
  <c r="X76" i="6" s="1"/>
  <c r="AP76" i="6"/>
  <c r="AR76" i="6" s="1"/>
  <c r="O76" i="6" s="1"/>
  <c r="AB76" i="6" s="1"/>
  <c r="AE75" i="6" l="1"/>
  <c r="B75" i="6"/>
  <c r="AS76" i="6"/>
  <c r="T75" i="6"/>
  <c r="AF75" i="6" l="1"/>
  <c r="P76" i="6"/>
  <c r="F76" i="6"/>
  <c r="AN77" i="6"/>
  <c r="AM76" i="6"/>
  <c r="Q76" i="6" l="1"/>
  <c r="R76" i="6"/>
  <c r="AJ76" i="6"/>
  <c r="D76" i="6" s="1"/>
  <c r="AK76" i="6"/>
  <c r="AQ77" i="6"/>
  <c r="N77" i="6" s="1"/>
  <c r="X77" i="6" s="1"/>
  <c r="L77" i="6"/>
  <c r="AP77" i="6"/>
  <c r="AR77" i="6" s="1"/>
  <c r="O77" i="6" s="1"/>
  <c r="AB77" i="6" s="1"/>
  <c r="I76" i="6"/>
  <c r="AC76" i="6" l="1"/>
  <c r="AD76" i="6" s="1"/>
  <c r="S76" i="6"/>
  <c r="T76" i="6" s="1"/>
  <c r="E76" i="6"/>
  <c r="W76" i="6"/>
  <c r="AA76" i="6" s="1"/>
  <c r="AE76" i="6" s="1"/>
  <c r="AS77" i="6"/>
  <c r="J76" i="6"/>
  <c r="B76" i="6" l="1"/>
  <c r="AF76" i="6" s="1"/>
  <c r="AM77" i="6"/>
  <c r="P77" i="6"/>
  <c r="AN78" i="6"/>
  <c r="F77" i="6"/>
  <c r="I77" i="6" l="1"/>
  <c r="AP78" i="6"/>
  <c r="AR78" i="6" s="1"/>
  <c r="O78" i="6" s="1"/>
  <c r="AB78" i="6" s="1"/>
  <c r="L78" i="6"/>
  <c r="AQ78" i="6"/>
  <c r="N78" i="6" s="1"/>
  <c r="X78" i="6" s="1"/>
  <c r="R77" i="6"/>
  <c r="AJ77" i="6"/>
  <c r="D77" i="6" s="1"/>
  <c r="Q77" i="6"/>
  <c r="AK77" i="6"/>
  <c r="AC77" i="6" l="1"/>
  <c r="AD77" i="6" s="1"/>
  <c r="S77" i="6"/>
  <c r="E77" i="6"/>
  <c r="W77" i="6"/>
  <c r="AA77" i="6" s="1"/>
  <c r="J77" i="6"/>
  <c r="T77" i="6"/>
  <c r="AS78" i="6"/>
  <c r="AM78" i="6"/>
  <c r="AE77" i="6" l="1"/>
  <c r="B77" i="6"/>
  <c r="R78" i="6"/>
  <c r="Q78" i="6"/>
  <c r="AK78" i="6"/>
  <c r="AJ78" i="6"/>
  <c r="D78" i="6" s="1"/>
  <c r="P78" i="6"/>
  <c r="I78" i="6" s="1"/>
  <c r="AN79" i="6"/>
  <c r="F78" i="6"/>
  <c r="AF77" i="6" l="1"/>
  <c r="AC78" i="6"/>
  <c r="AD78" i="6" s="1"/>
  <c r="S78" i="6"/>
  <c r="E78" i="6"/>
  <c r="W78" i="6"/>
  <c r="AA78" i="6" s="1"/>
  <c r="AE78" i="6" s="1"/>
  <c r="AP79" i="6"/>
  <c r="AR79" i="6" s="1"/>
  <c r="O79" i="6" s="1"/>
  <c r="AB79" i="6" s="1"/>
  <c r="AQ79" i="6"/>
  <c r="N79" i="6" s="1"/>
  <c r="X79" i="6" s="1"/>
  <c r="L79" i="6"/>
  <c r="AS79" i="6" l="1"/>
  <c r="P79" i="6" s="1"/>
  <c r="I79" i="6" s="1"/>
  <c r="J78" i="6"/>
  <c r="B78" i="6" s="1"/>
  <c r="AF78" i="6" s="1"/>
  <c r="T78" i="6"/>
  <c r="AN80" i="6" l="1"/>
  <c r="AQ80" i="6" s="1"/>
  <c r="F79" i="6"/>
  <c r="AM79" i="6"/>
  <c r="R79" i="6" s="1"/>
  <c r="AJ79" i="6"/>
  <c r="D79" i="6" s="1"/>
  <c r="AK79" i="6" l="1"/>
  <c r="W79" i="6" s="1"/>
  <c r="AA79" i="6" s="1"/>
  <c r="AP80" i="6"/>
  <c r="AR80" i="6" s="1"/>
  <c r="O80" i="6" s="1"/>
  <c r="AB80" i="6" s="1"/>
  <c r="L80" i="6"/>
  <c r="Q79" i="6"/>
  <c r="S79" i="6" s="1"/>
  <c r="E79" i="6"/>
  <c r="J79" i="6"/>
  <c r="N80" i="6"/>
  <c r="X80" i="6" s="1"/>
  <c r="T79" i="6" l="1"/>
  <c r="AS80" i="6"/>
  <c r="AN81" i="6" s="1"/>
  <c r="L81" i="6" s="1"/>
  <c r="AC79" i="6"/>
  <c r="AD79" i="6" s="1"/>
  <c r="AE79" i="6" s="1"/>
  <c r="B79" i="6"/>
  <c r="AM80" i="6"/>
  <c r="R80" i="6" s="1"/>
  <c r="AP81" i="6"/>
  <c r="AR81" i="6" s="1"/>
  <c r="O81" i="6" s="1"/>
  <c r="AB81" i="6" s="1"/>
  <c r="AQ81" i="6" l="1"/>
  <c r="N81" i="6" s="1"/>
  <c r="X81" i="6" s="1"/>
  <c r="F80" i="6"/>
  <c r="P80" i="6"/>
  <c r="I80" i="6" s="1"/>
  <c r="AF79" i="6"/>
  <c r="AJ80" i="6"/>
  <c r="D80" i="6" s="1"/>
  <c r="AK80" i="6"/>
  <c r="E80" i="6" s="1"/>
  <c r="Q80" i="6"/>
  <c r="S80" i="6" s="1"/>
  <c r="T80" i="6" s="1"/>
  <c r="J80" i="6"/>
  <c r="AS81" i="6" l="1"/>
  <c r="AN82" i="6" s="1"/>
  <c r="B80" i="6"/>
  <c r="W80" i="6"/>
  <c r="AA80" i="6" s="1"/>
  <c r="AC80" i="6"/>
  <c r="AD80" i="6" s="1"/>
  <c r="F81" i="6"/>
  <c r="AM81" i="6"/>
  <c r="P81" i="6" l="1"/>
  <c r="I81" i="6" s="1"/>
  <c r="AE80" i="6"/>
  <c r="AF80" i="6" s="1"/>
  <c r="AJ81" i="6"/>
  <c r="D81" i="6" s="1"/>
  <c r="Q81" i="6"/>
  <c r="AK81" i="6"/>
  <c r="R81" i="6"/>
  <c r="AP82" i="6"/>
  <c r="AR82" i="6" s="1"/>
  <c r="O82" i="6" s="1"/>
  <c r="AB82" i="6" s="1"/>
  <c r="L82" i="6"/>
  <c r="J81" i="6" s="1"/>
  <c r="AQ82" i="6"/>
  <c r="AC81" i="6" l="1"/>
  <c r="AD81" i="6" s="1"/>
  <c r="E81" i="6"/>
  <c r="B81" i="6" s="1"/>
  <c r="W81" i="6"/>
  <c r="AA81" i="6" s="1"/>
  <c r="S81" i="6"/>
  <c r="T81" i="6" s="1"/>
  <c r="N82" i="6"/>
  <c r="X82" i="6" s="1"/>
  <c r="AS82" i="6"/>
  <c r="AE81" i="6" l="1"/>
  <c r="AF81" i="6" s="1"/>
  <c r="P82" i="6"/>
  <c r="I82" i="6" s="1"/>
  <c r="F82" i="6"/>
  <c r="AN83" i="6"/>
  <c r="AM82" i="6"/>
  <c r="AJ82" i="6" l="1"/>
  <c r="D82" i="6" s="1"/>
  <c r="AK82" i="6"/>
  <c r="R82" i="6"/>
  <c r="Q82" i="6"/>
  <c r="S82" i="6" s="1"/>
  <c r="AP83" i="6"/>
  <c r="AR83" i="6" s="1"/>
  <c r="O83" i="6" s="1"/>
  <c r="AB83" i="6" s="1"/>
  <c r="L83" i="6"/>
  <c r="AQ83" i="6"/>
  <c r="AC82" i="6" l="1"/>
  <c r="AD82" i="6" s="1"/>
  <c r="E82" i="6"/>
  <c r="W82" i="6"/>
  <c r="AA82" i="6" s="1"/>
  <c r="AS83" i="6"/>
  <c r="AM83" i="6" s="1"/>
  <c r="N83" i="6"/>
  <c r="X83" i="6" s="1"/>
  <c r="J82" i="6"/>
  <c r="T82" i="6"/>
  <c r="AE82" i="6" l="1"/>
  <c r="B82" i="6"/>
  <c r="Q83" i="6"/>
  <c r="AJ83" i="6"/>
  <c r="D83" i="6" s="1"/>
  <c r="AC83" i="6" s="1"/>
  <c r="AD83" i="6" s="1"/>
  <c r="R83" i="6"/>
  <c r="AK83" i="6"/>
  <c r="P83" i="6"/>
  <c r="I83" i="6" s="1"/>
  <c r="AN84" i="6"/>
  <c r="F83" i="6"/>
  <c r="AF82" i="6" l="1"/>
  <c r="W83" i="6"/>
  <c r="AA83" i="6" s="1"/>
  <c r="AE83" i="6" s="1"/>
  <c r="E83" i="6"/>
  <c r="AQ84" i="6"/>
  <c r="L84" i="6"/>
  <c r="AP84" i="6"/>
  <c r="AR84" i="6" s="1"/>
  <c r="O84" i="6" s="1"/>
  <c r="AB84" i="6" s="1"/>
  <c r="S83" i="6"/>
  <c r="N84" i="6" l="1"/>
  <c r="X84" i="6" s="1"/>
  <c r="J83" i="6"/>
  <c r="B83" i="6" s="1"/>
  <c r="AF83" i="6" s="1"/>
  <c r="T83" i="6"/>
  <c r="AS84" i="6"/>
  <c r="AM84" i="6" s="1"/>
  <c r="AK84" i="6" l="1"/>
  <c r="Q84" i="6"/>
  <c r="R84" i="6"/>
  <c r="AJ84" i="6"/>
  <c r="D84" i="6" s="1"/>
  <c r="AC84" i="6" s="1"/>
  <c r="AD84" i="6" s="1"/>
  <c r="F84" i="6"/>
  <c r="P84" i="6"/>
  <c r="AN85" i="6"/>
  <c r="E84" i="6" l="1"/>
  <c r="W84" i="6"/>
  <c r="AA84" i="6" s="1"/>
  <c r="AE84" i="6" s="1"/>
  <c r="AP85" i="6"/>
  <c r="AR85" i="6" s="1"/>
  <c r="O85" i="6" s="1"/>
  <c r="AB85" i="6" s="1"/>
  <c r="AQ85" i="6"/>
  <c r="N85" i="6" s="1"/>
  <c r="X85" i="6" s="1"/>
  <c r="L85" i="6"/>
  <c r="I84" i="6"/>
  <c r="S84" i="6"/>
  <c r="J84" i="6" l="1"/>
  <c r="B84" i="6" s="1"/>
  <c r="AF84" i="6" s="1"/>
  <c r="T84" i="6"/>
  <c r="AS85" i="6"/>
  <c r="AN86" i="6" l="1"/>
  <c r="F85" i="6"/>
  <c r="AM85" i="6"/>
  <c r="P85" i="6"/>
  <c r="I85" i="6" s="1"/>
  <c r="AJ85" i="6" l="1"/>
  <c r="D85" i="6" s="1"/>
  <c r="R85" i="6"/>
  <c r="AK85" i="6"/>
  <c r="Q85" i="6"/>
  <c r="S85" i="6" s="1"/>
  <c r="T85" i="6" s="1"/>
  <c r="AQ86" i="6"/>
  <c r="L86" i="6"/>
  <c r="J85" i="6" s="1"/>
  <c r="AP86" i="6"/>
  <c r="AR86" i="6" s="1"/>
  <c r="O86" i="6" s="1"/>
  <c r="AB86" i="6" s="1"/>
  <c r="AC85" i="6" l="1"/>
  <c r="AD85" i="6" s="1"/>
  <c r="E85" i="6"/>
  <c r="B85" i="6" s="1"/>
  <c r="W85" i="6"/>
  <c r="AA85" i="6" s="1"/>
  <c r="N86" i="6"/>
  <c r="X86" i="6" s="1"/>
  <c r="AS86" i="6"/>
  <c r="AE85" i="6" l="1"/>
  <c r="AF85" i="6" s="1"/>
  <c r="F86" i="6"/>
  <c r="AN87" i="6"/>
  <c r="P86" i="6"/>
  <c r="I86" i="6" s="1"/>
  <c r="AM86" i="6"/>
  <c r="AJ86" i="6" l="1"/>
  <c r="D86" i="6" s="1"/>
  <c r="R86" i="6"/>
  <c r="AK86" i="6"/>
  <c r="Q86" i="6"/>
  <c r="S86" i="6" s="1"/>
  <c r="AP87" i="6"/>
  <c r="AR87" i="6" s="1"/>
  <c r="O87" i="6" s="1"/>
  <c r="AB87" i="6" s="1"/>
  <c r="AQ87" i="6"/>
  <c r="L87" i="6"/>
  <c r="AC86" i="6" l="1"/>
  <c r="AD86" i="6" s="1"/>
  <c r="E86" i="6"/>
  <c r="W86" i="6"/>
  <c r="AA86" i="6" s="1"/>
  <c r="N87" i="6"/>
  <c r="X87" i="6" s="1"/>
  <c r="AS87" i="6"/>
  <c r="J86" i="6"/>
  <c r="T86" i="6"/>
  <c r="AE86" i="6" l="1"/>
  <c r="B86" i="6"/>
  <c r="P87" i="6"/>
  <c r="I87" i="6" s="1"/>
  <c r="F87" i="6"/>
  <c r="AM87" i="6"/>
  <c r="AN88" i="6"/>
  <c r="AF86" i="6" l="1"/>
  <c r="AQ88" i="6"/>
  <c r="N88" i="6" s="1"/>
  <c r="X88" i="6" s="1"/>
  <c r="L88" i="6"/>
  <c r="J87" i="6" s="1"/>
  <c r="AP88" i="6"/>
  <c r="AR88" i="6" s="1"/>
  <c r="O88" i="6" s="1"/>
  <c r="AB88" i="6" s="1"/>
  <c r="AK87" i="6"/>
  <c r="AJ87" i="6"/>
  <c r="D87" i="6" s="1"/>
  <c r="Q87" i="6"/>
  <c r="R87" i="6"/>
  <c r="AC87" i="6" l="1"/>
  <c r="AD87" i="6" s="1"/>
  <c r="E87" i="6"/>
  <c r="B87" i="6" s="1"/>
  <c r="W87" i="6"/>
  <c r="AA87" i="6" s="1"/>
  <c r="AS88" i="6"/>
  <c r="S87" i="6"/>
  <c r="T87" i="6" s="1"/>
  <c r="AE87" i="6" l="1"/>
  <c r="AF87" i="6" s="1"/>
  <c r="AN89" i="6"/>
  <c r="P88" i="6"/>
  <c r="I88" i="6" s="1"/>
  <c r="F88" i="6"/>
  <c r="AM88" i="6"/>
  <c r="Q88" i="6" l="1"/>
  <c r="R88" i="6"/>
  <c r="AK88" i="6"/>
  <c r="AJ88" i="6"/>
  <c r="D88" i="6" s="1"/>
  <c r="AC88" i="6" s="1"/>
  <c r="AD88" i="6" s="1"/>
  <c r="AQ89" i="6"/>
  <c r="L89" i="6"/>
  <c r="J88" i="6" s="1"/>
  <c r="AP89" i="6"/>
  <c r="AR89" i="6" s="1"/>
  <c r="O89" i="6" s="1"/>
  <c r="AB89" i="6" s="1"/>
  <c r="E88" i="6" l="1"/>
  <c r="B88" i="6" s="1"/>
  <c r="W88" i="6"/>
  <c r="AA88" i="6" s="1"/>
  <c r="AE88" i="6" s="1"/>
  <c r="N89" i="6"/>
  <c r="X89" i="6" s="1"/>
  <c r="AS89" i="6"/>
  <c r="S88" i="6"/>
  <c r="T88" i="6" s="1"/>
  <c r="AF88" i="6" l="1"/>
  <c r="F89" i="6"/>
  <c r="P89" i="6"/>
  <c r="I89" i="6" s="1"/>
  <c r="AN90" i="6"/>
  <c r="AM89" i="6"/>
  <c r="Q89" i="6" l="1"/>
  <c r="AJ89" i="6"/>
  <c r="D89" i="6" s="1"/>
  <c r="R89" i="6"/>
  <c r="AK89" i="6"/>
  <c r="AP90" i="6"/>
  <c r="AR90" i="6" s="1"/>
  <c r="O90" i="6" s="1"/>
  <c r="AB90" i="6" s="1"/>
  <c r="L90" i="6"/>
  <c r="J89" i="6" s="1"/>
  <c r="AQ90" i="6"/>
  <c r="AC89" i="6" l="1"/>
  <c r="AD89" i="6" s="1"/>
  <c r="E89" i="6"/>
  <c r="B89" i="6" s="1"/>
  <c r="W89" i="6"/>
  <c r="AA89" i="6" s="1"/>
  <c r="N90" i="6"/>
  <c r="X90" i="6" s="1"/>
  <c r="AS90" i="6"/>
  <c r="S89" i="6"/>
  <c r="T89" i="6" s="1"/>
  <c r="AE89" i="6" l="1"/>
  <c r="AF89" i="6" s="1"/>
  <c r="F90" i="6"/>
  <c r="P90" i="6"/>
  <c r="I90" i="6" s="1"/>
  <c r="AM90" i="6"/>
  <c r="AN91" i="6"/>
  <c r="AQ91" i="6" l="1"/>
  <c r="L91" i="6"/>
  <c r="AP91" i="6"/>
  <c r="AR91" i="6" s="1"/>
  <c r="O91" i="6" s="1"/>
  <c r="AB91" i="6" s="1"/>
  <c r="R90" i="6"/>
  <c r="Q90" i="6"/>
  <c r="AJ90" i="6"/>
  <c r="D90" i="6" s="1"/>
  <c r="AK90" i="6"/>
  <c r="AC90" i="6" l="1"/>
  <c r="AD90" i="6" s="1"/>
  <c r="E90" i="6"/>
  <c r="W90" i="6"/>
  <c r="AA90" i="6" s="1"/>
  <c r="J90" i="6"/>
  <c r="S90" i="6"/>
  <c r="T90" i="6" s="1"/>
  <c r="N91" i="6"/>
  <c r="X91" i="6" s="1"/>
  <c r="AS91" i="6"/>
  <c r="AE90" i="6" l="1"/>
  <c r="B90" i="6"/>
  <c r="F91" i="6"/>
  <c r="P91" i="6"/>
  <c r="I91" i="6" s="1"/>
  <c r="AN92" i="6"/>
  <c r="AM91" i="6"/>
  <c r="AF90" i="6" l="1"/>
  <c r="AK91" i="6"/>
  <c r="R91" i="6"/>
  <c r="AJ91" i="6"/>
  <c r="D91" i="6" s="1"/>
  <c r="Q91" i="6"/>
  <c r="S91" i="6" s="1"/>
  <c r="T91" i="6" s="1"/>
  <c r="AQ92" i="6"/>
  <c r="L92" i="6"/>
  <c r="J91" i="6" s="1"/>
  <c r="AP92" i="6"/>
  <c r="AR92" i="6" s="1"/>
  <c r="O92" i="6" s="1"/>
  <c r="AB92" i="6" s="1"/>
  <c r="AC91" i="6" l="1"/>
  <c r="AD91" i="6" s="1"/>
  <c r="E91" i="6"/>
  <c r="B91" i="6" s="1"/>
  <c r="W91" i="6"/>
  <c r="AA91" i="6" s="1"/>
  <c r="N92" i="6"/>
  <c r="X92" i="6" s="1"/>
  <c r="AS92" i="6"/>
  <c r="AE91" i="6" l="1"/>
  <c r="AF91" i="6" s="1"/>
  <c r="P92" i="6"/>
  <c r="I92" i="6" s="1"/>
  <c r="F92" i="6"/>
  <c r="AN93" i="6"/>
  <c r="AM92" i="6"/>
  <c r="Q92" i="6" l="1"/>
  <c r="R92" i="6"/>
  <c r="AJ92" i="6"/>
  <c r="D92" i="6" s="1"/>
  <c r="AK92" i="6"/>
  <c r="AQ93" i="6"/>
  <c r="L93" i="6"/>
  <c r="J92" i="6" s="1"/>
  <c r="AP93" i="6"/>
  <c r="AR93" i="6" s="1"/>
  <c r="O93" i="6" s="1"/>
  <c r="AB93" i="6" s="1"/>
  <c r="AC92" i="6" l="1"/>
  <c r="AD92" i="6" s="1"/>
  <c r="E92" i="6"/>
  <c r="B92" i="6" s="1"/>
  <c r="W92" i="6"/>
  <c r="AA92" i="6" s="1"/>
  <c r="N93" i="6"/>
  <c r="X93" i="6" s="1"/>
  <c r="AS93" i="6"/>
  <c r="S92" i="6"/>
  <c r="T92" i="6" s="1"/>
  <c r="AE92" i="6" l="1"/>
  <c r="AF92" i="6" s="1"/>
  <c r="AM93" i="6"/>
  <c r="F93" i="6"/>
  <c r="P93" i="6"/>
  <c r="I93" i="6" s="1"/>
  <c r="AN94" i="6"/>
  <c r="R93" i="6" l="1"/>
  <c r="Q93" i="6"/>
  <c r="AK93" i="6"/>
  <c r="AJ93" i="6"/>
  <c r="D93" i="6" s="1"/>
  <c r="AP94" i="6"/>
  <c r="AR94" i="6" s="1"/>
  <c r="O94" i="6" s="1"/>
  <c r="AB94" i="6" s="1"/>
  <c r="AQ94" i="6"/>
  <c r="L94" i="6"/>
  <c r="AC93" i="6" l="1"/>
  <c r="AD93" i="6" s="1"/>
  <c r="S93" i="6"/>
  <c r="T93" i="6" s="1"/>
  <c r="E93" i="6"/>
  <c r="W93" i="6"/>
  <c r="AA93" i="6" s="1"/>
  <c r="N94" i="6"/>
  <c r="X94" i="6" s="1"/>
  <c r="AS94" i="6"/>
  <c r="J93" i="6"/>
  <c r="AE93" i="6" l="1"/>
  <c r="B93" i="6"/>
  <c r="AF93" i="6" s="1"/>
  <c r="P94" i="6"/>
  <c r="I94" i="6" s="1"/>
  <c r="F94" i="6"/>
  <c r="AN95" i="6"/>
  <c r="AM94" i="6"/>
  <c r="AK94" i="6" l="1"/>
  <c r="AJ94" i="6"/>
  <c r="D94" i="6" s="1"/>
  <c r="R94" i="6"/>
  <c r="Q94" i="6"/>
  <c r="S94" i="6" s="1"/>
  <c r="L95" i="6"/>
  <c r="J94" i="6" s="1"/>
  <c r="AP95" i="6"/>
  <c r="AR95" i="6" s="1"/>
  <c r="O95" i="6" s="1"/>
  <c r="AB95" i="6" s="1"/>
  <c r="AQ95" i="6"/>
  <c r="T94" i="6" l="1"/>
  <c r="AC94" i="6"/>
  <c r="AD94" i="6" s="1"/>
  <c r="E94" i="6"/>
  <c r="B94" i="6" s="1"/>
  <c r="W94" i="6"/>
  <c r="AA94" i="6" s="1"/>
  <c r="AE94" i="6" s="1"/>
  <c r="AS95" i="6"/>
  <c r="P95" i="6" s="1"/>
  <c r="I95" i="6" s="1"/>
  <c r="N95" i="6"/>
  <c r="X95" i="6" s="1"/>
  <c r="AF94" i="6" l="1"/>
  <c r="AN96" i="6"/>
  <c r="L96" i="6" s="1"/>
  <c r="J95" i="6" s="1"/>
  <c r="AP96" i="6"/>
  <c r="AR96" i="6" s="1"/>
  <c r="O96" i="6" s="1"/>
  <c r="AB96" i="6" s="1"/>
  <c r="F95" i="6"/>
  <c r="AM95" i="6"/>
  <c r="AK95" i="6" s="1"/>
  <c r="Q95" i="6" l="1"/>
  <c r="AQ96" i="6"/>
  <c r="N96" i="6" s="1"/>
  <c r="X96" i="6" s="1"/>
  <c r="AJ95" i="6"/>
  <c r="D95" i="6" s="1"/>
  <c r="R95" i="6"/>
  <c r="E95" i="6"/>
  <c r="AC95" i="6" l="1"/>
  <c r="AD95" i="6" s="1"/>
  <c r="S95" i="6"/>
  <c r="T95" i="6" s="1"/>
  <c r="AS96" i="6"/>
  <c r="P96" i="6" s="1"/>
  <c r="I96" i="6" s="1"/>
  <c r="W95" i="6"/>
  <c r="AA95" i="6" s="1"/>
  <c r="F96" i="6"/>
  <c r="B95" i="6"/>
  <c r="AM96" i="6"/>
  <c r="AK96" i="6" s="1"/>
  <c r="AN97" i="6"/>
  <c r="AQ97" i="6" s="1"/>
  <c r="AE95" i="6" l="1"/>
  <c r="AF95" i="6"/>
  <c r="L97" i="6"/>
  <c r="J96" i="6" s="1"/>
  <c r="R96" i="6"/>
  <c r="Q96" i="6"/>
  <c r="AP97" i="6"/>
  <c r="AR97" i="6" s="1"/>
  <c r="O97" i="6" s="1"/>
  <c r="AB97" i="6" s="1"/>
  <c r="AJ96" i="6"/>
  <c r="D96" i="6" s="1"/>
  <c r="E96" i="6"/>
  <c r="W96" i="6"/>
  <c r="AA96" i="6" s="1"/>
  <c r="N97" i="6"/>
  <c r="X97" i="6" s="1"/>
  <c r="S96" i="6" l="1"/>
  <c r="T96" i="6" s="1"/>
  <c r="AC96" i="6"/>
  <c r="AD96" i="6" s="1"/>
  <c r="AE96" i="6" s="1"/>
  <c r="B96" i="6"/>
  <c r="AS97" i="6"/>
  <c r="AM97" i="6" s="1"/>
  <c r="AJ97" i="6" s="1"/>
  <c r="D97" i="6" s="1"/>
  <c r="Q97" i="6" l="1"/>
  <c r="AC97" i="6" s="1"/>
  <c r="AD97" i="6" s="1"/>
  <c r="P97" i="6"/>
  <c r="I97" i="6" s="1"/>
  <c r="F97" i="6"/>
  <c r="AK97" i="6"/>
  <c r="AN98" i="6"/>
  <c r="AQ98" i="6" s="1"/>
  <c r="N98" i="6" s="1"/>
  <c r="X98" i="6" s="1"/>
  <c r="R97" i="6"/>
  <c r="AF96" i="6"/>
  <c r="W97" i="6" l="1"/>
  <c r="AA97" i="6" s="1"/>
  <c r="S97" i="6"/>
  <c r="E97" i="6"/>
  <c r="L98" i="6"/>
  <c r="J97" i="6" s="1"/>
  <c r="AP98" i="6"/>
  <c r="AR98" i="6" s="1"/>
  <c r="O98" i="6" s="1"/>
  <c r="AB98" i="6" s="1"/>
  <c r="AE97" i="6"/>
  <c r="B97" i="6" l="1"/>
  <c r="AF97" i="6" s="1"/>
  <c r="T97" i="6"/>
  <c r="AS98" i="6"/>
  <c r="AM98" i="6" s="1"/>
  <c r="Q98" i="6" s="1"/>
  <c r="AJ98" i="6"/>
  <c r="D98" i="6" s="1"/>
  <c r="R98" i="6" l="1"/>
  <c r="S98" i="6" s="1"/>
  <c r="AN99" i="6"/>
  <c r="L99" i="6" s="1"/>
  <c r="J98" i="6" s="1"/>
  <c r="P98" i="6"/>
  <c r="I98" i="6" s="1"/>
  <c r="AK98" i="6"/>
  <c r="E98" i="6" s="1"/>
  <c r="F98" i="6"/>
  <c r="AC98" i="6"/>
  <c r="AD98" i="6" s="1"/>
  <c r="AP99" i="6"/>
  <c r="AR99" i="6" s="1"/>
  <c r="O99" i="6" s="1"/>
  <c r="AB99" i="6" s="1"/>
  <c r="AQ99" i="6" l="1"/>
  <c r="N99" i="6" s="1"/>
  <c r="X99" i="6" s="1"/>
  <c r="W98" i="6"/>
  <c r="AA98" i="6" s="1"/>
  <c r="AE98" i="6" s="1"/>
  <c r="B98" i="6"/>
  <c r="T98" i="6"/>
  <c r="AS99" i="6" l="1"/>
  <c r="F99" i="6" s="1"/>
  <c r="AF98" i="6"/>
  <c r="AN100" i="6"/>
  <c r="AQ100" i="6" s="1"/>
  <c r="N100" i="6" s="1"/>
  <c r="X100" i="6" s="1"/>
  <c r="P99" i="6" l="1"/>
  <c r="I99" i="6" s="1"/>
  <c r="AM99" i="6"/>
  <c r="AP100" i="6"/>
  <c r="AR100" i="6" s="1"/>
  <c r="O100" i="6" s="1"/>
  <c r="AB100" i="6" s="1"/>
  <c r="Q99" i="6"/>
  <c r="AK99" i="6"/>
  <c r="E99" i="6"/>
  <c r="L100" i="6"/>
  <c r="W99" i="6" l="1"/>
  <c r="AA99" i="6" s="1"/>
  <c r="AE99" i="6" s="1"/>
  <c r="AS100" i="6"/>
  <c r="F100" i="6" s="1"/>
  <c r="R99" i="6"/>
  <c r="S99" i="6" s="1"/>
  <c r="T99" i="6" s="1"/>
  <c r="AJ99" i="6"/>
  <c r="D99" i="6" s="1"/>
  <c r="AC99" i="6" s="1"/>
  <c r="AD99" i="6" s="1"/>
  <c r="J99" i="6"/>
  <c r="P100" i="6"/>
  <c r="I100" i="6" s="1"/>
  <c r="AN101" i="6"/>
  <c r="AM100" i="6"/>
  <c r="B99" i="6" l="1"/>
  <c r="AF99" i="6" s="1"/>
  <c r="R100" i="6"/>
  <c r="AK100" i="6"/>
  <c r="Q100" i="6"/>
  <c r="S100" i="6" s="1"/>
  <c r="AJ100" i="6"/>
  <c r="D100" i="6" s="1"/>
  <c r="AQ101" i="6"/>
  <c r="N101" i="6" s="1"/>
  <c r="X101" i="6" s="1"/>
  <c r="AP101" i="6"/>
  <c r="AR101" i="6" s="1"/>
  <c r="O101" i="6" s="1"/>
  <c r="AB101" i="6" s="1"/>
  <c r="L101" i="6"/>
  <c r="J100" i="6" s="1"/>
  <c r="AC100" i="6" l="1"/>
  <c r="AD100" i="6" s="1"/>
  <c r="E100" i="6"/>
  <c r="B100" i="6" s="1"/>
  <c r="W100" i="6"/>
  <c r="AA100" i="6" s="1"/>
  <c r="AS101" i="6"/>
  <c r="AM101" i="6" s="1"/>
  <c r="T100" i="6"/>
  <c r="AE100" i="6" l="1"/>
  <c r="AF100" i="6" s="1"/>
  <c r="F101" i="6"/>
  <c r="P101" i="6"/>
  <c r="I101" i="6" s="1"/>
  <c r="AN102" i="6"/>
  <c r="AQ102" i="6" s="1"/>
  <c r="N102" i="6" s="1"/>
  <c r="X102" i="6" s="1"/>
  <c r="AK101" i="6"/>
  <c r="AJ101" i="6"/>
  <c r="D101" i="6" s="1"/>
  <c r="Q101" i="6"/>
  <c r="R101" i="6"/>
  <c r="L102" i="6" l="1"/>
  <c r="J101" i="6" s="1"/>
  <c r="AC101" i="6"/>
  <c r="AD101" i="6" s="1"/>
  <c r="AP102" i="6"/>
  <c r="AR102" i="6" s="1"/>
  <c r="O102" i="6" s="1"/>
  <c r="AB102" i="6" s="1"/>
  <c r="E101" i="6"/>
  <c r="W101" i="6"/>
  <c r="AA101" i="6" s="1"/>
  <c r="S101" i="6"/>
  <c r="B101" i="6" l="1"/>
  <c r="T101" i="6"/>
  <c r="AE101" i="6"/>
  <c r="AS102" i="6"/>
  <c r="F102" i="6" s="1"/>
  <c r="AF101" i="6" l="1"/>
  <c r="AM102" i="6"/>
  <c r="AK102" i="6" s="1"/>
  <c r="P102" i="6"/>
  <c r="I102" i="6" s="1"/>
  <c r="AN103" i="6"/>
  <c r="AP103" i="6" s="1"/>
  <c r="AR103" i="6" s="1"/>
  <c r="O103" i="6" s="1"/>
  <c r="AB103" i="6" s="1"/>
  <c r="AJ102" i="6" l="1"/>
  <c r="D102" i="6" s="1"/>
  <c r="AQ103" i="6"/>
  <c r="N103" i="6" s="1"/>
  <c r="X103" i="6" s="1"/>
  <c r="L103" i="6"/>
  <c r="J102" i="6" s="1"/>
  <c r="Q102" i="6"/>
  <c r="R102" i="6"/>
  <c r="W102" i="6" s="1"/>
  <c r="AA102" i="6" s="1"/>
  <c r="E102" i="6"/>
  <c r="AC102" i="6" l="1"/>
  <c r="AD102" i="6" s="1"/>
  <c r="AE102" i="6" s="1"/>
  <c r="AS103" i="6"/>
  <c r="P103" i="6" s="1"/>
  <c r="I103" i="6" s="1"/>
  <c r="B102" i="6"/>
  <c r="S102" i="6"/>
  <c r="T102" i="6" s="1"/>
  <c r="AN104" i="6" l="1"/>
  <c r="AQ104" i="6" s="1"/>
  <c r="AM103" i="6"/>
  <c r="AJ103" i="6" s="1"/>
  <c r="D103" i="6" s="1"/>
  <c r="F103" i="6"/>
  <c r="AF102" i="6"/>
  <c r="R103" i="6"/>
  <c r="AK103" i="6"/>
  <c r="Q103" i="6"/>
  <c r="AP104" i="6"/>
  <c r="AR104" i="6" s="1"/>
  <c r="O104" i="6" s="1"/>
  <c r="AB104" i="6" s="1"/>
  <c r="L104" i="6" l="1"/>
  <c r="J103" i="6" s="1"/>
  <c r="S103" i="6"/>
  <c r="AC103" i="6"/>
  <c r="AD103" i="6" s="1"/>
  <c r="E103" i="6"/>
  <c r="W103" i="6"/>
  <c r="AA103" i="6" s="1"/>
  <c r="N104" i="6"/>
  <c r="X104" i="6" s="1"/>
  <c r="AS104" i="6"/>
  <c r="AE103" i="6" l="1"/>
  <c r="B103" i="6"/>
  <c r="T103" i="6"/>
  <c r="AN105" i="6"/>
  <c r="AM104" i="6"/>
  <c r="P104" i="6"/>
  <c r="I104" i="6" s="1"/>
  <c r="F104" i="6"/>
  <c r="AF103" i="6" l="1"/>
  <c r="R104" i="6"/>
  <c r="AJ104" i="6"/>
  <c r="D104" i="6" s="1"/>
  <c r="Q104" i="6"/>
  <c r="AK104" i="6"/>
  <c r="AQ105" i="6"/>
  <c r="N105" i="6" s="1"/>
  <c r="X105" i="6" s="1"/>
  <c r="AP105" i="6"/>
  <c r="AR105" i="6" s="1"/>
  <c r="O105" i="6" s="1"/>
  <c r="AB105" i="6" s="1"/>
  <c r="L105" i="6"/>
  <c r="J104" i="6" s="1"/>
  <c r="AC104" i="6" l="1"/>
  <c r="AD104" i="6" s="1"/>
  <c r="S104" i="6"/>
  <c r="T104" i="6" s="1"/>
  <c r="E104" i="6"/>
  <c r="B104" i="6" s="1"/>
  <c r="W104" i="6"/>
  <c r="AA104" i="6" s="1"/>
  <c r="AS105" i="6"/>
  <c r="AE104" i="6" l="1"/>
  <c r="AF104" i="6" s="1"/>
  <c r="F105" i="6"/>
  <c r="P105" i="6"/>
  <c r="I105" i="6" s="1"/>
  <c r="AN106" i="6"/>
  <c r="AM105" i="6"/>
  <c r="Q105" i="6" l="1"/>
  <c r="AK105" i="6"/>
  <c r="R105" i="6"/>
  <c r="AJ105" i="6"/>
  <c r="D105" i="6" s="1"/>
  <c r="AC105" i="6" s="1"/>
  <c r="AD105" i="6" s="1"/>
  <c r="AP106" i="6"/>
  <c r="AR106" i="6" s="1"/>
  <c r="O106" i="6" s="1"/>
  <c r="AB106" i="6" s="1"/>
  <c r="AQ106" i="6"/>
  <c r="L106" i="6"/>
  <c r="J105" i="6" s="1"/>
  <c r="S105" i="6" l="1"/>
  <c r="T105" i="6" s="1"/>
  <c r="E105" i="6"/>
  <c r="B105" i="6" s="1"/>
  <c r="W105" i="6"/>
  <c r="AA105" i="6" s="1"/>
  <c r="AE105" i="6" s="1"/>
  <c r="N106" i="6"/>
  <c r="X106" i="6" s="1"/>
  <c r="AS106" i="6"/>
  <c r="AF105" i="6" l="1"/>
  <c r="AN107" i="6"/>
  <c r="P106" i="6"/>
  <c r="I106" i="6" s="1"/>
  <c r="AM106" i="6"/>
  <c r="F106" i="6"/>
  <c r="R106" i="6" l="1"/>
  <c r="AK106" i="6"/>
  <c r="Q106" i="6"/>
  <c r="AJ106" i="6"/>
  <c r="D106" i="6" s="1"/>
  <c r="AC106" i="6" s="1"/>
  <c r="AD106" i="6" s="1"/>
  <c r="AP107" i="6"/>
  <c r="AR107" i="6" s="1"/>
  <c r="O107" i="6" s="1"/>
  <c r="AB107" i="6" s="1"/>
  <c r="L107" i="6"/>
  <c r="J106" i="6" s="1"/>
  <c r="AQ107" i="6"/>
  <c r="S106" i="6" l="1"/>
  <c r="T106" i="6" s="1"/>
  <c r="E106" i="6"/>
  <c r="B106" i="6" s="1"/>
  <c r="W106" i="6"/>
  <c r="AA106" i="6" s="1"/>
  <c r="AE106" i="6" s="1"/>
  <c r="N107" i="6"/>
  <c r="X107" i="6" s="1"/>
  <c r="AS107" i="6"/>
  <c r="AF106" i="6" l="1"/>
  <c r="AN108" i="6"/>
  <c r="P107" i="6"/>
  <c r="I107" i="6" s="1"/>
  <c r="F107" i="6"/>
  <c r="AM107" i="6"/>
  <c r="AJ107" i="6" l="1"/>
  <c r="D107" i="6" s="1"/>
  <c r="Q107" i="6"/>
  <c r="AK107" i="6"/>
  <c r="R107" i="6"/>
  <c r="AQ108" i="6"/>
  <c r="L108" i="6"/>
  <c r="J107" i="6" s="1"/>
  <c r="AP108" i="6"/>
  <c r="AR108" i="6" s="1"/>
  <c r="O108" i="6" s="1"/>
  <c r="AB108" i="6" s="1"/>
  <c r="AC107" i="6" l="1"/>
  <c r="AD107" i="6" s="1"/>
  <c r="E107" i="6"/>
  <c r="B107" i="6" s="1"/>
  <c r="W107" i="6"/>
  <c r="AA107" i="6" s="1"/>
  <c r="S107" i="6"/>
  <c r="T107" i="6" s="1"/>
  <c r="N108" i="6"/>
  <c r="X108" i="6" s="1"/>
  <c r="AS108" i="6"/>
  <c r="AE107" i="6" l="1"/>
  <c r="AF107" i="6" s="1"/>
  <c r="AN109" i="6"/>
  <c r="P108" i="6"/>
  <c r="I108" i="6" s="1"/>
  <c r="F108" i="6"/>
  <c r="AM108" i="6"/>
  <c r="AQ109" i="6" l="1"/>
  <c r="AP109" i="6"/>
  <c r="AR109" i="6" s="1"/>
  <c r="O109" i="6" s="1"/>
  <c r="AB109" i="6" s="1"/>
  <c r="L109" i="6"/>
  <c r="J108" i="6" s="1"/>
  <c r="AK108" i="6"/>
  <c r="AJ108" i="6"/>
  <c r="D108" i="6" s="1"/>
  <c r="Q108" i="6"/>
  <c r="R108" i="6"/>
  <c r="AC108" i="6" l="1"/>
  <c r="AD108" i="6" s="1"/>
  <c r="E108" i="6"/>
  <c r="B108" i="6" s="1"/>
  <c r="W108" i="6"/>
  <c r="AA108" i="6" s="1"/>
  <c r="S108" i="6"/>
  <c r="T108" i="6" s="1"/>
  <c r="N109" i="6"/>
  <c r="X109" i="6" s="1"/>
  <c r="AS109" i="6"/>
  <c r="AE108" i="6" l="1"/>
  <c r="AF108" i="6" s="1"/>
  <c r="P109" i="6"/>
  <c r="I109" i="6" s="1"/>
  <c r="F109" i="6"/>
  <c r="AN110" i="6"/>
  <c r="AM109" i="6"/>
  <c r="AK109" i="6" l="1"/>
  <c r="Q109" i="6"/>
  <c r="R109" i="6"/>
  <c r="AJ109" i="6"/>
  <c r="D109" i="6" s="1"/>
  <c r="AC109" i="6" s="1"/>
  <c r="AD109" i="6" s="1"/>
  <c r="AQ110" i="6"/>
  <c r="L110" i="6"/>
  <c r="J109" i="6" s="1"/>
  <c r="AP110" i="6"/>
  <c r="AR110" i="6" s="1"/>
  <c r="O110" i="6" s="1"/>
  <c r="AB110" i="6" s="1"/>
  <c r="E109" i="6" l="1"/>
  <c r="B109" i="6" s="1"/>
  <c r="W109" i="6"/>
  <c r="AA109" i="6" s="1"/>
  <c r="AE109" i="6" s="1"/>
  <c r="S109" i="6"/>
  <c r="T109" i="6" s="1"/>
  <c r="N110" i="6"/>
  <c r="X110" i="6" s="1"/>
  <c r="AS110" i="6"/>
  <c r="AF109" i="6" l="1"/>
  <c r="AN111" i="6"/>
  <c r="F110" i="6"/>
  <c r="P110" i="6"/>
  <c r="I110" i="6" s="1"/>
  <c r="AM110" i="6"/>
  <c r="R110" i="6" l="1"/>
  <c r="AJ110" i="6"/>
  <c r="D110" i="6" s="1"/>
  <c r="Q110" i="6"/>
  <c r="AK110" i="6"/>
  <c r="AQ111" i="6"/>
  <c r="AP111" i="6"/>
  <c r="AR111" i="6" s="1"/>
  <c r="O111" i="6" s="1"/>
  <c r="AB111" i="6" s="1"/>
  <c r="L111" i="6"/>
  <c r="J110" i="6" s="1"/>
  <c r="AC110" i="6" l="1"/>
  <c r="AD110" i="6" s="1"/>
  <c r="E110" i="6"/>
  <c r="B110" i="6" s="1"/>
  <c r="W110" i="6"/>
  <c r="AA110" i="6" s="1"/>
  <c r="AS111" i="6"/>
  <c r="F111" i="6" s="1"/>
  <c r="N111" i="6"/>
  <c r="X111" i="6" s="1"/>
  <c r="S110" i="6"/>
  <c r="T110" i="6" s="1"/>
  <c r="AE110" i="6" l="1"/>
  <c r="AF110" i="6" s="1"/>
  <c r="AM111" i="6"/>
  <c r="R111" i="6" s="1"/>
  <c r="P111" i="6"/>
  <c r="I111" i="6" s="1"/>
  <c r="AN112" i="6"/>
  <c r="AQ112" i="6" s="1"/>
  <c r="N112" i="6" s="1"/>
  <c r="X112" i="6" s="1"/>
  <c r="AJ111" i="6" l="1"/>
  <c r="D111" i="6" s="1"/>
  <c r="AK111" i="6"/>
  <c r="E111" i="6" s="1"/>
  <c r="Q111" i="6"/>
  <c r="AP112" i="6"/>
  <c r="AR112" i="6" s="1"/>
  <c r="O112" i="6" s="1"/>
  <c r="AB112" i="6" s="1"/>
  <c r="L112" i="6"/>
  <c r="J111" i="6" s="1"/>
  <c r="W111" i="6" l="1"/>
  <c r="AA111" i="6" s="1"/>
  <c r="AC111" i="6"/>
  <c r="AD111" i="6" s="1"/>
  <c r="AS112" i="6"/>
  <c r="F112" i="6" s="1"/>
  <c r="S111" i="6"/>
  <c r="T111" i="6" s="1"/>
  <c r="B111" i="6"/>
  <c r="AE111" i="6" l="1"/>
  <c r="AF111" i="6" s="1"/>
  <c r="P112" i="6"/>
  <c r="I112" i="6" s="1"/>
  <c r="AN113" i="6"/>
  <c r="AM112" i="6"/>
  <c r="R112" i="6" s="1"/>
  <c r="AJ112" i="6" l="1"/>
  <c r="D112" i="6" s="1"/>
  <c r="AP113" i="6"/>
  <c r="AR113" i="6" s="1"/>
  <c r="O113" i="6" s="1"/>
  <c r="AB113" i="6" s="1"/>
  <c r="AQ113" i="6"/>
  <c r="L113" i="6"/>
  <c r="J112" i="6" s="1"/>
  <c r="AK112" i="6"/>
  <c r="E112" i="6" s="1"/>
  <c r="Q112" i="6"/>
  <c r="S112" i="6" s="1"/>
  <c r="B112" i="6" l="1"/>
  <c r="N113" i="6"/>
  <c r="X113" i="6" s="1"/>
  <c r="AS113" i="6"/>
  <c r="T112" i="6"/>
  <c r="AC112" i="6"/>
  <c r="AD112" i="6" s="1"/>
  <c r="W112" i="6"/>
  <c r="AA112" i="6" s="1"/>
  <c r="AE112" i="6" l="1"/>
  <c r="AF112" i="6" s="1"/>
  <c r="P113" i="6"/>
  <c r="I113" i="6" s="1"/>
  <c r="AN114" i="6"/>
  <c r="F113" i="6"/>
  <c r="AM113" i="6"/>
  <c r="Q113" i="6" l="1"/>
  <c r="AJ113" i="6"/>
  <c r="D113" i="6" s="1"/>
  <c r="R113" i="6"/>
  <c r="AK113" i="6"/>
  <c r="E113" i="6" s="1"/>
  <c r="AQ114" i="6"/>
  <c r="N114" i="6" s="1"/>
  <c r="X114" i="6" s="1"/>
  <c r="AP114" i="6"/>
  <c r="AR114" i="6" s="1"/>
  <c r="O114" i="6" s="1"/>
  <c r="AB114" i="6" s="1"/>
  <c r="L114" i="6"/>
  <c r="J113" i="6" s="1"/>
  <c r="AS114" i="6" l="1"/>
  <c r="W113" i="6"/>
  <c r="AA113" i="6" s="1"/>
  <c r="AC113" i="6"/>
  <c r="AD113" i="6" s="1"/>
  <c r="B113" i="6"/>
  <c r="AM114" i="6"/>
  <c r="S113" i="6"/>
  <c r="T113" i="6" s="1"/>
  <c r="AE113" i="6" l="1"/>
  <c r="AF113" i="6" s="1"/>
  <c r="Q114" i="6"/>
  <c r="AK114" i="6"/>
  <c r="E114" i="6" s="1"/>
  <c r="AJ114" i="6"/>
  <c r="D114" i="6" s="1"/>
  <c r="R114" i="6"/>
  <c r="F114" i="6"/>
  <c r="AN115" i="6"/>
  <c r="P114" i="6"/>
  <c r="W114" i="6" l="1"/>
  <c r="AA114" i="6" s="1"/>
  <c r="AP115" i="6"/>
  <c r="AR115" i="6" s="1"/>
  <c r="O115" i="6" s="1"/>
  <c r="AB115" i="6" s="1"/>
  <c r="L115" i="6"/>
  <c r="J114" i="6" s="1"/>
  <c r="AQ115" i="6"/>
  <c r="I114" i="6"/>
  <c r="S114" i="6"/>
  <c r="AC114" i="6"/>
  <c r="AD114" i="6" s="1"/>
  <c r="T114" i="6" l="1"/>
  <c r="B114" i="6"/>
  <c r="AE114" i="6"/>
  <c r="AS115" i="6"/>
  <c r="AM115" i="6" s="1"/>
  <c r="N115" i="6"/>
  <c r="AF114" i="6" l="1"/>
  <c r="Q115" i="6"/>
  <c r="AJ115" i="6"/>
  <c r="D115" i="6" s="1"/>
  <c r="AK115" i="6"/>
  <c r="E115" i="6" s="1"/>
  <c r="R115" i="6"/>
  <c r="X115" i="6"/>
  <c r="AN116" i="6"/>
  <c r="P115" i="6"/>
  <c r="I115" i="6" s="1"/>
  <c r="F115" i="6"/>
  <c r="W115" i="6" l="1"/>
  <c r="AA115" i="6" s="1"/>
  <c r="AC115" i="6"/>
  <c r="AD115" i="6" s="1"/>
  <c r="AP116" i="6"/>
  <c r="AR116" i="6" s="1"/>
  <c r="O116" i="6" s="1"/>
  <c r="AB116" i="6" s="1"/>
  <c r="L116" i="6"/>
  <c r="J115" i="6" s="1"/>
  <c r="B115" i="6" s="1"/>
  <c r="AQ116" i="6"/>
  <c r="N116" i="6" s="1"/>
  <c r="X116" i="6" s="1"/>
  <c r="S115" i="6"/>
  <c r="T115" i="6" l="1"/>
  <c r="AE115" i="6"/>
  <c r="AF115" i="6" s="1"/>
  <c r="AS116" i="6"/>
  <c r="AM116" i="6"/>
  <c r="AJ116" i="6" l="1"/>
  <c r="D116" i="6" s="1"/>
  <c r="Q116" i="6"/>
  <c r="R116" i="6"/>
  <c r="AK116" i="6"/>
  <c r="E116" i="6" s="1"/>
  <c r="AN117" i="6"/>
  <c r="P116" i="6"/>
  <c r="F116" i="6"/>
  <c r="I116" i="6" l="1"/>
  <c r="S116" i="6"/>
  <c r="W116" i="6"/>
  <c r="AA116" i="6" s="1"/>
  <c r="AP117" i="6"/>
  <c r="AR117" i="6" s="1"/>
  <c r="O117" i="6" s="1"/>
  <c r="AB117" i="6" s="1"/>
  <c r="L117" i="6"/>
  <c r="J116" i="6" s="1"/>
  <c r="AQ117" i="6"/>
  <c r="N117" i="6" s="1"/>
  <c r="X117" i="6" s="1"/>
  <c r="AC116" i="6"/>
  <c r="AD116" i="6" s="1"/>
  <c r="T116" i="6" l="1"/>
  <c r="AS117" i="6"/>
  <c r="AN118" i="6" s="1"/>
  <c r="AE116" i="6"/>
  <c r="B116" i="6"/>
  <c r="AF116" i="6" s="1"/>
  <c r="F117" i="6" l="1"/>
  <c r="AM117" i="6"/>
  <c r="AK117" i="6" s="1"/>
  <c r="E117" i="6" s="1"/>
  <c r="P117" i="6"/>
  <c r="I117" i="6" s="1"/>
  <c r="Q117" i="6"/>
  <c r="AQ118" i="6"/>
  <c r="L118" i="6"/>
  <c r="J117" i="6" s="1"/>
  <c r="AP118" i="6"/>
  <c r="AR118" i="6" s="1"/>
  <c r="O118" i="6" s="1"/>
  <c r="AB118" i="6" s="1"/>
  <c r="R117" i="6" l="1"/>
  <c r="S117" i="6" s="1"/>
  <c r="T117" i="6" s="1"/>
  <c r="AJ117" i="6"/>
  <c r="D117" i="6" s="1"/>
  <c r="B117" i="6" s="1"/>
  <c r="AS118" i="6"/>
  <c r="P118" i="6" s="1"/>
  <c r="I118" i="6" s="1"/>
  <c r="N118" i="6"/>
  <c r="X118" i="6" s="1"/>
  <c r="W117" i="6" l="1"/>
  <c r="AA117" i="6" s="1"/>
  <c r="AM118" i="6"/>
  <c r="AC117" i="6"/>
  <c r="AD117" i="6" s="1"/>
  <c r="AN119" i="6"/>
  <c r="AQ119" i="6" s="1"/>
  <c r="F118" i="6"/>
  <c r="R118" i="6"/>
  <c r="Q118" i="6"/>
  <c r="AJ118" i="6"/>
  <c r="D118" i="6" s="1"/>
  <c r="AK118" i="6"/>
  <c r="E118" i="6" s="1"/>
  <c r="AE117" i="6" l="1"/>
  <c r="AF117" i="6" s="1"/>
  <c r="AP119" i="6"/>
  <c r="AR119" i="6" s="1"/>
  <c r="O119" i="6" s="1"/>
  <c r="AB119" i="6" s="1"/>
  <c r="L119" i="6"/>
  <c r="J118" i="6" s="1"/>
  <c r="B118" i="6" s="1"/>
  <c r="S118" i="6"/>
  <c r="AC118" i="6"/>
  <c r="AD118" i="6" s="1"/>
  <c r="W118" i="6"/>
  <c r="AA118" i="6" s="1"/>
  <c r="N119" i="6"/>
  <c r="X119" i="6" s="1"/>
  <c r="AS119" i="6"/>
  <c r="AM119" i="6" s="1"/>
  <c r="T118" i="6" l="1"/>
  <c r="AE118" i="6"/>
  <c r="Q119" i="6"/>
  <c r="R119" i="6"/>
  <c r="P119" i="6"/>
  <c r="I119" i="6" s="1"/>
  <c r="F119" i="6"/>
  <c r="AN120" i="6"/>
  <c r="AK119" i="6"/>
  <c r="E119" i="6" s="1"/>
  <c r="AJ119" i="6"/>
  <c r="D119" i="6" s="1"/>
  <c r="AF118" i="6"/>
  <c r="AC119" i="6" l="1"/>
  <c r="AD119" i="6" s="1"/>
  <c r="S119" i="6"/>
  <c r="AP120" i="6"/>
  <c r="AR120" i="6" s="1"/>
  <c r="O120" i="6" s="1"/>
  <c r="AB120" i="6" s="1"/>
  <c r="L120" i="6"/>
  <c r="J119" i="6" s="1"/>
  <c r="B119" i="6" s="1"/>
  <c r="AQ120" i="6"/>
  <c r="W119" i="6"/>
  <c r="AA119" i="6" s="1"/>
  <c r="AE119" i="6" l="1"/>
  <c r="AF119" i="6" s="1"/>
  <c r="T119" i="6"/>
  <c r="N120" i="6"/>
  <c r="X120" i="6" s="1"/>
  <c r="AS120" i="6"/>
  <c r="P120" i="6" l="1"/>
  <c r="F120" i="6"/>
  <c r="AN121" i="6"/>
  <c r="AM120" i="6"/>
  <c r="AJ120" i="6" l="1"/>
  <c r="D120" i="6" s="1"/>
  <c r="AK120" i="6"/>
  <c r="E120" i="6" s="1"/>
  <c r="Q120" i="6"/>
  <c r="R120" i="6"/>
  <c r="AP121" i="6"/>
  <c r="AR121" i="6" s="1"/>
  <c r="O121" i="6" s="1"/>
  <c r="AB121" i="6" s="1"/>
  <c r="AQ121" i="6"/>
  <c r="N121" i="6" s="1"/>
  <c r="X121" i="6" s="1"/>
  <c r="L121" i="6"/>
  <c r="I120" i="6"/>
  <c r="AS121" i="6" l="1"/>
  <c r="AN122" i="6" s="1"/>
  <c r="W120" i="6"/>
  <c r="AA120" i="6" s="1"/>
  <c r="S120" i="6"/>
  <c r="T120" i="6" s="1"/>
  <c r="J120" i="6"/>
  <c r="B120" i="6" s="1"/>
  <c r="AC120" i="6"/>
  <c r="AD120" i="6" s="1"/>
  <c r="F121" i="6" l="1"/>
  <c r="P121" i="6"/>
  <c r="I121" i="6" s="1"/>
  <c r="AM121" i="6"/>
  <c r="AJ121" i="6" s="1"/>
  <c r="D121" i="6" s="1"/>
  <c r="AE120" i="6"/>
  <c r="AF120" i="6" s="1"/>
  <c r="L122" i="6"/>
  <c r="AQ122" i="6"/>
  <c r="AP122" i="6"/>
  <c r="AR122" i="6" s="1"/>
  <c r="O122" i="6" s="1"/>
  <c r="AB122" i="6" s="1"/>
  <c r="R121" i="6" l="1"/>
  <c r="S121" i="6" s="1"/>
  <c r="T121" i="6" s="1"/>
  <c r="Q121" i="6"/>
  <c r="AC121" i="6" s="1"/>
  <c r="AD121" i="6" s="1"/>
  <c r="AK121" i="6"/>
  <c r="E121" i="6" s="1"/>
  <c r="N122" i="6"/>
  <c r="X122" i="6" s="1"/>
  <c r="AS122" i="6"/>
  <c r="J121" i="6"/>
  <c r="B121" i="6" l="1"/>
  <c r="W121" i="6"/>
  <c r="AA121" i="6" s="1"/>
  <c r="AE121" i="6" s="1"/>
  <c r="AN123" i="6"/>
  <c r="P122" i="6"/>
  <c r="F122" i="6"/>
  <c r="AM122" i="6"/>
  <c r="AF121" i="6" l="1"/>
  <c r="AJ122" i="6"/>
  <c r="D122" i="6" s="1"/>
  <c r="R122" i="6"/>
  <c r="AK122" i="6"/>
  <c r="E122" i="6" s="1"/>
  <c r="Q122" i="6"/>
  <c r="I122" i="6"/>
  <c r="AP123" i="6"/>
  <c r="AR123" i="6" s="1"/>
  <c r="O123" i="6" s="1"/>
  <c r="AB123" i="6" s="1"/>
  <c r="L123" i="6"/>
  <c r="AQ123" i="6"/>
  <c r="AC122" i="6" l="1"/>
  <c r="AD122" i="6" s="1"/>
  <c r="J122" i="6"/>
  <c r="S122" i="6"/>
  <c r="T122" i="6" s="1"/>
  <c r="W122" i="6"/>
  <c r="AA122" i="6" s="1"/>
  <c r="N123" i="6"/>
  <c r="X123" i="6" s="1"/>
  <c r="AS123" i="6"/>
  <c r="B122" i="6"/>
  <c r="AE122" i="6" l="1"/>
  <c r="AF122" i="6" s="1"/>
  <c r="F123" i="6"/>
  <c r="AN124" i="6"/>
  <c r="P123" i="6"/>
  <c r="AM123" i="6"/>
  <c r="R123" i="6" l="1"/>
  <c r="AJ123" i="6"/>
  <c r="D123" i="6" s="1"/>
  <c r="AK123" i="6"/>
  <c r="E123" i="6" s="1"/>
  <c r="Q123" i="6"/>
  <c r="I123" i="6"/>
  <c r="AQ124" i="6"/>
  <c r="L124" i="6"/>
  <c r="AP124" i="6"/>
  <c r="AR124" i="6" s="1"/>
  <c r="O124" i="6" s="1"/>
  <c r="AB124" i="6" s="1"/>
  <c r="S123" i="6" l="1"/>
  <c r="T123" i="6" s="1"/>
  <c r="AC123" i="6"/>
  <c r="AD123" i="6" s="1"/>
  <c r="J123" i="6"/>
  <c r="B123" i="6" s="1"/>
  <c r="AS124" i="6"/>
  <c r="N124" i="6"/>
  <c r="X124" i="6" s="1"/>
  <c r="W123" i="6"/>
  <c r="AA123" i="6" s="1"/>
  <c r="AE123" i="6" s="1"/>
  <c r="AF123" i="6" l="1"/>
  <c r="AN125" i="6"/>
  <c r="P124" i="6"/>
  <c r="I124" i="6" s="1"/>
  <c r="F124" i="6"/>
  <c r="AM124" i="6"/>
  <c r="R124" i="6" l="1"/>
  <c r="AJ124" i="6"/>
  <c r="D124" i="6" s="1"/>
  <c r="Q124" i="6"/>
  <c r="AK124" i="6"/>
  <c r="E124" i="6" s="1"/>
  <c r="L125" i="6"/>
  <c r="J124" i="6" s="1"/>
  <c r="AQ125" i="6"/>
  <c r="AP125" i="6"/>
  <c r="AR125" i="6" s="1"/>
  <c r="O125" i="6" s="1"/>
  <c r="AB125" i="6" s="1"/>
  <c r="S124" i="6" l="1"/>
  <c r="T124" i="6" s="1"/>
  <c r="B124" i="6"/>
  <c r="N125" i="6"/>
  <c r="X125" i="6" s="1"/>
  <c r="AS125" i="6"/>
  <c r="AC124" i="6"/>
  <c r="AD124" i="6" s="1"/>
  <c r="W124" i="6"/>
  <c r="AA124" i="6" s="1"/>
  <c r="AN126" i="6" l="1"/>
  <c r="F125" i="6"/>
  <c r="P125" i="6"/>
  <c r="AE124" i="6"/>
  <c r="AF124" i="6" s="1"/>
  <c r="AM125" i="6"/>
  <c r="I125" i="6" l="1"/>
  <c r="AK125" i="6"/>
  <c r="E125" i="6" s="1"/>
  <c r="R125" i="6"/>
  <c r="Q125" i="6"/>
  <c r="AJ125" i="6"/>
  <c r="D125" i="6" s="1"/>
  <c r="L126" i="6"/>
  <c r="AQ126" i="6"/>
  <c r="AP126" i="6"/>
  <c r="AR126" i="6" s="1"/>
  <c r="O126" i="6" s="1"/>
  <c r="AB126" i="6" s="1"/>
  <c r="W125" i="6" l="1"/>
  <c r="AA125" i="6" s="1"/>
  <c r="S125" i="6"/>
  <c r="T125" i="6" s="1"/>
  <c r="N126" i="6"/>
  <c r="X126" i="6" s="1"/>
  <c r="AS126" i="6"/>
  <c r="J125" i="6"/>
  <c r="B125" i="6" s="1"/>
  <c r="AC125" i="6"/>
  <c r="AD125" i="6" s="1"/>
  <c r="AE125" i="6" l="1"/>
  <c r="AF125" i="6" s="1"/>
  <c r="P126" i="6"/>
  <c r="I126" i="6" s="1"/>
  <c r="AN127" i="6"/>
  <c r="AM126" i="6"/>
  <c r="F126" i="6"/>
  <c r="Q126" i="6" l="1"/>
  <c r="AJ126" i="6"/>
  <c r="D126" i="6" s="1"/>
  <c r="R126" i="6"/>
  <c r="AK126" i="6"/>
  <c r="E126" i="6" s="1"/>
  <c r="AP127" i="6"/>
  <c r="AR127" i="6" s="1"/>
  <c r="O127" i="6" s="1"/>
  <c r="AB127" i="6" s="1"/>
  <c r="AQ127" i="6"/>
  <c r="N127" i="6" s="1"/>
  <c r="X127" i="6" s="1"/>
  <c r="L127" i="6"/>
  <c r="AC126" i="6" l="1"/>
  <c r="AD126" i="6" s="1"/>
  <c r="AS127" i="6"/>
  <c r="AM127" i="6" s="1"/>
  <c r="AJ127" i="6" s="1"/>
  <c r="D127" i="6" s="1"/>
  <c r="J126" i="6"/>
  <c r="B126" i="6" s="1"/>
  <c r="R127" i="6"/>
  <c r="W126" i="6"/>
  <c r="AA126" i="6" s="1"/>
  <c r="AE126" i="6" s="1"/>
  <c r="Q127" i="6"/>
  <c r="F127" i="6"/>
  <c r="P127" i="6"/>
  <c r="I127" i="6" s="1"/>
  <c r="S126" i="6"/>
  <c r="T126" i="6" s="1"/>
  <c r="AK127" i="6" l="1"/>
  <c r="E127" i="6" s="1"/>
  <c r="AN128" i="6"/>
  <c r="L128" i="6" s="1"/>
  <c r="J127" i="6" s="1"/>
  <c r="AC127" i="6"/>
  <c r="AD127" i="6" s="1"/>
  <c r="S127" i="6"/>
  <c r="AF126" i="6"/>
  <c r="AP128" i="6"/>
  <c r="AR128" i="6" s="1"/>
  <c r="O128" i="6" s="1"/>
  <c r="AB128" i="6" s="1"/>
  <c r="AQ128" i="6"/>
  <c r="W127" i="6" l="1"/>
  <c r="AA127" i="6" s="1"/>
  <c r="AE127" i="6" s="1"/>
  <c r="AF127" i="6" s="1"/>
  <c r="B127" i="6"/>
  <c r="N128" i="6"/>
  <c r="X128" i="6" s="1"/>
  <c r="AS128" i="6"/>
  <c r="T127" i="6"/>
  <c r="P128" i="6" l="1"/>
  <c r="I128" i="6" s="1"/>
  <c r="F128" i="6"/>
  <c r="AN129" i="6"/>
  <c r="AM128" i="6"/>
  <c r="R128" i="6" l="1"/>
  <c r="AJ128" i="6"/>
  <c r="D128" i="6" s="1"/>
  <c r="Q128" i="6"/>
  <c r="AK128" i="6"/>
  <c r="E128" i="6" s="1"/>
  <c r="AQ129" i="6"/>
  <c r="L129" i="6"/>
  <c r="AP129" i="6"/>
  <c r="AR129" i="6" s="1"/>
  <c r="O129" i="6" s="1"/>
  <c r="AB129" i="6" s="1"/>
  <c r="S128" i="6" l="1"/>
  <c r="T128" i="6" s="1"/>
  <c r="AC128" i="6"/>
  <c r="AD128" i="6" s="1"/>
  <c r="AS129" i="6"/>
  <c r="AM129" i="6" s="1"/>
  <c r="AN130" i="6"/>
  <c r="J128" i="6"/>
  <c r="B128" i="6" s="1"/>
  <c r="N129" i="6"/>
  <c r="X129" i="6" s="1"/>
  <c r="W128" i="6"/>
  <c r="AA128" i="6" s="1"/>
  <c r="AE128" i="6" l="1"/>
  <c r="AF128" i="6" s="1"/>
  <c r="F129" i="6"/>
  <c r="P129" i="6"/>
  <c r="I129" i="6" s="1"/>
  <c r="Q129" i="6"/>
  <c r="R129" i="6"/>
  <c r="AK129" i="6"/>
  <c r="E129" i="6" s="1"/>
  <c r="AJ129" i="6"/>
  <c r="D129" i="6" s="1"/>
  <c r="AP130" i="6"/>
  <c r="AR130" i="6" s="1"/>
  <c r="O130" i="6" s="1"/>
  <c r="AB130" i="6" s="1"/>
  <c r="AQ130" i="6"/>
  <c r="N130" i="6" s="1"/>
  <c r="X130" i="6" s="1"/>
  <c r="L130" i="6"/>
  <c r="AC129" i="6" l="1"/>
  <c r="AD129" i="6" s="1"/>
  <c r="AS130" i="6"/>
  <c r="AN131" i="6" s="1"/>
  <c r="L131" i="6" s="1"/>
  <c r="J130" i="6" s="1"/>
  <c r="AM130" i="6"/>
  <c r="Q130" i="6" s="1"/>
  <c r="F130" i="6"/>
  <c r="J129" i="6"/>
  <c r="B129" i="6" s="1"/>
  <c r="S129" i="6"/>
  <c r="T129" i="6" s="1"/>
  <c r="W129" i="6"/>
  <c r="AA129" i="6" s="1"/>
  <c r="P130" i="6"/>
  <c r="I130" i="6" s="1"/>
  <c r="AE129" i="6" l="1"/>
  <c r="AQ131" i="6"/>
  <c r="N131" i="6" s="1"/>
  <c r="X131" i="6" s="1"/>
  <c r="AP131" i="6"/>
  <c r="AR131" i="6" s="1"/>
  <c r="O131" i="6" s="1"/>
  <c r="AB131" i="6" s="1"/>
  <c r="AK130" i="6"/>
  <c r="R130" i="6"/>
  <c r="S130" i="6" s="1"/>
  <c r="T130" i="6" s="1"/>
  <c r="AJ130" i="6"/>
  <c r="D130" i="6" s="1"/>
  <c r="AC130" i="6" s="1"/>
  <c r="AD130" i="6" s="1"/>
  <c r="AF129" i="6"/>
  <c r="E130" i="6"/>
  <c r="W130" i="6" l="1"/>
  <c r="AA130" i="6" s="1"/>
  <c r="AE130" i="6" s="1"/>
  <c r="AS131" i="6"/>
  <c r="F131" i="6" s="1"/>
  <c r="B130" i="6"/>
  <c r="AF130" i="6" l="1"/>
  <c r="P131" i="6"/>
  <c r="I131" i="6" s="1"/>
  <c r="AN132" i="6"/>
  <c r="L132" i="6" s="1"/>
  <c r="J131" i="6" s="1"/>
  <c r="AM131" i="6"/>
  <c r="AK131" i="6" s="1"/>
  <c r="E131" i="6" s="1"/>
  <c r="AP132" i="6" l="1"/>
  <c r="AR132" i="6" s="1"/>
  <c r="O132" i="6" s="1"/>
  <c r="AB132" i="6" s="1"/>
  <c r="Q131" i="6"/>
  <c r="AQ132" i="6"/>
  <c r="N132" i="6" s="1"/>
  <c r="X132" i="6" s="1"/>
  <c r="AJ131" i="6"/>
  <c r="D131" i="6" s="1"/>
  <c r="B131" i="6" s="1"/>
  <c r="R131" i="6"/>
  <c r="W131" i="6" s="1"/>
  <c r="AA131" i="6" s="1"/>
  <c r="AS132" i="6" l="1"/>
  <c r="P132" i="6" s="1"/>
  <c r="I132" i="6" s="1"/>
  <c r="AC131" i="6"/>
  <c r="AD131" i="6" s="1"/>
  <c r="AE131" i="6" s="1"/>
  <c r="AF131" i="6" s="1"/>
  <c r="S131" i="6"/>
  <c r="T131" i="6" s="1"/>
  <c r="AM132" i="6"/>
  <c r="AK132" i="6" s="1"/>
  <c r="AN133" i="6"/>
  <c r="F132" i="6" l="1"/>
  <c r="AJ132" i="6"/>
  <c r="D132" i="6" s="1"/>
  <c r="E132" i="6"/>
  <c r="R132" i="6"/>
  <c r="W132" i="6" s="1"/>
  <c r="AA132" i="6" s="1"/>
  <c r="Q132" i="6"/>
  <c r="AP133" i="6"/>
  <c r="AR133" i="6" s="1"/>
  <c r="O133" i="6" s="1"/>
  <c r="AB133" i="6" s="1"/>
  <c r="L133" i="6"/>
  <c r="J132" i="6" s="1"/>
  <c r="AQ133" i="6"/>
  <c r="N133" i="6" s="1"/>
  <c r="X133" i="6" s="1"/>
  <c r="AC132" i="6" l="1"/>
  <c r="AD132" i="6" s="1"/>
  <c r="AE132" i="6" s="1"/>
  <c r="B132" i="6"/>
  <c r="S132" i="6"/>
  <c r="T132" i="6" s="1"/>
  <c r="AS133" i="6"/>
  <c r="AN134" i="6" s="1"/>
  <c r="AF132" i="6" l="1"/>
  <c r="AM133" i="6"/>
  <c r="P133" i="6"/>
  <c r="I133" i="6" s="1"/>
  <c r="F133" i="6"/>
  <c r="R133" i="6" l="1"/>
  <c r="Q133" i="6"/>
  <c r="AP134" i="6"/>
  <c r="AR134" i="6" s="1"/>
  <c r="O134" i="6" s="1"/>
  <c r="AB134" i="6" s="1"/>
  <c r="AQ134" i="6"/>
  <c r="N134" i="6" s="1"/>
  <c r="X134" i="6" s="1"/>
  <c r="L134" i="6"/>
  <c r="J133" i="6" s="1"/>
  <c r="AK133" i="6"/>
  <c r="AJ133" i="6"/>
  <c r="D133" i="6" s="1"/>
  <c r="AC133" i="6" s="1"/>
  <c r="AD133" i="6" s="1"/>
  <c r="S133" i="6" l="1"/>
  <c r="T133" i="6" s="1"/>
  <c r="E133" i="6"/>
  <c r="B133" i="6" s="1"/>
  <c r="W133" i="6"/>
  <c r="AA133" i="6" s="1"/>
  <c r="AE133" i="6" s="1"/>
  <c r="AS134" i="6"/>
  <c r="AF133" i="6" l="1"/>
  <c r="P134" i="6"/>
  <c r="I134" i="6" s="1"/>
  <c r="AN135" i="6"/>
  <c r="AM134" i="6"/>
  <c r="AJ134" i="6" s="1"/>
  <c r="D134" i="6" s="1"/>
  <c r="F134" i="6"/>
  <c r="Q134" i="6" l="1"/>
  <c r="AC134" i="6" s="1"/>
  <c r="AD134" i="6" s="1"/>
  <c r="R134" i="6"/>
  <c r="AK134" i="6"/>
  <c r="AP135" i="6"/>
  <c r="AR135" i="6" s="1"/>
  <c r="O135" i="6" s="1"/>
  <c r="AB135" i="6" s="1"/>
  <c r="L135" i="6"/>
  <c r="J134" i="6" s="1"/>
  <c r="AQ135" i="6"/>
  <c r="N135" i="6" s="1"/>
  <c r="X135" i="6" s="1"/>
  <c r="E134" i="6" l="1"/>
  <c r="B134" i="6" s="1"/>
  <c r="W134" i="6"/>
  <c r="AA134" i="6" s="1"/>
  <c r="AE134" i="6" s="1"/>
  <c r="S134" i="6"/>
  <c r="T134" i="6" s="1"/>
  <c r="AS135" i="6"/>
  <c r="AF134" i="6" l="1"/>
  <c r="AM135" i="6"/>
  <c r="AJ135" i="6" s="1"/>
  <c r="D135" i="6" s="1"/>
  <c r="AN136" i="6"/>
  <c r="AK135" i="6"/>
  <c r="P135" i="6"/>
  <c r="I135" i="6" s="1"/>
  <c r="F135" i="6"/>
  <c r="Q135" i="6" l="1"/>
  <c r="AC135" i="6" s="1"/>
  <c r="AD135" i="6" s="1"/>
  <c r="R135" i="6"/>
  <c r="W135" i="6" s="1"/>
  <c r="AA135" i="6" s="1"/>
  <c r="E135" i="6"/>
  <c r="AP136" i="6"/>
  <c r="AR136" i="6" s="1"/>
  <c r="O136" i="6" s="1"/>
  <c r="AB136" i="6" s="1"/>
  <c r="L136" i="6"/>
  <c r="J135" i="6" s="1"/>
  <c r="AQ136" i="6"/>
  <c r="N136" i="6" s="1"/>
  <c r="X136" i="6" s="1"/>
  <c r="AE135" i="6" l="1"/>
  <c r="S135" i="6"/>
  <c r="B135" i="6"/>
  <c r="T135" i="6"/>
  <c r="AS136" i="6"/>
  <c r="AF135" i="6" l="1"/>
  <c r="AM136" i="6"/>
  <c r="R136" i="6" s="1"/>
  <c r="AN137" i="6"/>
  <c r="AJ136" i="6"/>
  <c r="D136" i="6" s="1"/>
  <c r="Q136" i="6"/>
  <c r="P136" i="6"/>
  <c r="I136" i="6" s="1"/>
  <c r="F136" i="6"/>
  <c r="AC136" i="6" l="1"/>
  <c r="AD136" i="6" s="1"/>
  <c r="AK136" i="6"/>
  <c r="E136" i="6" s="1"/>
  <c r="AP137" i="6"/>
  <c r="AR137" i="6" s="1"/>
  <c r="O137" i="6" s="1"/>
  <c r="AB137" i="6" s="1"/>
  <c r="L137" i="6"/>
  <c r="J136" i="6" s="1"/>
  <c r="AQ137" i="6"/>
  <c r="N137" i="6" s="1"/>
  <c r="X137" i="6" s="1"/>
  <c r="S136" i="6"/>
  <c r="W136" i="6" l="1"/>
  <c r="AA136" i="6" s="1"/>
  <c r="AE136" i="6" s="1"/>
  <c r="B136" i="6"/>
  <c r="T136" i="6"/>
  <c r="AS137" i="6"/>
  <c r="AN138" i="6" s="1"/>
  <c r="AF136" i="6" l="1"/>
  <c r="P137" i="6"/>
  <c r="I137" i="6" s="1"/>
  <c r="F137" i="6"/>
  <c r="AM137" i="6"/>
  <c r="AJ137" i="6" l="1"/>
  <c r="D137" i="6" s="1"/>
  <c r="Q137" i="6"/>
  <c r="AK137" i="6"/>
  <c r="R137" i="6"/>
  <c r="S137" i="6" s="1"/>
  <c r="AP138" i="6"/>
  <c r="AR138" i="6" s="1"/>
  <c r="O138" i="6" s="1"/>
  <c r="AB138" i="6" s="1"/>
  <c r="L138" i="6"/>
  <c r="J137" i="6" s="1"/>
  <c r="AQ138" i="6"/>
  <c r="N138" i="6" s="1"/>
  <c r="X138" i="6" s="1"/>
  <c r="AC137" i="6" l="1"/>
  <c r="AD137" i="6" s="1"/>
  <c r="E137" i="6"/>
  <c r="B137" i="6" s="1"/>
  <c r="W137" i="6"/>
  <c r="AA137" i="6" s="1"/>
  <c r="AS138" i="6"/>
  <c r="AN139" i="6" s="1"/>
  <c r="T137" i="6"/>
  <c r="AE137" i="6" l="1"/>
  <c r="AF137" i="6" s="1"/>
  <c r="P138" i="6"/>
  <c r="I138" i="6" s="1"/>
  <c r="AM138" i="6"/>
  <c r="AK138" i="6" s="1"/>
  <c r="F138" i="6"/>
  <c r="AP139" i="6"/>
  <c r="AR139" i="6" s="1"/>
  <c r="O139" i="6" s="1"/>
  <c r="AB139" i="6" s="1"/>
  <c r="L139" i="6"/>
  <c r="J138" i="6" s="1"/>
  <c r="AQ139" i="6"/>
  <c r="Q138" i="6" l="1"/>
  <c r="AJ138" i="6"/>
  <c r="D138" i="6" s="1"/>
  <c r="AC138" i="6" s="1"/>
  <c r="AD138" i="6" s="1"/>
  <c r="R138" i="6"/>
  <c r="W138" i="6" s="1"/>
  <c r="AA138" i="6" s="1"/>
  <c r="E138" i="6"/>
  <c r="B138" i="6" s="1"/>
  <c r="AS139" i="6"/>
  <c r="AN140" i="6" s="1"/>
  <c r="N139" i="6"/>
  <c r="X139" i="6" s="1"/>
  <c r="AE138" i="6" l="1"/>
  <c r="AF138" i="6" s="1"/>
  <c r="S138" i="6"/>
  <c r="T138" i="6" s="1"/>
  <c r="AM139" i="6"/>
  <c r="R139" i="6" s="1"/>
  <c r="P139" i="6"/>
  <c r="I139" i="6" s="1"/>
  <c r="F139" i="6"/>
  <c r="AP140" i="6"/>
  <c r="AR140" i="6" s="1"/>
  <c r="O140" i="6" s="1"/>
  <c r="AB140" i="6" s="1"/>
  <c r="L140" i="6"/>
  <c r="J139" i="6" s="1"/>
  <c r="AQ140" i="6"/>
  <c r="N140" i="6" s="1"/>
  <c r="X140" i="6" s="1"/>
  <c r="AK139" i="6" l="1"/>
  <c r="E139" i="6" s="1"/>
  <c r="AJ139" i="6"/>
  <c r="D139" i="6" s="1"/>
  <c r="Q139" i="6"/>
  <c r="S139" i="6" s="1"/>
  <c r="T139" i="6" s="1"/>
  <c r="AS140" i="6"/>
  <c r="P140" i="6" s="1"/>
  <c r="I140" i="6" s="1"/>
  <c r="AC139" i="6" l="1"/>
  <c r="AD139" i="6" s="1"/>
  <c r="W139" i="6"/>
  <c r="AA139" i="6" s="1"/>
  <c r="B139" i="6"/>
  <c r="AM140" i="6"/>
  <c r="R140" i="6" s="1"/>
  <c r="AN141" i="6"/>
  <c r="AP141" i="6" s="1"/>
  <c r="AR141" i="6" s="1"/>
  <c r="O141" i="6" s="1"/>
  <c r="AB141" i="6" s="1"/>
  <c r="F140" i="6"/>
  <c r="AE139" i="6" l="1"/>
  <c r="AF139" i="6" s="1"/>
  <c r="AJ140" i="6"/>
  <c r="D140" i="6" s="1"/>
  <c r="L141" i="6"/>
  <c r="J140" i="6" s="1"/>
  <c r="Q140" i="6"/>
  <c r="S140" i="6" s="1"/>
  <c r="AQ141" i="6"/>
  <c r="N141" i="6" s="1"/>
  <c r="X141" i="6" s="1"/>
  <c r="AK140" i="6"/>
  <c r="E140" i="6" s="1"/>
  <c r="T140" i="6" l="1"/>
  <c r="AS141" i="6"/>
  <c r="F141" i="6" s="1"/>
  <c r="W140" i="6"/>
  <c r="AA140" i="6" s="1"/>
  <c r="B140" i="6"/>
  <c r="AC140" i="6"/>
  <c r="AD140" i="6" s="1"/>
  <c r="P141" i="6"/>
  <c r="I141" i="6" s="1"/>
  <c r="AN142" i="6"/>
  <c r="AQ142" i="6" s="1"/>
  <c r="N142" i="6" s="1"/>
  <c r="X142" i="6" s="1"/>
  <c r="AM141" i="6" l="1"/>
  <c r="AE140" i="6"/>
  <c r="AF140" i="6" s="1"/>
  <c r="AP142" i="6"/>
  <c r="AR142" i="6" s="1"/>
  <c r="O142" i="6" s="1"/>
  <c r="AB142" i="6" s="1"/>
  <c r="L142" i="6"/>
  <c r="J141" i="6" s="1"/>
  <c r="AK141" i="6"/>
  <c r="R141" i="6" l="1"/>
  <c r="W141" i="6" s="1"/>
  <c r="AA141" i="6" s="1"/>
  <c r="AJ141" i="6"/>
  <c r="D141" i="6" s="1"/>
  <c r="Q141" i="6"/>
  <c r="AC141" i="6" s="1"/>
  <c r="AD141" i="6" s="1"/>
  <c r="AS142" i="6"/>
  <c r="P142" i="6" s="1"/>
  <c r="I142" i="6" s="1"/>
  <c r="E141" i="6"/>
  <c r="AN143" i="6" l="1"/>
  <c r="AP143" i="6" s="1"/>
  <c r="AR143" i="6" s="1"/>
  <c r="O143" i="6" s="1"/>
  <c r="AB143" i="6" s="1"/>
  <c r="B141" i="6"/>
  <c r="S141" i="6"/>
  <c r="T141" i="6" s="1"/>
  <c r="AM142" i="6"/>
  <c r="AK142" i="6" s="1"/>
  <c r="E142" i="6" s="1"/>
  <c r="F142" i="6"/>
  <c r="AE141" i="6"/>
  <c r="AF141" i="6" s="1"/>
  <c r="AJ142" i="6"/>
  <c r="D142" i="6" s="1"/>
  <c r="AC142" i="6" s="1"/>
  <c r="AD142" i="6" s="1"/>
  <c r="Q142" i="6"/>
  <c r="AQ143" i="6"/>
  <c r="N143" i="6" s="1"/>
  <c r="X143" i="6" s="1"/>
  <c r="L143" i="6" l="1"/>
  <c r="J142" i="6" s="1"/>
  <c r="B142" i="6" s="1"/>
  <c r="R142" i="6"/>
  <c r="W142" i="6"/>
  <c r="AA142" i="6" s="1"/>
  <c r="AE142" i="6" s="1"/>
  <c r="S142" i="6"/>
  <c r="T142" i="6" s="1"/>
  <c r="AS143" i="6"/>
  <c r="AM143" i="6" s="1"/>
  <c r="AF142" i="6" l="1"/>
  <c r="P143" i="6"/>
  <c r="I143" i="6" s="1"/>
  <c r="AN144" i="6"/>
  <c r="R143" i="6"/>
  <c r="Q143" i="6"/>
  <c r="AK143" i="6"/>
  <c r="AJ143" i="6"/>
  <c r="D143" i="6" s="1"/>
  <c r="AP144" i="6"/>
  <c r="F143" i="6"/>
  <c r="S143" i="6" l="1"/>
  <c r="AC143" i="6"/>
  <c r="AD143" i="6" s="1"/>
  <c r="E143" i="6"/>
  <c r="W143" i="6"/>
  <c r="AA143" i="6" s="1"/>
  <c r="AE143" i="6" s="1"/>
  <c r="AQ144" i="6"/>
  <c r="N144" i="6" s="1"/>
  <c r="X144" i="6" s="1"/>
  <c r="AR144" i="6"/>
  <c r="O144" i="6" s="1"/>
  <c r="AB144" i="6" s="1"/>
  <c r="L144" i="6"/>
  <c r="J143" i="6" s="1"/>
  <c r="B143" i="6" l="1"/>
  <c r="AF143" i="6" s="1"/>
  <c r="T143" i="6"/>
  <c r="AS144" i="6"/>
  <c r="AM144" i="6" l="1"/>
  <c r="Q144" i="6" s="1"/>
  <c r="AN145" i="6"/>
  <c r="AQ145" i="6" s="1"/>
  <c r="N145" i="6" s="1"/>
  <c r="X145" i="6" s="1"/>
  <c r="F144" i="6"/>
  <c r="P144" i="6"/>
  <c r="I144" i="6" s="1"/>
  <c r="AJ144" i="6"/>
  <c r="D144" i="6" s="1"/>
  <c r="R144" i="6" l="1"/>
  <c r="S144" i="6" s="1"/>
  <c r="AC144" i="6"/>
  <c r="AD144" i="6" s="1"/>
  <c r="AK144" i="6"/>
  <c r="W144" i="6" s="1"/>
  <c r="AA144" i="6" s="1"/>
  <c r="AE144" i="6" s="1"/>
  <c r="L145" i="6"/>
  <c r="J144" i="6" s="1"/>
  <c r="AP145" i="6"/>
  <c r="AR145" i="6" s="1"/>
  <c r="O145" i="6" s="1"/>
  <c r="AB145" i="6" s="1"/>
  <c r="E144" i="6" l="1"/>
  <c r="B144" i="6" s="1"/>
  <c r="AF144" i="6" s="1"/>
  <c r="T144" i="6"/>
  <c r="AS145" i="6"/>
  <c r="F145" i="6" s="1"/>
  <c r="AM145" i="6" l="1"/>
  <c r="AK145" i="6" s="1"/>
  <c r="E145" i="6" s="1"/>
  <c r="P145" i="6"/>
  <c r="I145" i="6" s="1"/>
  <c r="AN146" i="6"/>
  <c r="AQ146" i="6" s="1"/>
  <c r="N146" i="6" s="1"/>
  <c r="X146" i="6" s="1"/>
  <c r="Q145" i="6" l="1"/>
  <c r="R145" i="6"/>
  <c r="AJ145" i="6"/>
  <c r="D145" i="6" s="1"/>
  <c r="W145" i="6"/>
  <c r="AA145" i="6" s="1"/>
  <c r="L146" i="6"/>
  <c r="J145" i="6" s="1"/>
  <c r="AP146" i="6"/>
  <c r="AR146" i="6" s="1"/>
  <c r="O146" i="6" s="1"/>
  <c r="AB146" i="6" s="1"/>
  <c r="AC145" i="6" l="1"/>
  <c r="AD145" i="6" s="1"/>
  <c r="AE145" i="6" s="1"/>
  <c r="S145" i="6"/>
  <c r="T145" i="6" s="1"/>
  <c r="B145" i="6"/>
  <c r="AS146" i="6"/>
  <c r="AM146" i="6" s="1"/>
  <c r="R146" i="6" s="1"/>
  <c r="AF145" i="6" l="1"/>
  <c r="F146" i="6"/>
  <c r="P146" i="6"/>
  <c r="I146" i="6" s="1"/>
  <c r="AN147" i="6"/>
  <c r="AJ146" i="6"/>
  <c r="D146" i="6" s="1"/>
  <c r="Q146" i="6"/>
  <c r="AK146" i="6"/>
  <c r="AC146" i="6" l="1"/>
  <c r="AD146" i="6" s="1"/>
  <c r="S146" i="6"/>
  <c r="E146" i="6"/>
  <c r="W146" i="6"/>
  <c r="AA146" i="6" s="1"/>
  <c r="AQ147" i="6"/>
  <c r="AP147" i="6"/>
  <c r="AR147" i="6" s="1"/>
  <c r="O147" i="6" s="1"/>
  <c r="AB147" i="6" s="1"/>
  <c r="L147" i="6"/>
  <c r="J146" i="6" s="1"/>
  <c r="AE146" i="6" l="1"/>
  <c r="B146" i="6"/>
  <c r="N147" i="6"/>
  <c r="X147" i="6" s="1"/>
  <c r="AS147" i="6"/>
  <c r="T146" i="6"/>
  <c r="AF146" i="6" l="1"/>
  <c r="F147" i="6"/>
  <c r="AN148" i="6"/>
  <c r="P147" i="6"/>
  <c r="I147" i="6" s="1"/>
  <c r="AM147" i="6"/>
  <c r="R147" i="6" l="1"/>
  <c r="Q147" i="6"/>
  <c r="AK147" i="6"/>
  <c r="AJ147" i="6"/>
  <c r="D147" i="6" s="1"/>
  <c r="AP148" i="6"/>
  <c r="AR148" i="6" s="1"/>
  <c r="O148" i="6" s="1"/>
  <c r="AB148" i="6" s="1"/>
  <c r="AQ148" i="6"/>
  <c r="N148" i="6" s="1"/>
  <c r="X148" i="6" s="1"/>
  <c r="L148" i="6"/>
  <c r="J147" i="6" s="1"/>
  <c r="AC147" i="6" l="1"/>
  <c r="AD147" i="6" s="1"/>
  <c r="S147" i="6"/>
  <c r="T147" i="6" s="1"/>
  <c r="E147" i="6"/>
  <c r="B147" i="6" s="1"/>
  <c r="W147" i="6"/>
  <c r="AA147" i="6" s="1"/>
  <c r="AS148" i="6"/>
  <c r="AM148" i="6" s="1"/>
  <c r="AE147" i="6" l="1"/>
  <c r="AF147" i="6" s="1"/>
  <c r="R148" i="6"/>
  <c r="AK148" i="6"/>
  <c r="AJ148" i="6"/>
  <c r="D148" i="6" s="1"/>
  <c r="AC148" i="6" s="1"/>
  <c r="AD148" i="6" s="1"/>
  <c r="Q148" i="6"/>
  <c r="P148" i="6"/>
  <c r="I148" i="6" s="1"/>
  <c r="F148" i="6"/>
  <c r="AN149" i="6"/>
  <c r="E148" i="6" l="1"/>
  <c r="W148" i="6"/>
  <c r="AA148" i="6" s="1"/>
  <c r="AE148" i="6" s="1"/>
  <c r="AQ149" i="6"/>
  <c r="N149" i="6" s="1"/>
  <c r="X149" i="6" s="1"/>
  <c r="L149" i="6"/>
  <c r="J148" i="6" s="1"/>
  <c r="AP149" i="6"/>
  <c r="AR149" i="6" s="1"/>
  <c r="O149" i="6" s="1"/>
  <c r="AB149" i="6" s="1"/>
  <c r="S148" i="6"/>
  <c r="B148" i="6" l="1"/>
  <c r="AF148" i="6" s="1"/>
  <c r="T148" i="6"/>
  <c r="AS149" i="6"/>
  <c r="AM149" i="6" l="1"/>
  <c r="P149" i="6"/>
  <c r="I149" i="6" s="1"/>
  <c r="F149" i="6"/>
  <c r="AN150" i="6"/>
  <c r="L150" i="6" l="1"/>
  <c r="J149" i="6" s="1"/>
  <c r="AQ150" i="6"/>
  <c r="N150" i="6" s="1"/>
  <c r="X150" i="6" s="1"/>
  <c r="AP150" i="6"/>
  <c r="AR150" i="6" s="1"/>
  <c r="O150" i="6" s="1"/>
  <c r="AB150" i="6" s="1"/>
  <c r="AK149" i="6"/>
  <c r="Q149" i="6"/>
  <c r="AJ149" i="6"/>
  <c r="D149" i="6" s="1"/>
  <c r="R149" i="6"/>
  <c r="AC149" i="6" l="1"/>
  <c r="AD149" i="6" s="1"/>
  <c r="E149" i="6"/>
  <c r="B149" i="6" s="1"/>
  <c r="W149" i="6"/>
  <c r="AA149" i="6" s="1"/>
  <c r="S149" i="6"/>
  <c r="T149" i="6" s="1"/>
  <c r="AS150" i="6"/>
  <c r="AE149" i="6" l="1"/>
  <c r="AF149" i="6" s="1"/>
  <c r="AM150" i="6"/>
  <c r="P150" i="6"/>
  <c r="I150" i="6" s="1"/>
  <c r="AN151" i="6"/>
  <c r="F150" i="6"/>
  <c r="AP151" i="6" l="1"/>
  <c r="AR151" i="6" s="1"/>
  <c r="O151" i="6" s="1"/>
  <c r="AB151" i="6" s="1"/>
  <c r="AQ151" i="6"/>
  <c r="N151" i="6" s="1"/>
  <c r="X151" i="6" s="1"/>
  <c r="L151" i="6"/>
  <c r="J150" i="6" s="1"/>
  <c r="AK150" i="6"/>
  <c r="AJ150" i="6"/>
  <c r="D150" i="6" s="1"/>
  <c r="R150" i="6"/>
  <c r="Q150" i="6"/>
  <c r="S150" i="6" l="1"/>
  <c r="T150" i="6" s="1"/>
  <c r="AC150" i="6"/>
  <c r="AD150" i="6" s="1"/>
  <c r="E150" i="6"/>
  <c r="B150" i="6" s="1"/>
  <c r="W150" i="6"/>
  <c r="AA150" i="6" s="1"/>
  <c r="AE150" i="6" s="1"/>
  <c r="AS151" i="6"/>
  <c r="AF150" i="6" l="1"/>
  <c r="AM151" i="6"/>
  <c r="P151" i="6"/>
  <c r="I151" i="6" s="1"/>
  <c r="F151" i="6"/>
  <c r="AN152" i="6"/>
  <c r="AQ152" i="6" l="1"/>
  <c r="N152" i="6" s="1"/>
  <c r="X152" i="6" s="1"/>
  <c r="AP152" i="6"/>
  <c r="AR152" i="6" s="1"/>
  <c r="O152" i="6" s="1"/>
  <c r="AB152" i="6" s="1"/>
  <c r="L152" i="6"/>
  <c r="J151" i="6" s="1"/>
  <c r="AK151" i="6"/>
  <c r="R151" i="6"/>
  <c r="AJ151" i="6"/>
  <c r="D151" i="6" s="1"/>
  <c r="Q151" i="6"/>
  <c r="S151" i="6" l="1"/>
  <c r="T151" i="6" s="1"/>
  <c r="AC151" i="6"/>
  <c r="AD151" i="6" s="1"/>
  <c r="E151" i="6"/>
  <c r="B151" i="6" s="1"/>
  <c r="W151" i="6"/>
  <c r="AA151" i="6" s="1"/>
  <c r="AE151" i="6" s="1"/>
  <c r="AS152" i="6"/>
  <c r="AF151" i="6" l="1"/>
  <c r="P152" i="6"/>
  <c r="I152" i="6" s="1"/>
  <c r="AN153" i="6"/>
  <c r="F152" i="6"/>
  <c r="AM152" i="6"/>
  <c r="Q152" i="6" l="1"/>
  <c r="R152" i="6"/>
  <c r="AJ152" i="6"/>
  <c r="D152" i="6" s="1"/>
  <c r="AC152" i="6" s="1"/>
  <c r="AD152" i="6" s="1"/>
  <c r="AK152" i="6"/>
  <c r="AP153" i="6"/>
  <c r="AR153" i="6" s="1"/>
  <c r="O153" i="6" s="1"/>
  <c r="AB153" i="6" s="1"/>
  <c r="AQ153" i="6"/>
  <c r="N153" i="6" s="1"/>
  <c r="X153" i="6" s="1"/>
  <c r="L153" i="6"/>
  <c r="J152" i="6" s="1"/>
  <c r="S152" i="6" l="1"/>
  <c r="T152" i="6" s="1"/>
  <c r="E152" i="6"/>
  <c r="B152" i="6" s="1"/>
  <c r="W152" i="6"/>
  <c r="AA152" i="6" s="1"/>
  <c r="AE152" i="6" s="1"/>
  <c r="AS153" i="6"/>
  <c r="AM153" i="6" s="1"/>
  <c r="AF152" i="6" l="1"/>
  <c r="Q153" i="6"/>
  <c r="R153" i="6"/>
  <c r="AK153" i="6"/>
  <c r="AJ153" i="6"/>
  <c r="D153" i="6" s="1"/>
  <c r="P153" i="6"/>
  <c r="I153" i="6" s="1"/>
  <c r="F153" i="6"/>
  <c r="AN154" i="6"/>
  <c r="AC153" i="6" l="1"/>
  <c r="AD153" i="6" s="1"/>
  <c r="E153" i="6"/>
  <c r="W153" i="6"/>
  <c r="AA153" i="6" s="1"/>
  <c r="AP154" i="6"/>
  <c r="AR154" i="6" s="1"/>
  <c r="O154" i="6" s="1"/>
  <c r="AB154" i="6" s="1"/>
  <c r="L154" i="6"/>
  <c r="J153" i="6" s="1"/>
  <c r="AQ154" i="6"/>
  <c r="N154" i="6" s="1"/>
  <c r="X154" i="6" s="1"/>
  <c r="S153" i="6"/>
  <c r="AE153" i="6" l="1"/>
  <c r="B153" i="6"/>
  <c r="T153" i="6"/>
  <c r="AS154" i="6"/>
  <c r="AF153" i="6" l="1"/>
  <c r="P154" i="6"/>
  <c r="I154" i="6" s="1"/>
  <c r="AN155" i="6"/>
  <c r="F154" i="6"/>
  <c r="AM154" i="6"/>
  <c r="AJ154" i="6" l="1"/>
  <c r="D154" i="6" s="1"/>
  <c r="Q154" i="6"/>
  <c r="AK154" i="6"/>
  <c r="R154" i="6"/>
  <c r="AP155" i="6"/>
  <c r="AR155" i="6" s="1"/>
  <c r="O155" i="6" s="1"/>
  <c r="AB155" i="6" s="1"/>
  <c r="L155" i="6"/>
  <c r="J154" i="6" s="1"/>
  <c r="AQ155" i="6"/>
  <c r="N155" i="6" s="1"/>
  <c r="X155" i="6" s="1"/>
  <c r="S154" i="6"/>
  <c r="AC154" i="6" l="1"/>
  <c r="AD154" i="6" s="1"/>
  <c r="E154" i="6"/>
  <c r="B154" i="6" s="1"/>
  <c r="W154" i="6"/>
  <c r="AA154" i="6" s="1"/>
  <c r="T154" i="6"/>
  <c r="AS155" i="6"/>
  <c r="AM155" i="6" s="1"/>
  <c r="AE154" i="6" l="1"/>
  <c r="AF154" i="6" s="1"/>
  <c r="AK155" i="6"/>
  <c r="AJ155" i="6"/>
  <c r="D155" i="6" s="1"/>
  <c r="Q155" i="6"/>
  <c r="R155" i="6"/>
  <c r="P155" i="6"/>
  <c r="I155" i="6" s="1"/>
  <c r="AN156" i="6"/>
  <c r="F155" i="6"/>
  <c r="AC155" i="6" l="1"/>
  <c r="AD155" i="6" s="1"/>
  <c r="E155" i="6"/>
  <c r="W155" i="6"/>
  <c r="AA155" i="6" s="1"/>
  <c r="AP156" i="6"/>
  <c r="AR156" i="6" s="1"/>
  <c r="O156" i="6" s="1"/>
  <c r="AB156" i="6" s="1"/>
  <c r="AQ156" i="6"/>
  <c r="N156" i="6" s="1"/>
  <c r="X156" i="6" s="1"/>
  <c r="L156" i="6"/>
  <c r="J155" i="6" s="1"/>
  <c r="S155" i="6"/>
  <c r="AE155" i="6" l="1"/>
  <c r="B155" i="6"/>
  <c r="T155" i="6"/>
  <c r="AS156" i="6"/>
  <c r="AM156" i="6" s="1"/>
  <c r="AF155" i="6" l="1"/>
  <c r="R156" i="6"/>
  <c r="AJ156" i="6"/>
  <c r="D156" i="6" s="1"/>
  <c r="AK156" i="6"/>
  <c r="Q156" i="6"/>
  <c r="P156" i="6"/>
  <c r="I156" i="6" s="1"/>
  <c r="AN157" i="6"/>
  <c r="F156" i="6"/>
  <c r="AC156" i="6" l="1"/>
  <c r="AD156" i="6" s="1"/>
  <c r="E156" i="6"/>
  <c r="W156" i="6"/>
  <c r="AA156" i="6" s="1"/>
  <c r="AP157" i="6"/>
  <c r="AR157" i="6" s="1"/>
  <c r="O157" i="6" s="1"/>
  <c r="AB157" i="6" s="1"/>
  <c r="L157" i="6"/>
  <c r="J156" i="6" s="1"/>
  <c r="AQ157" i="6"/>
  <c r="N157" i="6" s="1"/>
  <c r="X157" i="6" s="1"/>
  <c r="S156" i="6"/>
  <c r="AE156" i="6" l="1"/>
  <c r="B156" i="6"/>
  <c r="T156" i="6"/>
  <c r="AS157" i="6"/>
  <c r="AF156" i="6" l="1"/>
  <c r="P157" i="6"/>
  <c r="I157" i="6" s="1"/>
  <c r="AN158" i="6"/>
  <c r="F157" i="6"/>
  <c r="AM157" i="6"/>
  <c r="AJ157" i="6" l="1"/>
  <c r="D157" i="6" s="1"/>
  <c r="R157" i="6"/>
  <c r="Q157" i="6"/>
  <c r="AK157" i="6"/>
  <c r="AP158" i="6"/>
  <c r="AR158" i="6" s="1"/>
  <c r="O158" i="6" s="1"/>
  <c r="AB158" i="6" s="1"/>
  <c r="AQ158" i="6"/>
  <c r="N158" i="6" s="1"/>
  <c r="X158" i="6" s="1"/>
  <c r="L158" i="6"/>
  <c r="J157" i="6" s="1"/>
  <c r="S157" i="6"/>
  <c r="T157" i="6" s="1"/>
  <c r="AC157" i="6" l="1"/>
  <c r="AD157" i="6" s="1"/>
  <c r="E157" i="6"/>
  <c r="B157" i="6" s="1"/>
  <c r="W157" i="6"/>
  <c r="AA157" i="6" s="1"/>
  <c r="AS158" i="6"/>
  <c r="AE157" i="6" l="1"/>
  <c r="AF157" i="6" s="1"/>
  <c r="P158" i="6"/>
  <c r="I158" i="6" s="1"/>
  <c r="AN159" i="6"/>
  <c r="F158" i="6"/>
  <c r="AM158" i="6"/>
  <c r="AJ158" i="6" l="1"/>
  <c r="D158" i="6" s="1"/>
  <c r="AK158" i="6"/>
  <c r="R158" i="6"/>
  <c r="Q158" i="6"/>
  <c r="S158" i="6" s="1"/>
  <c r="AP159" i="6"/>
  <c r="AR159" i="6" s="1"/>
  <c r="O159" i="6" s="1"/>
  <c r="AB159" i="6" s="1"/>
  <c r="AQ159" i="6"/>
  <c r="N159" i="6" s="1"/>
  <c r="X159" i="6" s="1"/>
  <c r="L159" i="6"/>
  <c r="J158" i="6" s="1"/>
  <c r="AC158" i="6" l="1"/>
  <c r="AD158" i="6" s="1"/>
  <c r="E158" i="6"/>
  <c r="B158" i="6" s="1"/>
  <c r="W158" i="6"/>
  <c r="AA158" i="6" s="1"/>
  <c r="T158" i="6"/>
  <c r="AS159" i="6"/>
  <c r="AM159" i="6" s="1"/>
  <c r="AE158" i="6" l="1"/>
  <c r="AF158" i="6" s="1"/>
  <c r="Q159" i="6"/>
  <c r="AK159" i="6"/>
  <c r="R159" i="6"/>
  <c r="AJ159" i="6"/>
  <c r="D159" i="6" s="1"/>
  <c r="F159" i="6"/>
  <c r="P159" i="6"/>
  <c r="I159" i="6" s="1"/>
  <c r="AN160" i="6"/>
  <c r="AC159" i="6" l="1"/>
  <c r="AD159" i="6" s="1"/>
  <c r="E159" i="6"/>
  <c r="W159" i="6"/>
  <c r="AA159" i="6" s="1"/>
  <c r="L160" i="6"/>
  <c r="J159" i="6" s="1"/>
  <c r="AP160" i="6"/>
  <c r="AR160" i="6" s="1"/>
  <c r="O160" i="6" s="1"/>
  <c r="AB160" i="6" s="1"/>
  <c r="AQ160" i="6"/>
  <c r="N160" i="6" s="1"/>
  <c r="X160" i="6" s="1"/>
  <c r="S159" i="6"/>
  <c r="AE159" i="6" l="1"/>
  <c r="B159" i="6"/>
  <c r="AS160" i="6"/>
  <c r="AM160" i="6" s="1"/>
  <c r="T159" i="6"/>
  <c r="AF159" i="6" l="1"/>
  <c r="Q160" i="6"/>
  <c r="AK160" i="6"/>
  <c r="R160" i="6"/>
  <c r="AJ160" i="6"/>
  <c r="D160" i="6" s="1"/>
  <c r="P160" i="6"/>
  <c r="I160" i="6" s="1"/>
  <c r="AN161" i="6"/>
  <c r="F160" i="6"/>
  <c r="AC160" i="6" l="1"/>
  <c r="AD160" i="6" s="1"/>
  <c r="E160" i="6"/>
  <c r="W160" i="6"/>
  <c r="AA160" i="6" s="1"/>
  <c r="AP161" i="6"/>
  <c r="AR161" i="6" s="1"/>
  <c r="O161" i="6" s="1"/>
  <c r="AB161" i="6" s="1"/>
  <c r="AQ161" i="6"/>
  <c r="N161" i="6" s="1"/>
  <c r="X161" i="6" s="1"/>
  <c r="L161" i="6"/>
  <c r="J160" i="6" s="1"/>
  <c r="S160" i="6"/>
  <c r="AE160" i="6" l="1"/>
  <c r="B160" i="6"/>
  <c r="T160" i="6"/>
  <c r="AS161" i="6"/>
  <c r="AF160" i="6" l="1"/>
  <c r="P161" i="6"/>
  <c r="I161" i="6" s="1"/>
  <c r="AN162" i="6"/>
  <c r="F161" i="6"/>
  <c r="AM161" i="6"/>
  <c r="AJ161" i="6" l="1"/>
  <c r="D161" i="6" s="1"/>
  <c r="AK161" i="6"/>
  <c r="Q161" i="6"/>
  <c r="R161" i="6"/>
  <c r="AP162" i="6"/>
  <c r="AR162" i="6" s="1"/>
  <c r="O162" i="6" s="1"/>
  <c r="AB162" i="6" s="1"/>
  <c r="AQ162" i="6"/>
  <c r="N162" i="6" s="1"/>
  <c r="X162" i="6" s="1"/>
  <c r="L162" i="6"/>
  <c r="J161" i="6" s="1"/>
  <c r="AC161" i="6" l="1"/>
  <c r="AD161" i="6" s="1"/>
  <c r="E161" i="6"/>
  <c r="B161" i="6" s="1"/>
  <c r="W161" i="6"/>
  <c r="AA161" i="6" s="1"/>
  <c r="S161" i="6"/>
  <c r="T161" i="6" s="1"/>
  <c r="AS162" i="6"/>
  <c r="AE161" i="6" l="1"/>
  <c r="AF161" i="6" s="1"/>
  <c r="AM162" i="6"/>
  <c r="P162" i="6"/>
  <c r="I162" i="6" s="1"/>
  <c r="AN163" i="6"/>
  <c r="F162" i="6"/>
  <c r="AP163" i="6" l="1"/>
  <c r="AR163" i="6" s="1"/>
  <c r="O163" i="6" s="1"/>
  <c r="AB163" i="6" s="1"/>
  <c r="AQ163" i="6"/>
  <c r="N163" i="6" s="1"/>
  <c r="X163" i="6" s="1"/>
  <c r="L163" i="6"/>
  <c r="J162" i="6" s="1"/>
  <c r="R162" i="6"/>
  <c r="AK162" i="6"/>
  <c r="Q162" i="6"/>
  <c r="AJ162" i="6"/>
  <c r="D162" i="6" s="1"/>
  <c r="AC162" i="6" s="1"/>
  <c r="AD162" i="6" s="1"/>
  <c r="E162" i="6" l="1"/>
  <c r="B162" i="6" s="1"/>
  <c r="W162" i="6"/>
  <c r="AA162" i="6" s="1"/>
  <c r="AE162" i="6" s="1"/>
  <c r="S162" i="6"/>
  <c r="T162" i="6" s="1"/>
  <c r="AS163" i="6"/>
  <c r="AF162" i="6" l="1"/>
  <c r="P163" i="6"/>
  <c r="I163" i="6" s="1"/>
  <c r="AN164" i="6"/>
  <c r="F163" i="6"/>
  <c r="AM163" i="6"/>
  <c r="R163" i="6" l="1"/>
  <c r="Q163" i="6"/>
  <c r="AJ163" i="6"/>
  <c r="D163" i="6" s="1"/>
  <c r="AC163" i="6" s="1"/>
  <c r="AD163" i="6" s="1"/>
  <c r="AK163" i="6"/>
  <c r="AP164" i="6"/>
  <c r="AR164" i="6" s="1"/>
  <c r="O164" i="6" s="1"/>
  <c r="AB164" i="6" s="1"/>
  <c r="AQ164" i="6"/>
  <c r="N164" i="6" s="1"/>
  <c r="X164" i="6" s="1"/>
  <c r="L164" i="6"/>
  <c r="J163" i="6" s="1"/>
  <c r="S163" i="6" l="1"/>
  <c r="T163" i="6" s="1"/>
  <c r="E163" i="6"/>
  <c r="B163" i="6" s="1"/>
  <c r="W163" i="6"/>
  <c r="AA163" i="6" s="1"/>
  <c r="AE163" i="6" s="1"/>
  <c r="AS164" i="6"/>
  <c r="AM164" i="6" s="1"/>
  <c r="AF163" i="6" l="1"/>
  <c r="Q164" i="6"/>
  <c r="AJ164" i="6"/>
  <c r="D164" i="6" s="1"/>
  <c r="AC164" i="6" s="1"/>
  <c r="AD164" i="6" s="1"/>
  <c r="R164" i="6"/>
  <c r="AK164" i="6"/>
  <c r="F164" i="6"/>
  <c r="P164" i="6"/>
  <c r="I164" i="6" s="1"/>
  <c r="AN165" i="6"/>
  <c r="E164" i="6" l="1"/>
  <c r="W164" i="6"/>
  <c r="AA164" i="6" s="1"/>
  <c r="AE164" i="6" s="1"/>
  <c r="S164" i="6"/>
  <c r="AQ165" i="6"/>
  <c r="N165" i="6" s="1"/>
  <c r="X165" i="6" s="1"/>
  <c r="L165" i="6"/>
  <c r="J164" i="6" s="1"/>
  <c r="AP165" i="6"/>
  <c r="AR165" i="6" s="1"/>
  <c r="O165" i="6" s="1"/>
  <c r="AB165" i="6" s="1"/>
  <c r="B164" i="6" l="1"/>
  <c r="AF164" i="6" s="1"/>
  <c r="T164" i="6"/>
  <c r="AS165" i="6"/>
  <c r="P165" i="6" l="1"/>
  <c r="I165" i="6" s="1"/>
  <c r="AN166" i="6"/>
  <c r="F165" i="6"/>
  <c r="AM165" i="6"/>
  <c r="R165" i="6" l="1"/>
  <c r="Q165" i="6"/>
  <c r="AK165" i="6"/>
  <c r="AJ165" i="6"/>
  <c r="D165" i="6" s="1"/>
  <c r="AC165" i="6" s="1"/>
  <c r="AD165" i="6" s="1"/>
  <c r="AP166" i="6"/>
  <c r="AR166" i="6" s="1"/>
  <c r="O166" i="6" s="1"/>
  <c r="AB166" i="6" s="1"/>
  <c r="L166" i="6"/>
  <c r="J165" i="6" s="1"/>
  <c r="AQ166" i="6"/>
  <c r="N166" i="6" s="1"/>
  <c r="X166" i="6" s="1"/>
  <c r="S165" i="6" l="1"/>
  <c r="T165" i="6" s="1"/>
  <c r="E165" i="6"/>
  <c r="B165" i="6" s="1"/>
  <c r="W165" i="6"/>
  <c r="AA165" i="6" s="1"/>
  <c r="AE165" i="6" s="1"/>
  <c r="AS166" i="6"/>
  <c r="AM166" i="6" s="1"/>
  <c r="AF165" i="6" l="1"/>
  <c r="AK166" i="6"/>
  <c r="R166" i="6"/>
  <c r="AJ166" i="6"/>
  <c r="D166" i="6" s="1"/>
  <c r="Q166" i="6"/>
  <c r="P166" i="6"/>
  <c r="I166" i="6" s="1"/>
  <c r="AN167" i="6"/>
  <c r="F166" i="6"/>
  <c r="AC166" i="6" l="1"/>
  <c r="AD166" i="6" s="1"/>
  <c r="S166" i="6"/>
  <c r="E166" i="6"/>
  <c r="W166" i="6"/>
  <c r="AA166" i="6" s="1"/>
  <c r="AP167" i="6"/>
  <c r="AR167" i="6" s="1"/>
  <c r="O167" i="6" s="1"/>
  <c r="AB167" i="6" s="1"/>
  <c r="AQ167" i="6"/>
  <c r="N167" i="6" s="1"/>
  <c r="X167" i="6" s="1"/>
  <c r="L167" i="6"/>
  <c r="J166" i="6" s="1"/>
  <c r="AE166" i="6" l="1"/>
  <c r="B166" i="6"/>
  <c r="AS167" i="6"/>
  <c r="T166" i="6"/>
  <c r="AF166" i="6" l="1"/>
  <c r="P167" i="6"/>
  <c r="I167" i="6" s="1"/>
  <c r="AN168" i="6"/>
  <c r="F167" i="6"/>
  <c r="AM167" i="6"/>
  <c r="R167" i="6" l="1"/>
  <c r="AJ167" i="6"/>
  <c r="D167" i="6" s="1"/>
  <c r="AK167" i="6"/>
  <c r="Q167" i="6"/>
  <c r="AQ168" i="6"/>
  <c r="N168" i="6" s="1"/>
  <c r="X168" i="6" s="1"/>
  <c r="AP168" i="6"/>
  <c r="AR168" i="6" s="1"/>
  <c r="O168" i="6" s="1"/>
  <c r="AB168" i="6" s="1"/>
  <c r="L168" i="6"/>
  <c r="J167" i="6" s="1"/>
  <c r="S167" i="6" l="1"/>
  <c r="T167" i="6" s="1"/>
  <c r="AC167" i="6"/>
  <c r="AD167" i="6" s="1"/>
  <c r="E167" i="6"/>
  <c r="B167" i="6" s="1"/>
  <c r="W167" i="6"/>
  <c r="AA167" i="6" s="1"/>
  <c r="AE167" i="6" s="1"/>
  <c r="AS168" i="6"/>
  <c r="AF167" i="6" l="1"/>
  <c r="P168" i="6"/>
  <c r="I168" i="6" s="1"/>
  <c r="AN169" i="6"/>
  <c r="F168" i="6"/>
  <c r="AM168" i="6"/>
  <c r="Q168" i="6" l="1"/>
  <c r="S168" i="6" s="1"/>
  <c r="R168" i="6"/>
  <c r="AK168" i="6"/>
  <c r="AJ168" i="6"/>
  <c r="D168" i="6" s="1"/>
  <c r="AC168" i="6" s="1"/>
  <c r="AD168" i="6" s="1"/>
  <c r="AP169" i="6"/>
  <c r="AR169" i="6" s="1"/>
  <c r="O169" i="6" s="1"/>
  <c r="AB169" i="6" s="1"/>
  <c r="AQ169" i="6"/>
  <c r="N169" i="6" s="1"/>
  <c r="X169" i="6" s="1"/>
  <c r="L169" i="6"/>
  <c r="J168" i="6" s="1"/>
  <c r="E168" i="6" l="1"/>
  <c r="B168" i="6" s="1"/>
  <c r="W168" i="6"/>
  <c r="AA168" i="6" s="1"/>
  <c r="AE168" i="6" s="1"/>
  <c r="T168" i="6"/>
  <c r="AS169" i="6"/>
  <c r="AF168" i="6" l="1"/>
  <c r="P169" i="6"/>
  <c r="I169" i="6" s="1"/>
  <c r="AN170" i="6"/>
  <c r="F169" i="6"/>
  <c r="AM169" i="6"/>
  <c r="R169" i="6" l="1"/>
  <c r="Q169" i="6"/>
  <c r="AK169" i="6"/>
  <c r="AJ169" i="6"/>
  <c r="D169" i="6" s="1"/>
  <c r="AC169" i="6" s="1"/>
  <c r="AD169" i="6" s="1"/>
  <c r="AP170" i="6"/>
  <c r="AR170" i="6" s="1"/>
  <c r="O170" i="6" s="1"/>
  <c r="AB170" i="6" s="1"/>
  <c r="AQ170" i="6"/>
  <c r="N170" i="6" s="1"/>
  <c r="X170" i="6" s="1"/>
  <c r="L170" i="6"/>
  <c r="J169" i="6" s="1"/>
  <c r="E169" i="6" l="1"/>
  <c r="B169" i="6" s="1"/>
  <c r="W169" i="6"/>
  <c r="AA169" i="6" s="1"/>
  <c r="AE169" i="6" s="1"/>
  <c r="S169" i="6"/>
  <c r="T169" i="6" s="1"/>
  <c r="AS170" i="6"/>
  <c r="AF169" i="6" l="1"/>
  <c r="P170" i="6"/>
  <c r="I170" i="6" s="1"/>
  <c r="AN171" i="6"/>
  <c r="F170" i="6"/>
  <c r="AM170" i="6"/>
  <c r="AJ170" i="6" l="1"/>
  <c r="D170" i="6" s="1"/>
  <c r="Q170" i="6"/>
  <c r="AK170" i="6"/>
  <c r="R170" i="6"/>
  <c r="AP171" i="6"/>
  <c r="AR171" i="6" s="1"/>
  <c r="O171" i="6" s="1"/>
  <c r="AB171" i="6" s="1"/>
  <c r="L171" i="6"/>
  <c r="J170" i="6" s="1"/>
  <c r="AQ171" i="6"/>
  <c r="N171" i="6" s="1"/>
  <c r="X171" i="6" s="1"/>
  <c r="AC170" i="6" l="1"/>
  <c r="AD170" i="6" s="1"/>
  <c r="E170" i="6"/>
  <c r="B170" i="6" s="1"/>
  <c r="W170" i="6"/>
  <c r="AA170" i="6" s="1"/>
  <c r="S170" i="6"/>
  <c r="T170" i="6" s="1"/>
  <c r="AS171" i="6"/>
  <c r="AE170" i="6" l="1"/>
  <c r="AF170" i="6" s="1"/>
  <c r="P171" i="6"/>
  <c r="I171" i="6" s="1"/>
  <c r="AN172" i="6"/>
  <c r="F171" i="6"/>
  <c r="AM171" i="6"/>
  <c r="AJ171" i="6" l="1"/>
  <c r="D171" i="6" s="1"/>
  <c r="AK171" i="6"/>
  <c r="Q171" i="6"/>
  <c r="R171" i="6"/>
  <c r="S171" i="6" s="1"/>
  <c r="AQ172" i="6"/>
  <c r="N172" i="6" s="1"/>
  <c r="X172" i="6" s="1"/>
  <c r="L172" i="6"/>
  <c r="J171" i="6" s="1"/>
  <c r="AP172" i="6"/>
  <c r="AR172" i="6" s="1"/>
  <c r="O172" i="6" s="1"/>
  <c r="AB172" i="6" s="1"/>
  <c r="AC171" i="6" l="1"/>
  <c r="AD171" i="6" s="1"/>
  <c r="E171" i="6"/>
  <c r="B171" i="6" s="1"/>
  <c r="W171" i="6"/>
  <c r="AA171" i="6" s="1"/>
  <c r="T171" i="6"/>
  <c r="AS172" i="6"/>
  <c r="AM172" i="6" s="1"/>
  <c r="AE171" i="6" l="1"/>
  <c r="AF171" i="6" s="1"/>
  <c r="AK172" i="6"/>
  <c r="AJ172" i="6"/>
  <c r="D172" i="6" s="1"/>
  <c r="Q172" i="6"/>
  <c r="R172" i="6"/>
  <c r="P172" i="6"/>
  <c r="I172" i="6" s="1"/>
  <c r="AN173" i="6"/>
  <c r="F172" i="6"/>
  <c r="AC172" i="6" l="1"/>
  <c r="AD172" i="6" s="1"/>
  <c r="E172" i="6"/>
  <c r="W172" i="6"/>
  <c r="AA172" i="6" s="1"/>
  <c r="AP173" i="6"/>
  <c r="AR173" i="6" s="1"/>
  <c r="O173" i="6" s="1"/>
  <c r="AB173" i="6" s="1"/>
  <c r="L173" i="6"/>
  <c r="J172" i="6" s="1"/>
  <c r="AQ173" i="6"/>
  <c r="N173" i="6" s="1"/>
  <c r="X173" i="6" s="1"/>
  <c r="S172" i="6"/>
  <c r="AE172" i="6" l="1"/>
  <c r="B172" i="6"/>
  <c r="AS173" i="6"/>
  <c r="T172" i="6"/>
  <c r="AF172" i="6" l="1"/>
  <c r="P173" i="6"/>
  <c r="I173" i="6" s="1"/>
  <c r="F173" i="6"/>
  <c r="AN174" i="6"/>
  <c r="AM173" i="6"/>
  <c r="R173" i="6" l="1"/>
  <c r="Q173" i="6"/>
  <c r="AK173" i="6"/>
  <c r="AJ173" i="6"/>
  <c r="D173" i="6" s="1"/>
  <c r="AC173" i="6" s="1"/>
  <c r="AD173" i="6" s="1"/>
  <c r="AP174" i="6"/>
  <c r="AR174" i="6" s="1"/>
  <c r="O174" i="6" s="1"/>
  <c r="AB174" i="6" s="1"/>
  <c r="L174" i="6"/>
  <c r="J173" i="6" s="1"/>
  <c r="AQ174" i="6"/>
  <c r="N174" i="6" s="1"/>
  <c r="X174" i="6" s="1"/>
  <c r="E173" i="6" l="1"/>
  <c r="B173" i="6" s="1"/>
  <c r="W173" i="6"/>
  <c r="AA173" i="6" s="1"/>
  <c r="AE173" i="6" s="1"/>
  <c r="S173" i="6"/>
  <c r="T173" i="6" s="1"/>
  <c r="AS174" i="6"/>
  <c r="AM174" i="6" s="1"/>
  <c r="AF173" i="6" l="1"/>
  <c r="AK174" i="6"/>
  <c r="AJ174" i="6"/>
  <c r="D174" i="6" s="1"/>
  <c r="R174" i="6"/>
  <c r="Q174" i="6"/>
  <c r="P174" i="6"/>
  <c r="I174" i="6" s="1"/>
  <c r="AN175" i="6"/>
  <c r="F174" i="6"/>
  <c r="S174" i="6" l="1"/>
  <c r="AC174" i="6"/>
  <c r="AD174" i="6" s="1"/>
  <c r="E174" i="6"/>
  <c r="W174" i="6"/>
  <c r="AA174" i="6" s="1"/>
  <c r="AE174" i="6" s="1"/>
  <c r="AP175" i="6"/>
  <c r="AR175" i="6" s="1"/>
  <c r="O175" i="6" s="1"/>
  <c r="AB175" i="6" s="1"/>
  <c r="AQ175" i="6"/>
  <c r="N175" i="6" s="1"/>
  <c r="X175" i="6" s="1"/>
  <c r="L175" i="6"/>
  <c r="J174" i="6" s="1"/>
  <c r="B174" i="6" l="1"/>
  <c r="AF174" i="6" s="1"/>
  <c r="AS175" i="6"/>
  <c r="AM175" i="6" s="1"/>
  <c r="T174" i="6"/>
  <c r="R175" i="6" l="1"/>
  <c r="Q175" i="6"/>
  <c r="AK175" i="6"/>
  <c r="AJ175" i="6"/>
  <c r="D175" i="6" s="1"/>
  <c r="AC175" i="6" s="1"/>
  <c r="AD175" i="6" s="1"/>
  <c r="P175" i="6"/>
  <c r="I175" i="6" s="1"/>
  <c r="AN176" i="6"/>
  <c r="F175" i="6"/>
  <c r="S175" i="6" l="1"/>
  <c r="E175" i="6"/>
  <c r="W175" i="6"/>
  <c r="AA175" i="6" s="1"/>
  <c r="AE175" i="6" s="1"/>
  <c r="AP176" i="6"/>
  <c r="AR176" i="6" s="1"/>
  <c r="O176" i="6" s="1"/>
  <c r="AB176" i="6" s="1"/>
  <c r="L176" i="6"/>
  <c r="J175" i="6" s="1"/>
  <c r="AQ176" i="6"/>
  <c r="N176" i="6" s="1"/>
  <c r="X176" i="6" s="1"/>
  <c r="B175" i="6" l="1"/>
  <c r="AF175" i="6" s="1"/>
  <c r="AS176" i="6"/>
  <c r="AM176" i="6" s="1"/>
  <c r="T175" i="6"/>
  <c r="R176" i="6" l="1"/>
  <c r="AK176" i="6"/>
  <c r="AJ176" i="6"/>
  <c r="D176" i="6" s="1"/>
  <c r="Q176" i="6"/>
  <c r="P176" i="6"/>
  <c r="I176" i="6" s="1"/>
  <c r="AN177" i="6"/>
  <c r="F176" i="6"/>
  <c r="AC176" i="6" l="1"/>
  <c r="AD176" i="6" s="1"/>
  <c r="E176" i="6"/>
  <c r="W176" i="6"/>
  <c r="AA176" i="6" s="1"/>
  <c r="AP177" i="6"/>
  <c r="AR177" i="6" s="1"/>
  <c r="O177" i="6" s="1"/>
  <c r="AB177" i="6" s="1"/>
  <c r="L177" i="6"/>
  <c r="J176" i="6" s="1"/>
  <c r="AQ177" i="6"/>
  <c r="N177" i="6" s="1"/>
  <c r="X177" i="6" s="1"/>
  <c r="S176" i="6"/>
  <c r="AE176" i="6" l="1"/>
  <c r="B176" i="6"/>
  <c r="AS177" i="6"/>
  <c r="T176" i="6"/>
  <c r="AF176" i="6" l="1"/>
  <c r="P177" i="6"/>
  <c r="I177" i="6" s="1"/>
  <c r="AN178" i="6"/>
  <c r="F177" i="6"/>
  <c r="AM177" i="6"/>
  <c r="AK177" i="6" l="1"/>
  <c r="Q177" i="6"/>
  <c r="AJ177" i="6"/>
  <c r="D177" i="6" s="1"/>
  <c r="AC177" i="6" s="1"/>
  <c r="AD177" i="6" s="1"/>
  <c r="R177" i="6"/>
  <c r="AP178" i="6"/>
  <c r="AR178" i="6" s="1"/>
  <c r="O178" i="6" s="1"/>
  <c r="AB178" i="6" s="1"/>
  <c r="AQ178" i="6"/>
  <c r="N178" i="6" s="1"/>
  <c r="X178" i="6" s="1"/>
  <c r="L178" i="6"/>
  <c r="J177" i="6" s="1"/>
  <c r="E177" i="6" l="1"/>
  <c r="B177" i="6" s="1"/>
  <c r="W177" i="6"/>
  <c r="AA177" i="6" s="1"/>
  <c r="AE177" i="6" s="1"/>
  <c r="S177" i="6"/>
  <c r="T177" i="6" s="1"/>
  <c r="AS178" i="6"/>
  <c r="AM178" i="6" s="1"/>
  <c r="AF177" i="6" l="1"/>
  <c r="R178" i="6"/>
  <c r="Q178" i="6"/>
  <c r="AK178" i="6"/>
  <c r="AJ178" i="6"/>
  <c r="D178" i="6" s="1"/>
  <c r="P178" i="6"/>
  <c r="I178" i="6" s="1"/>
  <c r="AN179" i="6"/>
  <c r="F178" i="6"/>
  <c r="S178" i="6" l="1"/>
  <c r="AC178" i="6"/>
  <c r="AD178" i="6" s="1"/>
  <c r="E178" i="6"/>
  <c r="W178" i="6"/>
  <c r="AA178" i="6" s="1"/>
  <c r="AE178" i="6" s="1"/>
  <c r="AP179" i="6"/>
  <c r="AR179" i="6" s="1"/>
  <c r="O179" i="6" s="1"/>
  <c r="AB179" i="6" s="1"/>
  <c r="AQ179" i="6"/>
  <c r="N179" i="6" s="1"/>
  <c r="X179" i="6" s="1"/>
  <c r="L179" i="6"/>
  <c r="J178" i="6" s="1"/>
  <c r="B178" i="6" l="1"/>
  <c r="AF178" i="6" s="1"/>
  <c r="AS179" i="6"/>
  <c r="T178" i="6"/>
  <c r="P179" i="6" l="1"/>
  <c r="I179" i="6" s="1"/>
  <c r="AN180" i="6"/>
  <c r="F179" i="6"/>
  <c r="AM179" i="6"/>
  <c r="AJ179" i="6" l="1"/>
  <c r="D179" i="6" s="1"/>
  <c r="Q179" i="6"/>
  <c r="AK179" i="6"/>
  <c r="R179" i="6"/>
  <c r="AP180" i="6"/>
  <c r="AR180" i="6" s="1"/>
  <c r="O180" i="6" s="1"/>
  <c r="AB180" i="6" s="1"/>
  <c r="L180" i="6"/>
  <c r="J179" i="6" s="1"/>
  <c r="AQ180" i="6"/>
  <c r="N180" i="6" s="1"/>
  <c r="X180" i="6" s="1"/>
  <c r="AC179" i="6" l="1"/>
  <c r="AD179" i="6" s="1"/>
  <c r="E179" i="6"/>
  <c r="B179" i="6" s="1"/>
  <c r="W179" i="6"/>
  <c r="AA179" i="6" s="1"/>
  <c r="S179" i="6"/>
  <c r="T179" i="6" s="1"/>
  <c r="AS180" i="6"/>
  <c r="AE179" i="6" l="1"/>
  <c r="AF179" i="6" s="1"/>
  <c r="P180" i="6"/>
  <c r="I180" i="6" s="1"/>
  <c r="AN181" i="6"/>
  <c r="F180" i="6"/>
  <c r="AM180" i="6"/>
  <c r="AK180" i="6" l="1"/>
  <c r="AJ180" i="6"/>
  <c r="D180" i="6" s="1"/>
  <c r="Q180" i="6"/>
  <c r="R180" i="6"/>
  <c r="AP181" i="6"/>
  <c r="AR181" i="6" s="1"/>
  <c r="O181" i="6" s="1"/>
  <c r="AB181" i="6" s="1"/>
  <c r="L181" i="6"/>
  <c r="J180" i="6" s="1"/>
  <c r="AQ181" i="6"/>
  <c r="N181" i="6" s="1"/>
  <c r="X181" i="6" s="1"/>
  <c r="S180" i="6" l="1"/>
  <c r="T180" i="6" s="1"/>
  <c r="AC180" i="6"/>
  <c r="AD180" i="6" s="1"/>
  <c r="E180" i="6"/>
  <c r="B180" i="6" s="1"/>
  <c r="W180" i="6"/>
  <c r="AA180" i="6" s="1"/>
  <c r="AE180" i="6" s="1"/>
  <c r="AS181" i="6"/>
  <c r="AF180" i="6" l="1"/>
  <c r="P181" i="6"/>
  <c r="I181" i="6" s="1"/>
  <c r="AN182" i="6"/>
  <c r="F181" i="6"/>
  <c r="AM181" i="6"/>
  <c r="R181" i="6" l="1"/>
  <c r="AK181" i="6"/>
  <c r="Q181" i="6"/>
  <c r="AJ181" i="6"/>
  <c r="D181" i="6" s="1"/>
  <c r="AC181" i="6" s="1"/>
  <c r="AD181" i="6" s="1"/>
  <c r="AP182" i="6"/>
  <c r="AR182" i="6" s="1"/>
  <c r="O182" i="6" s="1"/>
  <c r="AB182" i="6" s="1"/>
  <c r="L182" i="6"/>
  <c r="J181" i="6" s="1"/>
  <c r="AQ182" i="6"/>
  <c r="N182" i="6" s="1"/>
  <c r="X182" i="6" s="1"/>
  <c r="S181" i="6" l="1"/>
  <c r="T181" i="6" s="1"/>
  <c r="E181" i="6"/>
  <c r="B181" i="6" s="1"/>
  <c r="W181" i="6"/>
  <c r="AA181" i="6" s="1"/>
  <c r="AE181" i="6" s="1"/>
  <c r="AS182" i="6"/>
  <c r="P182" i="6" s="1"/>
  <c r="I182" i="6" s="1"/>
  <c r="AF181" i="6" l="1"/>
  <c r="F182" i="6"/>
  <c r="AN183" i="6"/>
  <c r="AP183" i="6" s="1"/>
  <c r="AR183" i="6" s="1"/>
  <c r="O183" i="6" s="1"/>
  <c r="AB183" i="6" s="1"/>
  <c r="AM182" i="6"/>
  <c r="Q182" i="6" s="1"/>
  <c r="R182" i="6" l="1"/>
  <c r="S182" i="6" s="1"/>
  <c r="AQ183" i="6"/>
  <c r="N183" i="6" s="1"/>
  <c r="X183" i="6" s="1"/>
  <c r="L183" i="6"/>
  <c r="J182" i="6" s="1"/>
  <c r="AJ182" i="6"/>
  <c r="D182" i="6" s="1"/>
  <c r="AC182" i="6" s="1"/>
  <c r="AD182" i="6" s="1"/>
  <c r="AK182" i="6"/>
  <c r="AS183" i="6" l="1"/>
  <c r="AM183" i="6" s="1"/>
  <c r="Q183" i="6" s="1"/>
  <c r="T182" i="6"/>
  <c r="E182" i="6"/>
  <c r="B182" i="6" s="1"/>
  <c r="W182" i="6"/>
  <c r="AA182" i="6" s="1"/>
  <c r="AE182" i="6" s="1"/>
  <c r="P183" i="6"/>
  <c r="I183" i="6" s="1"/>
  <c r="R183" i="6" l="1"/>
  <c r="S183" i="6" s="1"/>
  <c r="AK183" i="6"/>
  <c r="F183" i="6"/>
  <c r="AJ183" i="6"/>
  <c r="D183" i="6" s="1"/>
  <c r="AC183" i="6" s="1"/>
  <c r="AD183" i="6" s="1"/>
  <c r="AN184" i="6"/>
  <c r="AP184" i="6" s="1"/>
  <c r="AR184" i="6" s="1"/>
  <c r="O184" i="6" s="1"/>
  <c r="AB184" i="6" s="1"/>
  <c r="AF182" i="6"/>
  <c r="E183" i="6"/>
  <c r="W183" i="6" l="1"/>
  <c r="AA183" i="6" s="1"/>
  <c r="AE183" i="6" s="1"/>
  <c r="L184" i="6"/>
  <c r="J183" i="6" s="1"/>
  <c r="AQ184" i="6"/>
  <c r="N184" i="6" s="1"/>
  <c r="X184" i="6" s="1"/>
  <c r="B183" i="6"/>
  <c r="T183" i="6" l="1"/>
  <c r="AF183" i="6"/>
  <c r="AS184" i="6"/>
  <c r="AN185" i="6" s="1"/>
  <c r="P184" i="6"/>
  <c r="I184" i="6" s="1"/>
  <c r="AM184" i="6"/>
  <c r="F184" i="6" l="1"/>
  <c r="AK184" i="6"/>
  <c r="Q184" i="6"/>
  <c r="S184" i="6" s="1"/>
  <c r="R184" i="6"/>
  <c r="AJ184" i="6"/>
  <c r="D184" i="6" s="1"/>
  <c r="AP185" i="6"/>
  <c r="AR185" i="6" s="1"/>
  <c r="O185" i="6" s="1"/>
  <c r="AB185" i="6" s="1"/>
  <c r="AQ185" i="6"/>
  <c r="N185" i="6" s="1"/>
  <c r="X185" i="6" s="1"/>
  <c r="L185" i="6"/>
  <c r="J184" i="6" s="1"/>
  <c r="AC184" i="6" l="1"/>
  <c r="AD184" i="6" s="1"/>
  <c r="E184" i="6"/>
  <c r="B184" i="6" s="1"/>
  <c r="W184" i="6"/>
  <c r="AA184" i="6" s="1"/>
  <c r="T184" i="6"/>
  <c r="AS185" i="6"/>
  <c r="AE184" i="6" l="1"/>
  <c r="AF184" i="6" s="1"/>
  <c r="P185" i="6"/>
  <c r="I185" i="6" s="1"/>
  <c r="AN186" i="6"/>
  <c r="F185" i="6"/>
  <c r="AM185" i="6"/>
  <c r="R185" i="6" l="1"/>
  <c r="Q185" i="6"/>
  <c r="AJ185" i="6"/>
  <c r="D185" i="6" s="1"/>
  <c r="AC185" i="6" s="1"/>
  <c r="AD185" i="6" s="1"/>
  <c r="AK185" i="6"/>
  <c r="AP186" i="6"/>
  <c r="AR186" i="6" s="1"/>
  <c r="O186" i="6" s="1"/>
  <c r="AB186" i="6" s="1"/>
  <c r="L186" i="6"/>
  <c r="J185" i="6" s="1"/>
  <c r="AQ186" i="6"/>
  <c r="N186" i="6" s="1"/>
  <c r="X186" i="6" s="1"/>
  <c r="S185" i="6" l="1"/>
  <c r="T185" i="6" s="1"/>
  <c r="E185" i="6"/>
  <c r="B185" i="6" s="1"/>
  <c r="W185" i="6"/>
  <c r="AA185" i="6" s="1"/>
  <c r="AE185" i="6" s="1"/>
  <c r="AS186" i="6"/>
  <c r="AM186" i="6" s="1"/>
  <c r="AF185" i="6" l="1"/>
  <c r="AJ186" i="6"/>
  <c r="D186" i="6" s="1"/>
  <c r="AK186" i="6"/>
  <c r="R186" i="6"/>
  <c r="Q186" i="6"/>
  <c r="P186" i="6"/>
  <c r="I186" i="6" s="1"/>
  <c r="AN187" i="6"/>
  <c r="F186" i="6"/>
  <c r="S186" i="6" l="1"/>
  <c r="AC186" i="6"/>
  <c r="AD186" i="6" s="1"/>
  <c r="E186" i="6"/>
  <c r="W186" i="6"/>
  <c r="AA186" i="6" s="1"/>
  <c r="AE186" i="6" s="1"/>
  <c r="AP187" i="6"/>
  <c r="AR187" i="6" s="1"/>
  <c r="O187" i="6" s="1"/>
  <c r="AB187" i="6" s="1"/>
  <c r="AQ187" i="6"/>
  <c r="N187" i="6" s="1"/>
  <c r="X187" i="6" s="1"/>
  <c r="L187" i="6"/>
  <c r="J186" i="6" s="1"/>
  <c r="B186" i="6" l="1"/>
  <c r="AF186" i="6" s="1"/>
  <c r="T186" i="6"/>
  <c r="AS187" i="6"/>
  <c r="AM187" i="6" s="1"/>
  <c r="AJ187" i="6" l="1"/>
  <c r="D187" i="6" s="1"/>
  <c r="R187" i="6"/>
  <c r="AK187" i="6"/>
  <c r="Q187" i="6"/>
  <c r="P187" i="6"/>
  <c r="I187" i="6" s="1"/>
  <c r="AN188" i="6"/>
  <c r="F187" i="6"/>
  <c r="AC187" i="6" l="1"/>
  <c r="AD187" i="6" s="1"/>
  <c r="E187" i="6"/>
  <c r="W187" i="6"/>
  <c r="AA187" i="6" s="1"/>
  <c r="S187" i="6"/>
  <c r="AP188" i="6"/>
  <c r="AR188" i="6" s="1"/>
  <c r="O188" i="6" s="1"/>
  <c r="AB188" i="6" s="1"/>
  <c r="AQ188" i="6"/>
  <c r="N188" i="6" s="1"/>
  <c r="X188" i="6" s="1"/>
  <c r="L188" i="6"/>
  <c r="J187" i="6" s="1"/>
  <c r="AE187" i="6" l="1"/>
  <c r="B187" i="6"/>
  <c r="AS188" i="6"/>
  <c r="P188" i="6" s="1"/>
  <c r="I188" i="6" s="1"/>
  <c r="T187" i="6"/>
  <c r="AF187" i="6" l="1"/>
  <c r="AM188" i="6"/>
  <c r="AK188" i="6" s="1"/>
  <c r="AN189" i="6"/>
  <c r="L189" i="6" s="1"/>
  <c r="J188" i="6" s="1"/>
  <c r="F188" i="6"/>
  <c r="R188" i="6" l="1"/>
  <c r="Q188" i="6"/>
  <c r="S188" i="6" s="1"/>
  <c r="T188" i="6" s="1"/>
  <c r="AJ188" i="6"/>
  <c r="D188" i="6" s="1"/>
  <c r="AC188" i="6" s="1"/>
  <c r="AD188" i="6" s="1"/>
  <c r="AP189" i="6"/>
  <c r="AR189" i="6" s="1"/>
  <c r="O189" i="6" s="1"/>
  <c r="AB189" i="6" s="1"/>
  <c r="AQ189" i="6"/>
  <c r="N189" i="6" s="1"/>
  <c r="X189" i="6" s="1"/>
  <c r="E188" i="6"/>
  <c r="W188" i="6"/>
  <c r="AA188" i="6" s="1"/>
  <c r="B188" i="6" l="1"/>
  <c r="AE188" i="6"/>
  <c r="AS189" i="6"/>
  <c r="AM189" i="6" s="1"/>
  <c r="AF188" i="6"/>
  <c r="F189" i="6" l="1"/>
  <c r="AN190" i="6"/>
  <c r="AP190" i="6" s="1"/>
  <c r="AR190" i="6" s="1"/>
  <c r="O190" i="6" s="1"/>
  <c r="AB190" i="6" s="1"/>
  <c r="P189" i="6"/>
  <c r="I189" i="6" s="1"/>
  <c r="Q189" i="6"/>
  <c r="AJ189" i="6"/>
  <c r="D189" i="6" s="1"/>
  <c r="AK189" i="6"/>
  <c r="R189" i="6"/>
  <c r="L190" i="6"/>
  <c r="J189" i="6" s="1"/>
  <c r="AC189" i="6" l="1"/>
  <c r="AD189" i="6" s="1"/>
  <c r="AQ190" i="6"/>
  <c r="N190" i="6" s="1"/>
  <c r="X190" i="6" s="1"/>
  <c r="E189" i="6"/>
  <c r="B189" i="6" s="1"/>
  <c r="W189" i="6"/>
  <c r="AA189" i="6" s="1"/>
  <c r="AE189" i="6" s="1"/>
  <c r="S189" i="6"/>
  <c r="T189" i="6" s="1"/>
  <c r="AS190" i="6" l="1"/>
  <c r="AM190" i="6" s="1"/>
  <c r="AF189" i="6"/>
  <c r="F190" i="6"/>
  <c r="AN191" i="6" l="1"/>
  <c r="L191" i="6" s="1"/>
  <c r="J190" i="6" s="1"/>
  <c r="P190" i="6"/>
  <c r="I190" i="6" s="1"/>
  <c r="AJ190" i="6"/>
  <c r="D190" i="6" s="1"/>
  <c r="R190" i="6"/>
  <c r="Q190" i="6"/>
  <c r="AK190" i="6"/>
  <c r="AP191" i="6"/>
  <c r="AR191" i="6" s="1"/>
  <c r="O191" i="6" s="1"/>
  <c r="AB191" i="6" s="1"/>
  <c r="AQ191" i="6"/>
  <c r="N191" i="6" s="1"/>
  <c r="X191" i="6" s="1"/>
  <c r="S190" i="6" l="1"/>
  <c r="AC190" i="6"/>
  <c r="AD190" i="6" s="1"/>
  <c r="E190" i="6"/>
  <c r="B190" i="6" s="1"/>
  <c r="W190" i="6"/>
  <c r="AA190" i="6" s="1"/>
  <c r="T190" i="6"/>
  <c r="AS191" i="6"/>
  <c r="AE190" i="6" l="1"/>
  <c r="AF190" i="6" s="1"/>
  <c r="P191" i="6"/>
  <c r="I191" i="6" s="1"/>
  <c r="AN192" i="6"/>
  <c r="F191" i="6"/>
  <c r="AM191" i="6"/>
  <c r="AK191" i="6" l="1"/>
  <c r="AJ191" i="6"/>
  <c r="D191" i="6" s="1"/>
  <c r="R191" i="6"/>
  <c r="Q191" i="6"/>
  <c r="AP192" i="6"/>
  <c r="AR192" i="6" s="1"/>
  <c r="O192" i="6" s="1"/>
  <c r="AB192" i="6" s="1"/>
  <c r="AQ192" i="6"/>
  <c r="N192" i="6" s="1"/>
  <c r="X192" i="6" s="1"/>
  <c r="L192" i="6"/>
  <c r="J191" i="6" s="1"/>
  <c r="S191" i="6" l="1"/>
  <c r="AC191" i="6"/>
  <c r="AD191" i="6" s="1"/>
  <c r="E191" i="6"/>
  <c r="B191" i="6" s="1"/>
  <c r="W191" i="6"/>
  <c r="AA191" i="6" s="1"/>
  <c r="T191" i="6"/>
  <c r="AS192" i="6"/>
  <c r="AE191" i="6" l="1"/>
  <c r="AF191" i="6" s="1"/>
  <c r="P192" i="6"/>
  <c r="I192" i="6" s="1"/>
  <c r="AN193" i="6"/>
  <c r="F192" i="6"/>
  <c r="AM192" i="6"/>
  <c r="AJ192" i="6" l="1"/>
  <c r="D192" i="6" s="1"/>
  <c r="AK192" i="6"/>
  <c r="R192" i="6"/>
  <c r="Q192" i="6"/>
  <c r="S192" i="6" s="1"/>
  <c r="AP193" i="6"/>
  <c r="AR193" i="6" s="1"/>
  <c r="O193" i="6" s="1"/>
  <c r="AB193" i="6" s="1"/>
  <c r="AQ193" i="6"/>
  <c r="N193" i="6" s="1"/>
  <c r="X193" i="6" s="1"/>
  <c r="L193" i="6"/>
  <c r="J192" i="6" s="1"/>
  <c r="AC192" i="6" l="1"/>
  <c r="AD192" i="6" s="1"/>
  <c r="E192" i="6"/>
  <c r="B192" i="6" s="1"/>
  <c r="W192" i="6"/>
  <c r="AA192" i="6" s="1"/>
  <c r="T192" i="6"/>
  <c r="AS193" i="6"/>
  <c r="AE192" i="6" l="1"/>
  <c r="AF192" i="6" s="1"/>
  <c r="P193" i="6"/>
  <c r="I193" i="6" s="1"/>
  <c r="AN194" i="6"/>
  <c r="F193" i="6"/>
  <c r="AM193" i="6"/>
  <c r="R193" i="6" l="1"/>
  <c r="Q193" i="6"/>
  <c r="AK193" i="6"/>
  <c r="AJ193" i="6"/>
  <c r="D193" i="6" s="1"/>
  <c r="AC193" i="6" s="1"/>
  <c r="AD193" i="6" s="1"/>
  <c r="AP194" i="6"/>
  <c r="AR194" i="6" s="1"/>
  <c r="O194" i="6" s="1"/>
  <c r="AB194" i="6" s="1"/>
  <c r="L194" i="6"/>
  <c r="J193" i="6" s="1"/>
  <c r="AQ194" i="6"/>
  <c r="N194" i="6" s="1"/>
  <c r="X194" i="6" s="1"/>
  <c r="S193" i="6" l="1"/>
  <c r="T193" i="6" s="1"/>
  <c r="E193" i="6"/>
  <c r="B193" i="6" s="1"/>
  <c r="W193" i="6"/>
  <c r="AA193" i="6" s="1"/>
  <c r="AE193" i="6" s="1"/>
  <c r="AS194" i="6"/>
  <c r="AF193" i="6" l="1"/>
  <c r="P194" i="6"/>
  <c r="I194" i="6" s="1"/>
  <c r="AN195" i="6"/>
  <c r="F194" i="6"/>
  <c r="AM194" i="6"/>
  <c r="AK194" i="6" l="1"/>
  <c r="AJ194" i="6"/>
  <c r="D194" i="6" s="1"/>
  <c r="R194" i="6"/>
  <c r="Q194" i="6"/>
  <c r="S194" i="6" s="1"/>
  <c r="AP195" i="6"/>
  <c r="AR195" i="6" s="1"/>
  <c r="O195" i="6" s="1"/>
  <c r="AB195" i="6" s="1"/>
  <c r="L195" i="6"/>
  <c r="J194" i="6" s="1"/>
  <c r="AQ195" i="6"/>
  <c r="N195" i="6" s="1"/>
  <c r="X195" i="6" s="1"/>
  <c r="AC194" i="6" l="1"/>
  <c r="AD194" i="6" s="1"/>
  <c r="E194" i="6"/>
  <c r="B194" i="6" s="1"/>
  <c r="W194" i="6"/>
  <c r="AA194" i="6" s="1"/>
  <c r="T194" i="6"/>
  <c r="AS195" i="6"/>
  <c r="AM195" i="6" s="1"/>
  <c r="AE194" i="6" l="1"/>
  <c r="AF194" i="6" s="1"/>
  <c r="R195" i="6"/>
  <c r="AJ195" i="6"/>
  <c r="D195" i="6" s="1"/>
  <c r="AK195" i="6"/>
  <c r="Q195" i="6"/>
  <c r="P195" i="6"/>
  <c r="I195" i="6" s="1"/>
  <c r="AN196" i="6"/>
  <c r="F195" i="6"/>
  <c r="AC195" i="6" l="1"/>
  <c r="AD195" i="6" s="1"/>
  <c r="E195" i="6"/>
  <c r="W195" i="6"/>
  <c r="AA195" i="6" s="1"/>
  <c r="AP196" i="6"/>
  <c r="AR196" i="6" s="1"/>
  <c r="O196" i="6" s="1"/>
  <c r="AB196" i="6" s="1"/>
  <c r="AQ196" i="6"/>
  <c r="N196" i="6" s="1"/>
  <c r="X196" i="6" s="1"/>
  <c r="L196" i="6"/>
  <c r="J195" i="6" s="1"/>
  <c r="S195" i="6"/>
  <c r="AE195" i="6" l="1"/>
  <c r="B195" i="6"/>
  <c r="T195" i="6"/>
  <c r="AS196" i="6"/>
  <c r="AF195" i="6" l="1"/>
  <c r="P196" i="6"/>
  <c r="I196" i="6" s="1"/>
  <c r="AN197" i="6"/>
  <c r="F196" i="6"/>
  <c r="AM196" i="6"/>
  <c r="AK196" i="6" l="1"/>
  <c r="R196" i="6"/>
  <c r="Q196" i="6"/>
  <c r="AJ196" i="6"/>
  <c r="D196" i="6" s="1"/>
  <c r="AC196" i="6" s="1"/>
  <c r="AD196" i="6" s="1"/>
  <c r="AP197" i="6"/>
  <c r="AR197" i="6" s="1"/>
  <c r="O197" i="6" s="1"/>
  <c r="AB197" i="6" s="1"/>
  <c r="L197" i="6"/>
  <c r="J196" i="6" s="1"/>
  <c r="AQ197" i="6"/>
  <c r="N197" i="6" s="1"/>
  <c r="X197" i="6" s="1"/>
  <c r="S196" i="6" l="1"/>
  <c r="T196" i="6" s="1"/>
  <c r="E196" i="6"/>
  <c r="B196" i="6" s="1"/>
  <c r="W196" i="6"/>
  <c r="AA196" i="6" s="1"/>
  <c r="AE196" i="6" s="1"/>
  <c r="AS197" i="6"/>
  <c r="AF196" i="6" l="1"/>
  <c r="P197" i="6"/>
  <c r="I197" i="6" s="1"/>
  <c r="AN198" i="6"/>
  <c r="F197" i="6"/>
  <c r="AM197" i="6"/>
  <c r="AK197" i="6" l="1"/>
  <c r="AJ197" i="6"/>
  <c r="D197" i="6" s="1"/>
  <c r="R197" i="6"/>
  <c r="Q197" i="6"/>
  <c r="AP198" i="6"/>
  <c r="AR198" i="6" s="1"/>
  <c r="O198" i="6" s="1"/>
  <c r="AB198" i="6" s="1"/>
  <c r="L198" i="6"/>
  <c r="J197" i="6" s="1"/>
  <c r="AQ198" i="6"/>
  <c r="N198" i="6" s="1"/>
  <c r="X198" i="6" s="1"/>
  <c r="S197" i="6" l="1"/>
  <c r="AC197" i="6"/>
  <c r="AD197" i="6" s="1"/>
  <c r="E197" i="6"/>
  <c r="B197" i="6" s="1"/>
  <c r="W197" i="6"/>
  <c r="AA197" i="6" s="1"/>
  <c r="AE197" i="6" s="1"/>
  <c r="T197" i="6"/>
  <c r="AS198" i="6"/>
  <c r="AF197" i="6" l="1"/>
  <c r="F198" i="6"/>
  <c r="P198" i="6"/>
  <c r="I198" i="6" s="1"/>
  <c r="AN199" i="6"/>
  <c r="AM198" i="6"/>
  <c r="R198" i="6" l="1"/>
  <c r="AK198" i="6"/>
  <c r="Q198" i="6"/>
  <c r="AJ198" i="6"/>
  <c r="D198" i="6" s="1"/>
  <c r="AC198" i="6" s="1"/>
  <c r="AD198" i="6" s="1"/>
  <c r="AQ199" i="6"/>
  <c r="N199" i="6" s="1"/>
  <c r="X199" i="6" s="1"/>
  <c r="L199" i="6"/>
  <c r="J198" i="6" s="1"/>
  <c r="AP199" i="6"/>
  <c r="AR199" i="6" s="1"/>
  <c r="O199" i="6" s="1"/>
  <c r="AB199" i="6" s="1"/>
  <c r="S198" i="6" l="1"/>
  <c r="T198" i="6" s="1"/>
  <c r="E198" i="6"/>
  <c r="B198" i="6" s="1"/>
  <c r="W198" i="6"/>
  <c r="AA198" i="6" s="1"/>
  <c r="AE198" i="6" s="1"/>
  <c r="AS199" i="6"/>
  <c r="AM199" i="6" s="1"/>
  <c r="AF198" i="6" l="1"/>
  <c r="Q199" i="6"/>
  <c r="AJ199" i="6"/>
  <c r="D199" i="6" s="1"/>
  <c r="AC199" i="6" s="1"/>
  <c r="AD199" i="6" s="1"/>
  <c r="R199" i="6"/>
  <c r="AK199" i="6"/>
  <c r="P199" i="6"/>
  <c r="I199" i="6" s="1"/>
  <c r="F199" i="6"/>
  <c r="AN200" i="6"/>
  <c r="E199" i="6" l="1"/>
  <c r="W199" i="6"/>
  <c r="AA199" i="6" s="1"/>
  <c r="AE199" i="6" s="1"/>
  <c r="AP200" i="6"/>
  <c r="AR200" i="6" s="1"/>
  <c r="O200" i="6" s="1"/>
  <c r="AB200" i="6" s="1"/>
  <c r="L200" i="6"/>
  <c r="J199" i="6" s="1"/>
  <c r="AQ200" i="6"/>
  <c r="N200" i="6" s="1"/>
  <c r="X200" i="6" s="1"/>
  <c r="S199" i="6"/>
  <c r="B199" i="6" l="1"/>
  <c r="AF199" i="6" s="1"/>
  <c r="T199" i="6"/>
  <c r="AS200" i="6"/>
  <c r="AM200" i="6" s="1"/>
  <c r="R200" i="6" l="1"/>
  <c r="AK200" i="6"/>
  <c r="Q200" i="6"/>
  <c r="AJ200" i="6"/>
  <c r="D200" i="6" s="1"/>
  <c r="AC200" i="6" s="1"/>
  <c r="AD200" i="6" s="1"/>
  <c r="P200" i="6"/>
  <c r="I200" i="6" s="1"/>
  <c r="AN201" i="6"/>
  <c r="F200" i="6"/>
  <c r="S200" i="6" l="1"/>
  <c r="E200" i="6"/>
  <c r="W200" i="6"/>
  <c r="AA200" i="6" s="1"/>
  <c r="AE200" i="6" s="1"/>
  <c r="L201" i="6"/>
  <c r="J200" i="6" s="1"/>
  <c r="AP201" i="6"/>
  <c r="AR201" i="6" s="1"/>
  <c r="O201" i="6" s="1"/>
  <c r="AB201" i="6" s="1"/>
  <c r="AQ201" i="6"/>
  <c r="N201" i="6" s="1"/>
  <c r="X201" i="6" s="1"/>
  <c r="B200" i="6" l="1"/>
  <c r="AF200" i="6" s="1"/>
  <c r="T200" i="6"/>
  <c r="AS201" i="6"/>
  <c r="F201" i="6" l="1"/>
  <c r="P201" i="6"/>
  <c r="I201" i="6" s="1"/>
  <c r="AN202" i="6"/>
  <c r="AM201" i="6"/>
  <c r="L202" i="6" l="1"/>
  <c r="J201" i="6" s="1"/>
  <c r="AQ202" i="6"/>
  <c r="N202" i="6" s="1"/>
  <c r="X202" i="6" s="1"/>
  <c r="AP202" i="6"/>
  <c r="AR202" i="6" s="1"/>
  <c r="O202" i="6" s="1"/>
  <c r="AB202" i="6" s="1"/>
  <c r="Q201" i="6"/>
  <c r="R201" i="6"/>
  <c r="AK201" i="6"/>
  <c r="AJ201" i="6"/>
  <c r="D201" i="6" s="1"/>
  <c r="S201" i="6" l="1"/>
  <c r="T201" i="6" s="1"/>
  <c r="AC201" i="6"/>
  <c r="AD201" i="6" s="1"/>
  <c r="E201" i="6"/>
  <c r="B201" i="6" s="1"/>
  <c r="W201" i="6"/>
  <c r="AA201" i="6" s="1"/>
  <c r="AE201" i="6" s="1"/>
  <c r="AS202" i="6"/>
  <c r="AF201" i="6" l="1"/>
  <c r="P202" i="6"/>
  <c r="I202" i="6" s="1"/>
  <c r="AN203" i="6"/>
  <c r="F202" i="6"/>
  <c r="AM202" i="6"/>
  <c r="R202" i="6" l="1"/>
  <c r="Q202" i="6"/>
  <c r="AJ202" i="6"/>
  <c r="D202" i="6" s="1"/>
  <c r="AC202" i="6" s="1"/>
  <c r="AD202" i="6" s="1"/>
  <c r="AK202" i="6"/>
  <c r="AP203" i="6"/>
  <c r="AR203" i="6" s="1"/>
  <c r="O203" i="6" s="1"/>
  <c r="AB203" i="6" s="1"/>
  <c r="L203" i="6"/>
  <c r="J202" i="6" s="1"/>
  <c r="AQ203" i="6"/>
  <c r="N203" i="6" s="1"/>
  <c r="X203" i="6" s="1"/>
  <c r="S202" i="6" l="1"/>
  <c r="T202" i="6" s="1"/>
  <c r="E202" i="6"/>
  <c r="B202" i="6" s="1"/>
  <c r="W202" i="6"/>
  <c r="AA202" i="6" s="1"/>
  <c r="AE202" i="6" s="1"/>
  <c r="AS203" i="6"/>
  <c r="AF202" i="6" l="1"/>
  <c r="AM203" i="6"/>
  <c r="P203" i="6"/>
  <c r="I203" i="6" s="1"/>
  <c r="AN204" i="6"/>
  <c r="F203" i="6"/>
  <c r="AP204" i="6" l="1"/>
  <c r="AR204" i="6" s="1"/>
  <c r="O204" i="6" s="1"/>
  <c r="AB204" i="6" s="1"/>
  <c r="AQ204" i="6"/>
  <c r="N204" i="6" s="1"/>
  <c r="X204" i="6" s="1"/>
  <c r="L204" i="6"/>
  <c r="J203" i="6" s="1"/>
  <c r="AJ203" i="6"/>
  <c r="D203" i="6" s="1"/>
  <c r="AK203" i="6"/>
  <c r="Q203" i="6"/>
  <c r="R203" i="6"/>
  <c r="AC203" i="6" l="1"/>
  <c r="AD203" i="6" s="1"/>
  <c r="S203" i="6"/>
  <c r="T203" i="6" s="1"/>
  <c r="E203" i="6"/>
  <c r="B203" i="6" s="1"/>
  <c r="W203" i="6"/>
  <c r="AA203" i="6" s="1"/>
  <c r="AS204" i="6"/>
  <c r="AE203" i="6" l="1"/>
  <c r="AF203" i="6" s="1"/>
  <c r="P204" i="6"/>
  <c r="I204" i="6" s="1"/>
  <c r="AN205" i="6"/>
  <c r="F204" i="6"/>
  <c r="AM204" i="6"/>
  <c r="Q204" i="6" l="1"/>
  <c r="AJ204" i="6"/>
  <c r="D204" i="6" s="1"/>
  <c r="R204" i="6"/>
  <c r="AK204" i="6"/>
  <c r="AQ205" i="6"/>
  <c r="N205" i="6" s="1"/>
  <c r="X205" i="6" s="1"/>
  <c r="AP205" i="6"/>
  <c r="AR205" i="6" s="1"/>
  <c r="O205" i="6" s="1"/>
  <c r="AB205" i="6" s="1"/>
  <c r="L205" i="6"/>
  <c r="J204" i="6" s="1"/>
  <c r="AC204" i="6" l="1"/>
  <c r="AD204" i="6" s="1"/>
  <c r="E204" i="6"/>
  <c r="B204" i="6" s="1"/>
  <c r="W204" i="6"/>
  <c r="AA204" i="6" s="1"/>
  <c r="AS205" i="6"/>
  <c r="S204" i="6"/>
  <c r="T204" i="6" s="1"/>
  <c r="AE204" i="6" l="1"/>
  <c r="AF204" i="6" s="1"/>
  <c r="P205" i="6"/>
  <c r="I205" i="6" s="1"/>
  <c r="AN206" i="6"/>
  <c r="F205" i="6"/>
  <c r="AM205" i="6"/>
  <c r="Q205" i="6" l="1"/>
  <c r="AK205" i="6"/>
  <c r="AJ205" i="6"/>
  <c r="D205" i="6" s="1"/>
  <c r="AC205" i="6" s="1"/>
  <c r="AD205" i="6" s="1"/>
  <c r="R205" i="6"/>
  <c r="AP206" i="6"/>
  <c r="AR206" i="6" s="1"/>
  <c r="O206" i="6" s="1"/>
  <c r="AB206" i="6" s="1"/>
  <c r="AQ206" i="6"/>
  <c r="N206" i="6" s="1"/>
  <c r="X206" i="6" s="1"/>
  <c r="L206" i="6"/>
  <c r="J205" i="6" s="1"/>
  <c r="E205" i="6" l="1"/>
  <c r="B205" i="6" s="1"/>
  <c r="W205" i="6"/>
  <c r="AA205" i="6" s="1"/>
  <c r="AE205" i="6" s="1"/>
  <c r="AS206" i="6"/>
  <c r="S205" i="6"/>
  <c r="T205" i="6" s="1"/>
  <c r="AF205" i="6" l="1"/>
  <c r="P206" i="6"/>
  <c r="I206" i="6" s="1"/>
  <c r="AN207" i="6"/>
  <c r="F206" i="6"/>
  <c r="AM206" i="6"/>
  <c r="R206" i="6" l="1"/>
  <c r="Q206" i="6"/>
  <c r="AJ206" i="6"/>
  <c r="D206" i="6" s="1"/>
  <c r="AC206" i="6" s="1"/>
  <c r="AD206" i="6" s="1"/>
  <c r="AK206" i="6"/>
  <c r="AQ207" i="6"/>
  <c r="N207" i="6" s="1"/>
  <c r="X207" i="6" s="1"/>
  <c r="L207" i="6"/>
  <c r="J206" i="6" s="1"/>
  <c r="AP207" i="6"/>
  <c r="AR207" i="6" s="1"/>
  <c r="O207" i="6" s="1"/>
  <c r="AB207" i="6" s="1"/>
  <c r="S206" i="6" l="1"/>
  <c r="T206" i="6" s="1"/>
  <c r="E206" i="6"/>
  <c r="B206" i="6" s="1"/>
  <c r="W206" i="6"/>
  <c r="AA206" i="6" s="1"/>
  <c r="AE206" i="6" s="1"/>
  <c r="AS207" i="6"/>
  <c r="AF206" i="6" l="1"/>
  <c r="AM207" i="6"/>
  <c r="P207" i="6"/>
  <c r="I207" i="6" s="1"/>
  <c r="AN208" i="6"/>
  <c r="F207" i="6"/>
  <c r="AP208" i="6" l="1"/>
  <c r="AR208" i="6" s="1"/>
  <c r="O208" i="6" s="1"/>
  <c r="AB208" i="6" s="1"/>
  <c r="L208" i="6"/>
  <c r="J207" i="6" s="1"/>
  <c r="AQ208" i="6"/>
  <c r="AK207" i="6"/>
  <c r="R207" i="6"/>
  <c r="Q207" i="6"/>
  <c r="AJ207" i="6"/>
  <c r="D207" i="6" s="1"/>
  <c r="AC207" i="6" s="1"/>
  <c r="AD207" i="6" s="1"/>
  <c r="S207" i="6" l="1"/>
  <c r="T207" i="6" s="1"/>
  <c r="E207" i="6"/>
  <c r="B207" i="6" s="1"/>
  <c r="W207" i="6"/>
  <c r="AA207" i="6" s="1"/>
  <c r="AE207" i="6" s="1"/>
  <c r="AS208" i="6"/>
  <c r="AM208" i="6" s="1"/>
  <c r="N208" i="6"/>
  <c r="X208" i="6" s="1"/>
  <c r="AF207" i="6" l="1"/>
  <c r="AK208" i="6"/>
  <c r="AJ208" i="6"/>
  <c r="D208" i="6" s="1"/>
  <c r="R208" i="6"/>
  <c r="Q208" i="6"/>
  <c r="P208" i="6"/>
  <c r="I208" i="6" s="1"/>
  <c r="AN209" i="6"/>
  <c r="F208" i="6"/>
  <c r="AC208" i="6" l="1"/>
  <c r="AD208" i="6" s="1"/>
  <c r="E208" i="6"/>
  <c r="W208" i="6"/>
  <c r="AA208" i="6" s="1"/>
  <c r="S208" i="6"/>
  <c r="AP209" i="6"/>
  <c r="AR209" i="6" s="1"/>
  <c r="O209" i="6" s="1"/>
  <c r="AB209" i="6" s="1"/>
  <c r="L209" i="6"/>
  <c r="J208" i="6" s="1"/>
  <c r="AQ209" i="6"/>
  <c r="N209" i="6" s="1"/>
  <c r="X209" i="6" s="1"/>
  <c r="AE208" i="6" l="1"/>
  <c r="B208" i="6"/>
  <c r="AS209" i="6"/>
  <c r="AM209" i="6" s="1"/>
  <c r="T208" i="6"/>
  <c r="AF208" i="6" l="1"/>
  <c r="Q209" i="6"/>
  <c r="AJ209" i="6"/>
  <c r="D209" i="6" s="1"/>
  <c r="AC209" i="6" s="1"/>
  <c r="AD209" i="6" s="1"/>
  <c r="R209" i="6"/>
  <c r="AK209" i="6"/>
  <c r="P209" i="6"/>
  <c r="I209" i="6" s="1"/>
  <c r="AN210" i="6"/>
  <c r="F209" i="6"/>
  <c r="E209" i="6" l="1"/>
  <c r="W209" i="6"/>
  <c r="AA209" i="6" s="1"/>
  <c r="AE209" i="6" s="1"/>
  <c r="AQ210" i="6"/>
  <c r="N210" i="6" s="1"/>
  <c r="X210" i="6" s="1"/>
  <c r="L210" i="6"/>
  <c r="J209" i="6" s="1"/>
  <c r="AP210" i="6"/>
  <c r="AR210" i="6" s="1"/>
  <c r="O210" i="6" s="1"/>
  <c r="AB210" i="6" s="1"/>
  <c r="S209" i="6"/>
  <c r="B209" i="6" l="1"/>
  <c r="AF209" i="6" s="1"/>
  <c r="T209" i="6"/>
  <c r="AS210" i="6"/>
  <c r="P210" i="6" l="1"/>
  <c r="I210" i="6" s="1"/>
  <c r="AN211" i="6"/>
  <c r="F210" i="6"/>
  <c r="AM210" i="6"/>
  <c r="R210" i="6" l="1"/>
  <c r="Q210" i="6"/>
  <c r="AK210" i="6"/>
  <c r="AJ210" i="6"/>
  <c r="D210" i="6" s="1"/>
  <c r="AC210" i="6" s="1"/>
  <c r="AD210" i="6" s="1"/>
  <c r="L211" i="6"/>
  <c r="J210" i="6" s="1"/>
  <c r="AP211" i="6"/>
  <c r="AR211" i="6" s="1"/>
  <c r="O211" i="6" s="1"/>
  <c r="AB211" i="6" s="1"/>
  <c r="AQ211" i="6"/>
  <c r="N211" i="6" s="1"/>
  <c r="X211" i="6" s="1"/>
  <c r="S210" i="6" l="1"/>
  <c r="T210" i="6" s="1"/>
  <c r="E210" i="6"/>
  <c r="B210" i="6" s="1"/>
  <c r="W210" i="6"/>
  <c r="AA210" i="6" s="1"/>
  <c r="AE210" i="6" s="1"/>
  <c r="AS211" i="6"/>
  <c r="AF210" i="6" l="1"/>
  <c r="AM211" i="6"/>
  <c r="P211" i="6"/>
  <c r="I211" i="6" s="1"/>
  <c r="AN212" i="6"/>
  <c r="F211" i="6"/>
  <c r="AQ212" i="6" l="1"/>
  <c r="N212" i="6" s="1"/>
  <c r="X212" i="6" s="1"/>
  <c r="AP212" i="6"/>
  <c r="AR212" i="6" s="1"/>
  <c r="O212" i="6" s="1"/>
  <c r="AB212" i="6" s="1"/>
  <c r="L212" i="6"/>
  <c r="J211" i="6" s="1"/>
  <c r="R211" i="6"/>
  <c r="AJ211" i="6"/>
  <c r="D211" i="6" s="1"/>
  <c r="Q211" i="6"/>
  <c r="AK211" i="6"/>
  <c r="S211" i="6" l="1"/>
  <c r="AC211" i="6"/>
  <c r="AD211" i="6" s="1"/>
  <c r="E211" i="6"/>
  <c r="B211" i="6" s="1"/>
  <c r="W211" i="6"/>
  <c r="AA211" i="6" s="1"/>
  <c r="AE211" i="6" s="1"/>
  <c r="T211" i="6"/>
  <c r="AS212" i="6"/>
  <c r="AM212" i="6" s="1"/>
  <c r="AF211" i="6" l="1"/>
  <c r="R212" i="6"/>
  <c r="Q212" i="6"/>
  <c r="AK212" i="6"/>
  <c r="AJ212" i="6"/>
  <c r="D212" i="6" s="1"/>
  <c r="P212" i="6"/>
  <c r="I212" i="6" s="1"/>
  <c r="AN213" i="6"/>
  <c r="F212" i="6"/>
  <c r="AC212" i="6" l="1"/>
  <c r="AD212" i="6" s="1"/>
  <c r="E212" i="6"/>
  <c r="W212" i="6"/>
  <c r="AA212" i="6" s="1"/>
  <c r="AP213" i="6"/>
  <c r="AR213" i="6" s="1"/>
  <c r="O213" i="6" s="1"/>
  <c r="AB213" i="6" s="1"/>
  <c r="AQ213" i="6"/>
  <c r="N213" i="6" s="1"/>
  <c r="X213" i="6" s="1"/>
  <c r="L213" i="6"/>
  <c r="J212" i="6" s="1"/>
  <c r="S212" i="6"/>
  <c r="AE212" i="6" l="1"/>
  <c r="B212" i="6"/>
  <c r="T212" i="6"/>
  <c r="AS213" i="6"/>
  <c r="AF212" i="6" l="1"/>
  <c r="P213" i="6"/>
  <c r="I213" i="6" s="1"/>
  <c r="AN214" i="6"/>
  <c r="AM213" i="6"/>
  <c r="F213" i="6"/>
  <c r="R213" i="6" l="1"/>
  <c r="Q213" i="6"/>
  <c r="AJ213" i="6"/>
  <c r="D213" i="6" s="1"/>
  <c r="AC213" i="6" s="1"/>
  <c r="AD213" i="6" s="1"/>
  <c r="AK213" i="6"/>
  <c r="L214" i="6"/>
  <c r="J213" i="6" s="1"/>
  <c r="AQ214" i="6"/>
  <c r="N214" i="6" s="1"/>
  <c r="X214" i="6" s="1"/>
  <c r="AP214" i="6"/>
  <c r="AR214" i="6" s="1"/>
  <c r="O214" i="6" s="1"/>
  <c r="AB214" i="6" s="1"/>
  <c r="S213" i="6" l="1"/>
  <c r="T213" i="6" s="1"/>
  <c r="E213" i="6"/>
  <c r="B213" i="6" s="1"/>
  <c r="W213" i="6"/>
  <c r="AA213" i="6" s="1"/>
  <c r="AE213" i="6" s="1"/>
  <c r="AS214" i="6"/>
  <c r="AF213" i="6" l="1"/>
  <c r="P214" i="6"/>
  <c r="I214" i="6" s="1"/>
  <c r="AN215" i="6"/>
  <c r="F214" i="6"/>
  <c r="AM214" i="6"/>
  <c r="R214" i="6" l="1"/>
  <c r="Q214" i="6"/>
  <c r="AK214" i="6"/>
  <c r="AJ214" i="6"/>
  <c r="D214" i="6" s="1"/>
  <c r="AC214" i="6" s="1"/>
  <c r="AD214" i="6" s="1"/>
  <c r="L215" i="6"/>
  <c r="J214" i="6" s="1"/>
  <c r="AQ215" i="6"/>
  <c r="N215" i="6" s="1"/>
  <c r="X215" i="6" s="1"/>
  <c r="AP215" i="6"/>
  <c r="AR215" i="6" s="1"/>
  <c r="O215" i="6" s="1"/>
  <c r="AB215" i="6" s="1"/>
  <c r="E214" i="6" l="1"/>
  <c r="B214" i="6" s="1"/>
  <c r="W214" i="6"/>
  <c r="AA214" i="6" s="1"/>
  <c r="AE214" i="6" s="1"/>
  <c r="S214" i="6"/>
  <c r="T214" i="6" s="1"/>
  <c r="AS215" i="6"/>
  <c r="P215" i="6" s="1"/>
  <c r="I215" i="6" s="1"/>
  <c r="AF214" i="6" l="1"/>
  <c r="AM215" i="6"/>
  <c r="Q215" i="6" s="1"/>
  <c r="AN216" i="6"/>
  <c r="L216" i="6" s="1"/>
  <c r="J215" i="6" s="1"/>
  <c r="F215" i="6"/>
  <c r="AK215" i="6" l="1"/>
  <c r="R215" i="6"/>
  <c r="AJ215" i="6"/>
  <c r="D215" i="6" s="1"/>
  <c r="AC215" i="6" s="1"/>
  <c r="AD215" i="6" s="1"/>
  <c r="AQ216" i="6"/>
  <c r="N216" i="6" s="1"/>
  <c r="X216" i="6" s="1"/>
  <c r="AP216" i="6"/>
  <c r="AR216" i="6" s="1"/>
  <c r="O216" i="6" s="1"/>
  <c r="AB216" i="6" s="1"/>
  <c r="S215" i="6"/>
  <c r="T215" i="6" s="1"/>
  <c r="W215" i="6" l="1"/>
  <c r="AA215" i="6" s="1"/>
  <c r="AE215" i="6" s="1"/>
  <c r="E215" i="6"/>
  <c r="B215" i="6" s="1"/>
  <c r="AS216" i="6"/>
  <c r="AM216" i="6" s="1"/>
  <c r="R216" i="6" s="1"/>
  <c r="AJ216" i="6" l="1"/>
  <c r="D216" i="6" s="1"/>
  <c r="AN217" i="6"/>
  <c r="AP217" i="6" s="1"/>
  <c r="AR217" i="6" s="1"/>
  <c r="O217" i="6" s="1"/>
  <c r="AB217" i="6" s="1"/>
  <c r="AF215" i="6"/>
  <c r="AK216" i="6"/>
  <c r="E216" i="6" s="1"/>
  <c r="F216" i="6"/>
  <c r="Q216" i="6"/>
  <c r="P216" i="6"/>
  <c r="I216" i="6" s="1"/>
  <c r="AQ217" i="6"/>
  <c r="N217" i="6" s="1"/>
  <c r="X217" i="6" s="1"/>
  <c r="AC216" i="6" l="1"/>
  <c r="AD216" i="6" s="1"/>
  <c r="L217" i="6"/>
  <c r="J216" i="6" s="1"/>
  <c r="W216" i="6"/>
  <c r="AA216" i="6" s="1"/>
  <c r="S216" i="6"/>
  <c r="B216" i="6"/>
  <c r="AS217" i="6"/>
  <c r="AE216" i="6" l="1"/>
  <c r="AF216" i="6" s="1"/>
  <c r="T216" i="6"/>
  <c r="P217" i="6"/>
  <c r="I217" i="6" s="1"/>
  <c r="AN218" i="6"/>
  <c r="F217" i="6"/>
  <c r="AM217" i="6"/>
  <c r="AK217" i="6" l="1"/>
  <c r="R217" i="6"/>
  <c r="AJ217" i="6"/>
  <c r="D217" i="6" s="1"/>
  <c r="Q217" i="6"/>
  <c r="S217" i="6" s="1"/>
  <c r="AP218" i="6"/>
  <c r="AR218" i="6" s="1"/>
  <c r="O218" i="6" s="1"/>
  <c r="AB218" i="6" s="1"/>
  <c r="AQ218" i="6"/>
  <c r="N218" i="6" s="1"/>
  <c r="X218" i="6" s="1"/>
  <c r="L218" i="6"/>
  <c r="J217" i="6" s="1"/>
  <c r="AC217" i="6" l="1"/>
  <c r="AD217" i="6" s="1"/>
  <c r="E217" i="6"/>
  <c r="B217" i="6" s="1"/>
  <c r="W217" i="6"/>
  <c r="AA217" i="6" s="1"/>
  <c r="T217" i="6"/>
  <c r="AS218" i="6"/>
  <c r="AE217" i="6" l="1"/>
  <c r="AF217" i="6" s="1"/>
  <c r="P218" i="6"/>
  <c r="I218" i="6" s="1"/>
  <c r="AN219" i="6"/>
  <c r="F218" i="6"/>
  <c r="AM218" i="6"/>
  <c r="AK218" i="6" l="1"/>
  <c r="AJ218" i="6"/>
  <c r="D218" i="6" s="1"/>
  <c r="Q218" i="6"/>
  <c r="R218" i="6"/>
  <c r="AP219" i="6"/>
  <c r="AR219" i="6" s="1"/>
  <c r="O219" i="6" s="1"/>
  <c r="AB219" i="6" s="1"/>
  <c r="AQ219" i="6"/>
  <c r="N219" i="6" s="1"/>
  <c r="X219" i="6" s="1"/>
  <c r="L219" i="6"/>
  <c r="J218" i="6" s="1"/>
  <c r="AC218" i="6" l="1"/>
  <c r="AD218" i="6" s="1"/>
  <c r="E218" i="6"/>
  <c r="B218" i="6" s="1"/>
  <c r="W218" i="6"/>
  <c r="AA218" i="6" s="1"/>
  <c r="S218" i="6"/>
  <c r="T218" i="6" s="1"/>
  <c r="AS219" i="6"/>
  <c r="AE218" i="6" l="1"/>
  <c r="AF218" i="6" s="1"/>
  <c r="P219" i="6"/>
  <c r="I219" i="6" s="1"/>
  <c r="AN220" i="6"/>
  <c r="F219" i="6"/>
  <c r="AM219" i="6"/>
  <c r="AK219" i="6" l="1"/>
  <c r="Q219" i="6"/>
  <c r="AJ219" i="6"/>
  <c r="D219" i="6" s="1"/>
  <c r="AC219" i="6" s="1"/>
  <c r="AD219" i="6" s="1"/>
  <c r="R219" i="6"/>
  <c r="AP220" i="6"/>
  <c r="AR220" i="6" s="1"/>
  <c r="O220" i="6" s="1"/>
  <c r="AB220" i="6" s="1"/>
  <c r="AQ220" i="6"/>
  <c r="N220" i="6" s="1"/>
  <c r="X220" i="6" s="1"/>
  <c r="L220" i="6"/>
  <c r="J219" i="6" s="1"/>
  <c r="E219" i="6" l="1"/>
  <c r="B219" i="6" s="1"/>
  <c r="W219" i="6"/>
  <c r="AA219" i="6" s="1"/>
  <c r="AE219" i="6" s="1"/>
  <c r="S219" i="6"/>
  <c r="T219" i="6" s="1"/>
  <c r="AS220" i="6"/>
  <c r="AF219" i="6" l="1"/>
  <c r="P220" i="6"/>
  <c r="I220" i="6" s="1"/>
  <c r="AN221" i="6"/>
  <c r="F220" i="6"/>
  <c r="AM220" i="6"/>
  <c r="R220" i="6" l="1"/>
  <c r="Q220" i="6"/>
  <c r="AJ220" i="6"/>
  <c r="D220" i="6" s="1"/>
  <c r="AC220" i="6" s="1"/>
  <c r="AD220" i="6" s="1"/>
  <c r="AK220" i="6"/>
  <c r="AP221" i="6"/>
  <c r="AR221" i="6" s="1"/>
  <c r="O221" i="6" s="1"/>
  <c r="AB221" i="6" s="1"/>
  <c r="AQ221" i="6"/>
  <c r="N221" i="6" s="1"/>
  <c r="X221" i="6" s="1"/>
  <c r="L221" i="6"/>
  <c r="J220" i="6" s="1"/>
  <c r="S220" i="6" l="1"/>
  <c r="T220" i="6" s="1"/>
  <c r="E220" i="6"/>
  <c r="B220" i="6" s="1"/>
  <c r="W220" i="6"/>
  <c r="AA220" i="6" s="1"/>
  <c r="AE220" i="6" s="1"/>
  <c r="AS221" i="6"/>
  <c r="AF220" i="6" l="1"/>
  <c r="P221" i="6"/>
  <c r="I221" i="6" s="1"/>
  <c r="AN222" i="6"/>
  <c r="F221" i="6"/>
  <c r="AM221" i="6"/>
  <c r="L222" i="6" l="1"/>
  <c r="J221" i="6" s="1"/>
  <c r="AQ222" i="6"/>
  <c r="N222" i="6" s="1"/>
  <c r="X222" i="6" s="1"/>
  <c r="R221" i="6"/>
  <c r="AK221" i="6"/>
  <c r="Q221" i="6"/>
  <c r="AJ221" i="6"/>
  <c r="D221" i="6" s="1"/>
  <c r="AP222" i="6"/>
  <c r="AR222" i="6" s="1"/>
  <c r="O222" i="6" s="1"/>
  <c r="AB222" i="6" s="1"/>
  <c r="AC221" i="6" l="1"/>
  <c r="AD221" i="6" s="1"/>
  <c r="E221" i="6"/>
  <c r="B221" i="6" s="1"/>
  <c r="W221" i="6"/>
  <c r="AA221" i="6" s="1"/>
  <c r="S221" i="6"/>
  <c r="T221" i="6" s="1"/>
  <c r="AS222" i="6"/>
  <c r="AE221" i="6" l="1"/>
  <c r="AF221" i="6" s="1"/>
  <c r="F222" i="6"/>
  <c r="P222" i="6"/>
  <c r="I222" i="6" s="1"/>
  <c r="AN223" i="6"/>
  <c r="AM222" i="6"/>
  <c r="R222" i="6" l="1"/>
  <c r="AJ222" i="6"/>
  <c r="D222" i="6" s="1"/>
  <c r="AK222" i="6"/>
  <c r="Q222" i="6"/>
  <c r="L223" i="6"/>
  <c r="J222" i="6" s="1"/>
  <c r="AQ223" i="6"/>
  <c r="N223" i="6" s="1"/>
  <c r="X223" i="6" s="1"/>
  <c r="AP223" i="6"/>
  <c r="AR223" i="6" s="1"/>
  <c r="O223" i="6" s="1"/>
  <c r="AB223" i="6" s="1"/>
  <c r="S222" i="6" l="1"/>
  <c r="T222" i="6" s="1"/>
  <c r="AC222" i="6"/>
  <c r="AD222" i="6" s="1"/>
  <c r="E222" i="6"/>
  <c r="B222" i="6" s="1"/>
  <c r="W222" i="6"/>
  <c r="AA222" i="6" s="1"/>
  <c r="AS223" i="6"/>
  <c r="AE222" i="6" l="1"/>
  <c r="AF222" i="6" s="1"/>
  <c r="P223" i="6"/>
  <c r="I223" i="6" s="1"/>
  <c r="AN224" i="6"/>
  <c r="F223" i="6"/>
  <c r="AM223" i="6"/>
  <c r="R223" i="6" l="1"/>
  <c r="Q223" i="6"/>
  <c r="AJ223" i="6"/>
  <c r="D223" i="6" s="1"/>
  <c r="AC223" i="6" s="1"/>
  <c r="AD223" i="6" s="1"/>
  <c r="AK223" i="6"/>
  <c r="AQ224" i="6"/>
  <c r="N224" i="6" s="1"/>
  <c r="X224" i="6" s="1"/>
  <c r="L224" i="6"/>
  <c r="J223" i="6" s="1"/>
  <c r="AP224" i="6"/>
  <c r="AR224" i="6" s="1"/>
  <c r="O224" i="6" s="1"/>
  <c r="AB224" i="6" s="1"/>
  <c r="S223" i="6" l="1"/>
  <c r="T223" i="6" s="1"/>
  <c r="E223" i="6"/>
  <c r="B223" i="6" s="1"/>
  <c r="W223" i="6"/>
  <c r="AA223" i="6" s="1"/>
  <c r="AE223" i="6" s="1"/>
  <c r="AS224" i="6"/>
  <c r="AM224" i="6" s="1"/>
  <c r="AF223" i="6" l="1"/>
  <c r="R224" i="6"/>
  <c r="AJ224" i="6"/>
  <c r="D224" i="6" s="1"/>
  <c r="Q224" i="6"/>
  <c r="S224" i="6" s="1"/>
  <c r="AK224" i="6"/>
  <c r="P224" i="6"/>
  <c r="I224" i="6" s="1"/>
  <c r="AN225" i="6"/>
  <c r="F224" i="6"/>
  <c r="AC224" i="6" l="1"/>
  <c r="AD224" i="6" s="1"/>
  <c r="E224" i="6"/>
  <c r="W224" i="6"/>
  <c r="AA224" i="6" s="1"/>
  <c r="AQ225" i="6"/>
  <c r="N225" i="6" s="1"/>
  <c r="X225" i="6" s="1"/>
  <c r="L225" i="6"/>
  <c r="J224" i="6" s="1"/>
  <c r="AP225" i="6"/>
  <c r="AR225" i="6" s="1"/>
  <c r="O225" i="6" s="1"/>
  <c r="AB225" i="6" s="1"/>
  <c r="AE224" i="6" l="1"/>
  <c r="B224" i="6"/>
  <c r="T224" i="6"/>
  <c r="AS225" i="6"/>
  <c r="AF224" i="6" l="1"/>
  <c r="P225" i="6"/>
  <c r="I225" i="6" s="1"/>
  <c r="AN226" i="6"/>
  <c r="F225" i="6"/>
  <c r="AM225" i="6"/>
  <c r="R225" i="6" l="1"/>
  <c r="Q225" i="6"/>
  <c r="AK225" i="6"/>
  <c r="AJ225" i="6"/>
  <c r="D225" i="6" s="1"/>
  <c r="AC225" i="6" s="1"/>
  <c r="AD225" i="6" s="1"/>
  <c r="AQ226" i="6"/>
  <c r="N226" i="6" s="1"/>
  <c r="X226" i="6" s="1"/>
  <c r="AP226" i="6"/>
  <c r="AR226" i="6" s="1"/>
  <c r="O226" i="6" s="1"/>
  <c r="AB226" i="6" s="1"/>
  <c r="L226" i="6"/>
  <c r="J225" i="6" s="1"/>
  <c r="S225" i="6" l="1"/>
  <c r="T225" i="6" s="1"/>
  <c r="E225" i="6"/>
  <c r="B225" i="6" s="1"/>
  <c r="W225" i="6"/>
  <c r="AA225" i="6" s="1"/>
  <c r="AE225" i="6" s="1"/>
  <c r="AS226" i="6"/>
  <c r="AM226" i="6" s="1"/>
  <c r="AF225" i="6" l="1"/>
  <c r="AK226" i="6"/>
  <c r="R226" i="6"/>
  <c r="Q226" i="6"/>
  <c r="AJ226" i="6"/>
  <c r="D226" i="6" s="1"/>
  <c r="P226" i="6"/>
  <c r="I226" i="6" s="1"/>
  <c r="AN227" i="6"/>
  <c r="F226" i="6"/>
  <c r="S226" i="6" l="1"/>
  <c r="AC226" i="6"/>
  <c r="AD226" i="6" s="1"/>
  <c r="E226" i="6"/>
  <c r="W226" i="6"/>
  <c r="AA226" i="6" s="1"/>
  <c r="AP227" i="6"/>
  <c r="AR227" i="6" s="1"/>
  <c r="O227" i="6" s="1"/>
  <c r="AB227" i="6" s="1"/>
  <c r="L227" i="6"/>
  <c r="J226" i="6" s="1"/>
  <c r="AQ227" i="6"/>
  <c r="N227" i="6" s="1"/>
  <c r="X227" i="6" s="1"/>
  <c r="AE226" i="6" l="1"/>
  <c r="B226" i="6"/>
  <c r="AS227" i="6"/>
  <c r="AM227" i="6" s="1"/>
  <c r="T226" i="6"/>
  <c r="AF226" i="6" l="1"/>
  <c r="R227" i="6"/>
  <c r="Q227" i="6"/>
  <c r="AJ227" i="6"/>
  <c r="D227" i="6" s="1"/>
  <c r="AC227" i="6" s="1"/>
  <c r="AD227" i="6" s="1"/>
  <c r="AK227" i="6"/>
  <c r="P227" i="6"/>
  <c r="I227" i="6" s="1"/>
  <c r="AN228" i="6"/>
  <c r="F227" i="6"/>
  <c r="S227" i="6" l="1"/>
  <c r="E227" i="6"/>
  <c r="W227" i="6"/>
  <c r="AA227" i="6" s="1"/>
  <c r="AE227" i="6" s="1"/>
  <c r="AQ228" i="6"/>
  <c r="N228" i="6" s="1"/>
  <c r="X228" i="6" s="1"/>
  <c r="AP228" i="6"/>
  <c r="AR228" i="6" s="1"/>
  <c r="O228" i="6" s="1"/>
  <c r="AB228" i="6" s="1"/>
  <c r="L228" i="6"/>
  <c r="J227" i="6" s="1"/>
  <c r="B227" i="6" l="1"/>
  <c r="AF227" i="6" s="1"/>
  <c r="T227" i="6"/>
  <c r="AS228" i="6"/>
  <c r="P228" i="6" l="1"/>
  <c r="I228" i="6" s="1"/>
  <c r="AN229" i="6"/>
  <c r="F228" i="6"/>
  <c r="AM228" i="6"/>
  <c r="AK228" i="6" l="1"/>
  <c r="AJ228" i="6"/>
  <c r="D228" i="6" s="1"/>
  <c r="Q228" i="6"/>
  <c r="R228" i="6"/>
  <c r="L229" i="6"/>
  <c r="J228" i="6" s="1"/>
  <c r="AP229" i="6"/>
  <c r="AR229" i="6" s="1"/>
  <c r="O229" i="6" s="1"/>
  <c r="AB229" i="6" s="1"/>
  <c r="AQ229" i="6"/>
  <c r="N229" i="6" s="1"/>
  <c r="X229" i="6" s="1"/>
  <c r="AC228" i="6" l="1"/>
  <c r="AD228" i="6" s="1"/>
  <c r="E228" i="6"/>
  <c r="B228" i="6" s="1"/>
  <c r="W228" i="6"/>
  <c r="AA228" i="6" s="1"/>
  <c r="S228" i="6"/>
  <c r="T228" i="6" s="1"/>
  <c r="AS229" i="6"/>
  <c r="AM229" i="6" s="1"/>
  <c r="AE228" i="6" l="1"/>
  <c r="AF228" i="6" s="1"/>
  <c r="R229" i="6"/>
  <c r="AJ229" i="6"/>
  <c r="D229" i="6" s="1"/>
  <c r="Q229" i="6"/>
  <c r="S229" i="6" s="1"/>
  <c r="AK229" i="6"/>
  <c r="P229" i="6"/>
  <c r="I229" i="6" s="1"/>
  <c r="AN230" i="6"/>
  <c r="F229" i="6"/>
  <c r="AC229" i="6" l="1"/>
  <c r="AD229" i="6" s="1"/>
  <c r="E229" i="6"/>
  <c r="W229" i="6"/>
  <c r="AA229" i="6" s="1"/>
  <c r="AQ230" i="6"/>
  <c r="N230" i="6" s="1"/>
  <c r="X230" i="6" s="1"/>
  <c r="AP230" i="6"/>
  <c r="AR230" i="6" s="1"/>
  <c r="O230" i="6" s="1"/>
  <c r="AB230" i="6" s="1"/>
  <c r="L230" i="6"/>
  <c r="J229" i="6" s="1"/>
  <c r="AE229" i="6" l="1"/>
  <c r="B229" i="6"/>
  <c r="AS230" i="6"/>
  <c r="T229" i="6"/>
  <c r="AF229" i="6" l="1"/>
  <c r="P230" i="6"/>
  <c r="I230" i="6" s="1"/>
  <c r="AN231" i="6"/>
  <c r="F230" i="6"/>
  <c r="AM230" i="6"/>
  <c r="Q230" i="6" l="1"/>
  <c r="AK230" i="6"/>
  <c r="R230" i="6"/>
  <c r="AJ230" i="6"/>
  <c r="D230" i="6" s="1"/>
  <c r="AC230" i="6" s="1"/>
  <c r="AD230" i="6" s="1"/>
  <c r="L231" i="6"/>
  <c r="J230" i="6" s="1"/>
  <c r="AQ231" i="6"/>
  <c r="N231" i="6" s="1"/>
  <c r="X231" i="6" s="1"/>
  <c r="AP231" i="6"/>
  <c r="AR231" i="6" s="1"/>
  <c r="O231" i="6" s="1"/>
  <c r="AB231" i="6" s="1"/>
  <c r="E230" i="6" l="1"/>
  <c r="B230" i="6" s="1"/>
  <c r="W230" i="6"/>
  <c r="AA230" i="6" s="1"/>
  <c r="AE230" i="6" s="1"/>
  <c r="AS231" i="6"/>
  <c r="AM231" i="6" s="1"/>
  <c r="S230" i="6"/>
  <c r="T230" i="6" s="1"/>
  <c r="AF230" i="6" l="1"/>
  <c r="AK231" i="6"/>
  <c r="R231" i="6"/>
  <c r="Q231" i="6"/>
  <c r="AJ231" i="6"/>
  <c r="D231" i="6" s="1"/>
  <c r="P231" i="6"/>
  <c r="I231" i="6" s="1"/>
  <c r="AN232" i="6"/>
  <c r="F231" i="6"/>
  <c r="AC231" i="6" l="1"/>
  <c r="AD231" i="6" s="1"/>
  <c r="E231" i="6"/>
  <c r="W231" i="6"/>
  <c r="AA231" i="6" s="1"/>
  <c r="S231" i="6"/>
  <c r="AP232" i="6"/>
  <c r="AR232" i="6" s="1"/>
  <c r="O232" i="6" s="1"/>
  <c r="AB232" i="6" s="1"/>
  <c r="AQ232" i="6"/>
  <c r="N232" i="6" s="1"/>
  <c r="X232" i="6" s="1"/>
  <c r="L232" i="6"/>
  <c r="J231" i="6" s="1"/>
  <c r="AE231" i="6" l="1"/>
  <c r="B231" i="6"/>
  <c r="AS232" i="6"/>
  <c r="T231" i="6"/>
  <c r="AF231" i="6" l="1"/>
  <c r="AM232" i="6"/>
  <c r="P232" i="6"/>
  <c r="I232" i="6" s="1"/>
  <c r="AN233" i="6"/>
  <c r="F232" i="6"/>
  <c r="AP233" i="6" l="1"/>
  <c r="AR233" i="6" s="1"/>
  <c r="O233" i="6" s="1"/>
  <c r="AB233" i="6" s="1"/>
  <c r="L233" i="6"/>
  <c r="J232" i="6" s="1"/>
  <c r="AQ233" i="6"/>
  <c r="N233" i="6" s="1"/>
  <c r="X233" i="6" s="1"/>
  <c r="R232" i="6"/>
  <c r="Q232" i="6"/>
  <c r="AK232" i="6"/>
  <c r="AJ232" i="6"/>
  <c r="D232" i="6" s="1"/>
  <c r="AC232" i="6" l="1"/>
  <c r="AD232" i="6" s="1"/>
  <c r="E232" i="6"/>
  <c r="B232" i="6" s="1"/>
  <c r="W232" i="6"/>
  <c r="AA232" i="6" s="1"/>
  <c r="S232" i="6"/>
  <c r="T232" i="6" s="1"/>
  <c r="AS233" i="6"/>
  <c r="AE232" i="6" l="1"/>
  <c r="AF232" i="6" s="1"/>
  <c r="AM233" i="6"/>
  <c r="P233" i="6"/>
  <c r="I233" i="6" s="1"/>
  <c r="AN234" i="6"/>
  <c r="F233" i="6"/>
  <c r="AP234" i="6" l="1"/>
  <c r="AR234" i="6" s="1"/>
  <c r="O234" i="6" s="1"/>
  <c r="AB234" i="6" s="1"/>
  <c r="L234" i="6"/>
  <c r="J233" i="6" s="1"/>
  <c r="AQ234" i="6"/>
  <c r="N234" i="6" s="1"/>
  <c r="X234" i="6" s="1"/>
  <c r="Q233" i="6"/>
  <c r="AJ233" i="6"/>
  <c r="D233" i="6" s="1"/>
  <c r="AK233" i="6"/>
  <c r="R233" i="6"/>
  <c r="AC233" i="6" l="1"/>
  <c r="AD233" i="6" s="1"/>
  <c r="E233" i="6"/>
  <c r="B233" i="6" s="1"/>
  <c r="W233" i="6"/>
  <c r="AA233" i="6" s="1"/>
  <c r="S233" i="6"/>
  <c r="T233" i="6" s="1"/>
  <c r="AS234" i="6"/>
  <c r="AE233" i="6" l="1"/>
  <c r="AF233" i="6" s="1"/>
  <c r="P234" i="6"/>
  <c r="I234" i="6" s="1"/>
  <c r="AN235" i="6"/>
  <c r="F234" i="6"/>
  <c r="AM234" i="6"/>
  <c r="R234" i="6" l="1"/>
  <c r="AJ234" i="6"/>
  <c r="D234" i="6" s="1"/>
  <c r="AK234" i="6"/>
  <c r="Q234" i="6"/>
  <c r="L235" i="6"/>
  <c r="J234" i="6" s="1"/>
  <c r="AQ235" i="6"/>
  <c r="N235" i="6" s="1"/>
  <c r="X235" i="6" s="1"/>
  <c r="AP235" i="6"/>
  <c r="AR235" i="6" s="1"/>
  <c r="O235" i="6" s="1"/>
  <c r="AB235" i="6" s="1"/>
  <c r="S234" i="6" l="1"/>
  <c r="AC234" i="6"/>
  <c r="AD234" i="6" s="1"/>
  <c r="E234" i="6"/>
  <c r="B234" i="6" s="1"/>
  <c r="W234" i="6"/>
  <c r="AA234" i="6" s="1"/>
  <c r="T234" i="6"/>
  <c r="AS235" i="6"/>
  <c r="AE234" i="6" l="1"/>
  <c r="AF234" i="6" s="1"/>
  <c r="AM235" i="6"/>
  <c r="P235" i="6"/>
  <c r="I235" i="6" s="1"/>
  <c r="AN236" i="6"/>
  <c r="F235" i="6"/>
  <c r="AP236" i="6" l="1"/>
  <c r="AR236" i="6" s="1"/>
  <c r="O236" i="6" s="1"/>
  <c r="AB236" i="6" s="1"/>
  <c r="L236" i="6"/>
  <c r="J235" i="6" s="1"/>
  <c r="AQ236" i="6"/>
  <c r="N236" i="6" s="1"/>
  <c r="X236" i="6" s="1"/>
  <c r="R235" i="6"/>
  <c r="Q235" i="6"/>
  <c r="AK235" i="6"/>
  <c r="AJ235" i="6"/>
  <c r="D235" i="6" s="1"/>
  <c r="S235" i="6" l="1"/>
  <c r="AC235" i="6"/>
  <c r="AD235" i="6" s="1"/>
  <c r="E235" i="6"/>
  <c r="B235" i="6" s="1"/>
  <c r="W235" i="6"/>
  <c r="AA235" i="6" s="1"/>
  <c r="AE235" i="6" s="1"/>
  <c r="T235" i="6"/>
  <c r="AS236" i="6"/>
  <c r="AF235" i="6" l="1"/>
  <c r="P236" i="6"/>
  <c r="I236" i="6" s="1"/>
  <c r="AN237" i="6"/>
  <c r="F236" i="6"/>
  <c r="AM236" i="6"/>
  <c r="R236" i="6" l="1"/>
  <c r="AJ236" i="6"/>
  <c r="D236" i="6" s="1"/>
  <c r="AK236" i="6"/>
  <c r="Q236" i="6"/>
  <c r="AP237" i="6"/>
  <c r="AR237" i="6" s="1"/>
  <c r="O237" i="6" s="1"/>
  <c r="AB237" i="6" s="1"/>
  <c r="L237" i="6"/>
  <c r="J236" i="6" s="1"/>
  <c r="AQ237" i="6"/>
  <c r="N237" i="6" s="1"/>
  <c r="X237" i="6" s="1"/>
  <c r="S236" i="6" l="1"/>
  <c r="AC236" i="6"/>
  <c r="AD236" i="6" s="1"/>
  <c r="E236" i="6"/>
  <c r="B236" i="6" s="1"/>
  <c r="W236" i="6"/>
  <c r="AA236" i="6" s="1"/>
  <c r="T236" i="6"/>
  <c r="AS237" i="6"/>
  <c r="AE236" i="6" l="1"/>
  <c r="AF236" i="6" s="1"/>
  <c r="P237" i="6"/>
  <c r="I237" i="6" s="1"/>
  <c r="AN238" i="6"/>
  <c r="F237" i="6"/>
  <c r="AM237" i="6"/>
  <c r="AP238" i="6" l="1"/>
  <c r="AR238" i="6" s="1"/>
  <c r="O238" i="6" s="1"/>
  <c r="AB238" i="6" s="1"/>
  <c r="AQ238" i="6"/>
  <c r="N238" i="6" s="1"/>
  <c r="X238" i="6" s="1"/>
  <c r="L238" i="6"/>
  <c r="J237" i="6" s="1"/>
  <c r="Q237" i="6"/>
  <c r="R237" i="6"/>
  <c r="AJ237" i="6"/>
  <c r="D237" i="6" s="1"/>
  <c r="AK237" i="6"/>
  <c r="S237" i="6" l="1"/>
  <c r="T237" i="6" s="1"/>
  <c r="AC237" i="6"/>
  <c r="AD237" i="6" s="1"/>
  <c r="E237" i="6"/>
  <c r="B237" i="6" s="1"/>
  <c r="W237" i="6"/>
  <c r="AA237" i="6" s="1"/>
  <c r="AE237" i="6" s="1"/>
  <c r="AS238" i="6"/>
  <c r="AF237" i="6" l="1"/>
  <c r="P238" i="6"/>
  <c r="I238" i="6" s="1"/>
  <c r="AN239" i="6"/>
  <c r="F238" i="6"/>
  <c r="AM238" i="6"/>
  <c r="AK238" i="6" l="1"/>
  <c r="AJ238" i="6"/>
  <c r="D238" i="6" s="1"/>
  <c r="Q238" i="6"/>
  <c r="R238" i="6"/>
  <c r="S238" i="6" s="1"/>
  <c r="AQ239" i="6"/>
  <c r="N239" i="6" s="1"/>
  <c r="X239" i="6" s="1"/>
  <c r="L239" i="6"/>
  <c r="J238" i="6" s="1"/>
  <c r="AP239" i="6"/>
  <c r="AR239" i="6" s="1"/>
  <c r="O239" i="6" s="1"/>
  <c r="AB239" i="6" s="1"/>
  <c r="AC238" i="6" l="1"/>
  <c r="AD238" i="6" s="1"/>
  <c r="E238" i="6"/>
  <c r="B238" i="6" s="1"/>
  <c r="W238" i="6"/>
  <c r="AA238" i="6" s="1"/>
  <c r="T238" i="6"/>
  <c r="AS239" i="6"/>
  <c r="AM239" i="6" s="1"/>
  <c r="AE238" i="6" l="1"/>
  <c r="AF238" i="6" s="1"/>
  <c r="Q239" i="6"/>
  <c r="R239" i="6"/>
  <c r="AJ239" i="6"/>
  <c r="D239" i="6" s="1"/>
  <c r="AC239" i="6" s="1"/>
  <c r="AD239" i="6" s="1"/>
  <c r="AK239" i="6"/>
  <c r="P239" i="6"/>
  <c r="I239" i="6" s="1"/>
  <c r="AN240" i="6"/>
  <c r="F239" i="6"/>
  <c r="E239" i="6" l="1"/>
  <c r="W239" i="6"/>
  <c r="AA239" i="6" s="1"/>
  <c r="AE239" i="6" s="1"/>
  <c r="AP240" i="6"/>
  <c r="AR240" i="6" s="1"/>
  <c r="O240" i="6" s="1"/>
  <c r="AB240" i="6" s="1"/>
  <c r="AQ240" i="6"/>
  <c r="N240" i="6" s="1"/>
  <c r="X240" i="6" s="1"/>
  <c r="L240" i="6"/>
  <c r="J239" i="6" s="1"/>
  <c r="S239" i="6"/>
  <c r="B239" i="6" l="1"/>
  <c r="AF239" i="6" s="1"/>
  <c r="T239" i="6"/>
  <c r="AS240" i="6"/>
  <c r="P240" i="6" l="1"/>
  <c r="I240" i="6" s="1"/>
  <c r="AN241" i="6"/>
  <c r="F240" i="6"/>
  <c r="AM240" i="6"/>
  <c r="Q240" i="6" l="1"/>
  <c r="R240" i="6"/>
  <c r="AJ240" i="6"/>
  <c r="D240" i="6" s="1"/>
  <c r="AC240" i="6" s="1"/>
  <c r="AD240" i="6" s="1"/>
  <c r="AK240" i="6"/>
  <c r="L241" i="6"/>
  <c r="J240" i="6" s="1"/>
  <c r="AP241" i="6"/>
  <c r="AR241" i="6" s="1"/>
  <c r="O241" i="6" s="1"/>
  <c r="AB241" i="6" s="1"/>
  <c r="AQ241" i="6"/>
  <c r="N241" i="6" s="1"/>
  <c r="X241" i="6" s="1"/>
  <c r="S240" i="6" l="1"/>
  <c r="T240" i="6" s="1"/>
  <c r="E240" i="6"/>
  <c r="B240" i="6" s="1"/>
  <c r="W240" i="6"/>
  <c r="AA240" i="6" s="1"/>
  <c r="AE240" i="6" s="1"/>
  <c r="AS241" i="6"/>
  <c r="AF240" i="6" l="1"/>
  <c r="P241" i="6"/>
  <c r="I241" i="6" s="1"/>
  <c r="AN242" i="6"/>
  <c r="F241" i="6"/>
  <c r="AM241" i="6"/>
  <c r="R241" i="6" l="1"/>
  <c r="AK241" i="6"/>
  <c r="AJ241" i="6"/>
  <c r="D241" i="6" s="1"/>
  <c r="Q241" i="6"/>
  <c r="AQ242" i="6"/>
  <c r="N242" i="6" s="1"/>
  <c r="X242" i="6" s="1"/>
  <c r="AP242" i="6"/>
  <c r="AR242" i="6" s="1"/>
  <c r="O242" i="6" s="1"/>
  <c r="AB242" i="6" s="1"/>
  <c r="L242" i="6"/>
  <c r="J241" i="6" s="1"/>
  <c r="S241" i="6" l="1"/>
  <c r="AC241" i="6"/>
  <c r="AD241" i="6" s="1"/>
  <c r="E241" i="6"/>
  <c r="B241" i="6" s="1"/>
  <c r="W241" i="6"/>
  <c r="AA241" i="6" s="1"/>
  <c r="T241" i="6"/>
  <c r="AS242" i="6"/>
  <c r="AM242" i="6" s="1"/>
  <c r="AE241" i="6" l="1"/>
  <c r="AF241" i="6" s="1"/>
  <c r="P242" i="6"/>
  <c r="I242" i="6" s="1"/>
  <c r="AN243" i="6"/>
  <c r="F242" i="6"/>
  <c r="AJ242" i="6"/>
  <c r="D242" i="6" s="1"/>
  <c r="R242" i="6"/>
  <c r="Q242" i="6"/>
  <c r="AK242" i="6"/>
  <c r="AC242" i="6" l="1"/>
  <c r="AD242" i="6" s="1"/>
  <c r="E242" i="6"/>
  <c r="W242" i="6"/>
  <c r="AA242" i="6" s="1"/>
  <c r="AP243" i="6"/>
  <c r="AR243" i="6" s="1"/>
  <c r="O243" i="6" s="1"/>
  <c r="AB243" i="6" s="1"/>
  <c r="L243" i="6"/>
  <c r="J242" i="6" s="1"/>
  <c r="AQ243" i="6"/>
  <c r="N243" i="6" s="1"/>
  <c r="X243" i="6" s="1"/>
  <c r="S242" i="6"/>
  <c r="AE242" i="6" l="1"/>
  <c r="B242" i="6"/>
  <c r="T242" i="6"/>
  <c r="AS243" i="6"/>
  <c r="AF242" i="6" l="1"/>
  <c r="P243" i="6"/>
  <c r="I243" i="6" s="1"/>
  <c r="AN244" i="6"/>
  <c r="F243" i="6"/>
  <c r="AM243" i="6"/>
  <c r="Q243" i="6" l="1"/>
  <c r="AK243" i="6"/>
  <c r="R243" i="6"/>
  <c r="AJ243" i="6"/>
  <c r="D243" i="6" s="1"/>
  <c r="AC243" i="6" s="1"/>
  <c r="AD243" i="6" s="1"/>
  <c r="AP244" i="6"/>
  <c r="AR244" i="6" s="1"/>
  <c r="O244" i="6" s="1"/>
  <c r="AB244" i="6" s="1"/>
  <c r="AQ244" i="6"/>
  <c r="N244" i="6" s="1"/>
  <c r="X244" i="6" s="1"/>
  <c r="L244" i="6"/>
  <c r="J243" i="6" s="1"/>
  <c r="S243" i="6" l="1"/>
  <c r="T243" i="6" s="1"/>
  <c r="E243" i="6"/>
  <c r="B243" i="6" s="1"/>
  <c r="W243" i="6"/>
  <c r="AA243" i="6" s="1"/>
  <c r="AE243" i="6" s="1"/>
  <c r="AS244" i="6"/>
  <c r="AF243" i="6" l="1"/>
  <c r="P244" i="6"/>
  <c r="I244" i="6" s="1"/>
  <c r="AN245" i="6"/>
  <c r="F244" i="6"/>
  <c r="AM244" i="6"/>
  <c r="AJ244" i="6" l="1"/>
  <c r="D244" i="6" s="1"/>
  <c r="Q244" i="6"/>
  <c r="R244" i="6"/>
  <c r="AK244" i="6"/>
  <c r="AP245" i="6"/>
  <c r="AR245" i="6" s="1"/>
  <c r="O245" i="6" s="1"/>
  <c r="AB245" i="6" s="1"/>
  <c r="L245" i="6"/>
  <c r="J244" i="6" s="1"/>
  <c r="AQ245" i="6"/>
  <c r="N245" i="6" s="1"/>
  <c r="X245" i="6" s="1"/>
  <c r="S244" i="6"/>
  <c r="AC244" i="6" l="1"/>
  <c r="AD244" i="6" s="1"/>
  <c r="E244" i="6"/>
  <c r="B244" i="6" s="1"/>
  <c r="W244" i="6"/>
  <c r="AA244" i="6" s="1"/>
  <c r="T244" i="6"/>
  <c r="AS245" i="6"/>
  <c r="AE244" i="6" l="1"/>
  <c r="AF244" i="6" s="1"/>
  <c r="P245" i="6"/>
  <c r="I245" i="6" s="1"/>
  <c r="AN246" i="6"/>
  <c r="F245" i="6"/>
  <c r="AM245" i="6"/>
  <c r="AK245" i="6" l="1"/>
  <c r="Q245" i="6"/>
  <c r="R245" i="6"/>
  <c r="AJ245" i="6"/>
  <c r="D245" i="6" s="1"/>
  <c r="AC245" i="6" s="1"/>
  <c r="AD245" i="6" s="1"/>
  <c r="AP246" i="6"/>
  <c r="AR246" i="6" s="1"/>
  <c r="O246" i="6" s="1"/>
  <c r="AB246" i="6" s="1"/>
  <c r="L246" i="6"/>
  <c r="J245" i="6" s="1"/>
  <c r="AQ246" i="6"/>
  <c r="N246" i="6" s="1"/>
  <c r="X246" i="6" s="1"/>
  <c r="S245" i="6"/>
  <c r="E245" i="6" l="1"/>
  <c r="B245" i="6" s="1"/>
  <c r="W245" i="6"/>
  <c r="AA245" i="6" s="1"/>
  <c r="AE245" i="6" s="1"/>
  <c r="T245" i="6"/>
  <c r="AS246" i="6"/>
  <c r="AF245" i="6" l="1"/>
  <c r="AM246" i="6"/>
  <c r="P246" i="6"/>
  <c r="I246" i="6" s="1"/>
  <c r="AN247" i="6"/>
  <c r="F246" i="6"/>
  <c r="AQ247" i="6" l="1"/>
  <c r="N247" i="6" s="1"/>
  <c r="X247" i="6" s="1"/>
  <c r="AP247" i="6"/>
  <c r="AR247" i="6" s="1"/>
  <c r="O247" i="6" s="1"/>
  <c r="AB247" i="6" s="1"/>
  <c r="L247" i="6"/>
  <c r="J246" i="6" s="1"/>
  <c r="Q246" i="6"/>
  <c r="R246" i="6"/>
  <c r="AJ246" i="6"/>
  <c r="D246" i="6" s="1"/>
  <c r="AK246" i="6"/>
  <c r="S246" i="6" l="1"/>
  <c r="T246" i="6" s="1"/>
  <c r="AC246" i="6"/>
  <c r="AD246" i="6" s="1"/>
  <c r="E246" i="6"/>
  <c r="B246" i="6" s="1"/>
  <c r="W246" i="6"/>
  <c r="AA246" i="6" s="1"/>
  <c r="AE246" i="6" s="1"/>
  <c r="AS247" i="6"/>
  <c r="AM247" i="6" s="1"/>
  <c r="AF246" i="6" l="1"/>
  <c r="AK247" i="6"/>
  <c r="AJ247" i="6"/>
  <c r="D247" i="6" s="1"/>
  <c r="Q247" i="6"/>
  <c r="R247" i="6"/>
  <c r="P247" i="6"/>
  <c r="I247" i="6" s="1"/>
  <c r="AN248" i="6"/>
  <c r="F247" i="6"/>
  <c r="AC247" i="6" l="1"/>
  <c r="AD247" i="6" s="1"/>
  <c r="E247" i="6"/>
  <c r="W247" i="6"/>
  <c r="AA247" i="6" s="1"/>
  <c r="AP248" i="6"/>
  <c r="AR248" i="6" s="1"/>
  <c r="O248" i="6" s="1"/>
  <c r="AB248" i="6" s="1"/>
  <c r="L248" i="6"/>
  <c r="J247" i="6" s="1"/>
  <c r="AQ248" i="6"/>
  <c r="N248" i="6" s="1"/>
  <c r="X248" i="6" s="1"/>
  <c r="S247" i="6"/>
  <c r="AE247" i="6" l="1"/>
  <c r="B247" i="6"/>
  <c r="T247" i="6"/>
  <c r="AS248" i="6"/>
  <c r="AF247" i="6" l="1"/>
  <c r="AM248" i="6"/>
  <c r="P248" i="6"/>
  <c r="I248" i="6" s="1"/>
  <c r="AN249" i="6"/>
  <c r="F248" i="6"/>
  <c r="AP249" i="6" l="1"/>
  <c r="AR249" i="6" s="1"/>
  <c r="O249" i="6" s="1"/>
  <c r="AB249" i="6" s="1"/>
  <c r="L249" i="6"/>
  <c r="J248" i="6" s="1"/>
  <c r="AQ249" i="6"/>
  <c r="N249" i="6" s="1"/>
  <c r="X249" i="6" s="1"/>
  <c r="Q248" i="6"/>
  <c r="R248" i="6"/>
  <c r="AK248" i="6"/>
  <c r="AJ248" i="6"/>
  <c r="D248" i="6" s="1"/>
  <c r="AC248" i="6" l="1"/>
  <c r="AD248" i="6" s="1"/>
  <c r="E248" i="6"/>
  <c r="B248" i="6" s="1"/>
  <c r="W248" i="6"/>
  <c r="AA248" i="6" s="1"/>
  <c r="S248" i="6"/>
  <c r="T248" i="6" s="1"/>
  <c r="AS249" i="6"/>
  <c r="AM249" i="6" s="1"/>
  <c r="AE248" i="6" l="1"/>
  <c r="AF248" i="6" s="1"/>
  <c r="AK249" i="6"/>
  <c r="Q249" i="6"/>
  <c r="R249" i="6"/>
  <c r="AJ249" i="6"/>
  <c r="D249" i="6" s="1"/>
  <c r="F249" i="6"/>
  <c r="P249" i="6"/>
  <c r="I249" i="6" s="1"/>
  <c r="AN250" i="6"/>
  <c r="AC249" i="6" l="1"/>
  <c r="AD249" i="6" s="1"/>
  <c r="E249" i="6"/>
  <c r="W249" i="6"/>
  <c r="AA249" i="6" s="1"/>
  <c r="AP250" i="6"/>
  <c r="AR250" i="6" s="1"/>
  <c r="O250" i="6" s="1"/>
  <c r="AB250" i="6" s="1"/>
  <c r="L250" i="6"/>
  <c r="J249" i="6" s="1"/>
  <c r="AQ250" i="6"/>
  <c r="N250" i="6" s="1"/>
  <c r="X250" i="6" s="1"/>
  <c r="S249" i="6"/>
  <c r="AE249" i="6" l="1"/>
  <c r="B249" i="6"/>
  <c r="T249" i="6"/>
  <c r="AS250" i="6"/>
  <c r="AF249" i="6" l="1"/>
  <c r="P250" i="6"/>
  <c r="I250" i="6" s="1"/>
  <c r="AN251" i="6"/>
  <c r="F250" i="6"/>
  <c r="AM250" i="6"/>
  <c r="AP251" i="6" l="1"/>
  <c r="AR251" i="6" s="1"/>
  <c r="O251" i="6" s="1"/>
  <c r="AB251" i="6" s="1"/>
  <c r="L251" i="6"/>
  <c r="J250" i="6" s="1"/>
  <c r="AQ251" i="6"/>
  <c r="AK250" i="6"/>
  <c r="Q250" i="6"/>
  <c r="R250" i="6"/>
  <c r="AJ250" i="6"/>
  <c r="D250" i="6" s="1"/>
  <c r="AC250" i="6" l="1"/>
  <c r="AD250" i="6" s="1"/>
  <c r="E250" i="6"/>
  <c r="B250" i="6" s="1"/>
  <c r="W250" i="6"/>
  <c r="AA250" i="6" s="1"/>
  <c r="S250" i="6"/>
  <c r="T250" i="6" s="1"/>
  <c r="AS251" i="6"/>
  <c r="AM251" i="6" s="1"/>
  <c r="N251" i="6"/>
  <c r="X251" i="6" s="1"/>
  <c r="AE250" i="6" l="1"/>
  <c r="AF250" i="6" s="1"/>
  <c r="Q251" i="6"/>
  <c r="AJ251" i="6"/>
  <c r="D251" i="6" s="1"/>
  <c r="AC251" i="6" s="1"/>
  <c r="AD251" i="6" s="1"/>
  <c r="AK251" i="6"/>
  <c r="R251" i="6"/>
  <c r="P251" i="6"/>
  <c r="I251" i="6" s="1"/>
  <c r="AN252" i="6"/>
  <c r="F251" i="6"/>
  <c r="E251" i="6" l="1"/>
  <c r="W251" i="6"/>
  <c r="AA251" i="6" s="1"/>
  <c r="AE251" i="6" s="1"/>
  <c r="S251" i="6"/>
  <c r="L252" i="6"/>
  <c r="J251" i="6" s="1"/>
  <c r="AQ252" i="6"/>
  <c r="N252" i="6" s="1"/>
  <c r="X252" i="6" s="1"/>
  <c r="AP252" i="6"/>
  <c r="AR252" i="6" s="1"/>
  <c r="O252" i="6" s="1"/>
  <c r="AB252" i="6" s="1"/>
  <c r="B251" i="6" l="1"/>
  <c r="AF251" i="6" s="1"/>
  <c r="AS252" i="6"/>
  <c r="T251" i="6"/>
  <c r="P252" i="6" l="1"/>
  <c r="I252" i="6" s="1"/>
  <c r="F252" i="6"/>
  <c r="AN253" i="6"/>
  <c r="AM252" i="6"/>
  <c r="AK252" i="6" l="1"/>
  <c r="AJ252" i="6"/>
  <c r="D252" i="6" s="1"/>
  <c r="R252" i="6"/>
  <c r="Q252" i="6"/>
  <c r="AQ253" i="6"/>
  <c r="N253" i="6" s="1"/>
  <c r="X253" i="6" s="1"/>
  <c r="AP253" i="6"/>
  <c r="AR253" i="6" s="1"/>
  <c r="O253" i="6" s="1"/>
  <c r="AB253" i="6" s="1"/>
  <c r="L253" i="6"/>
  <c r="J252" i="6" s="1"/>
  <c r="S252" i="6" l="1"/>
  <c r="T252" i="6" s="1"/>
  <c r="AC252" i="6"/>
  <c r="AD252" i="6" s="1"/>
  <c r="E252" i="6"/>
  <c r="B252" i="6" s="1"/>
  <c r="W252" i="6"/>
  <c r="AA252" i="6" s="1"/>
  <c r="AS253" i="6"/>
  <c r="AM253" i="6" s="1"/>
  <c r="AE252" i="6" l="1"/>
  <c r="AF252" i="6" s="1"/>
  <c r="AK253" i="6"/>
  <c r="Q253" i="6"/>
  <c r="R253" i="6"/>
  <c r="AJ253" i="6"/>
  <c r="D253" i="6" s="1"/>
  <c r="P253" i="6"/>
  <c r="I253" i="6" s="1"/>
  <c r="AN254" i="6"/>
  <c r="F253" i="6"/>
  <c r="AC253" i="6" l="1"/>
  <c r="AD253" i="6" s="1"/>
  <c r="E253" i="6"/>
  <c r="W253" i="6"/>
  <c r="AA253" i="6" s="1"/>
  <c r="AQ254" i="6"/>
  <c r="N254" i="6" s="1"/>
  <c r="X254" i="6" s="1"/>
  <c r="AP254" i="6"/>
  <c r="AR254" i="6" s="1"/>
  <c r="O254" i="6" s="1"/>
  <c r="AB254" i="6" s="1"/>
  <c r="L254" i="6"/>
  <c r="J253" i="6" s="1"/>
  <c r="S253" i="6"/>
  <c r="AE253" i="6" l="1"/>
  <c r="B253" i="6"/>
  <c r="T253" i="6"/>
  <c r="AS254" i="6"/>
  <c r="AF253" i="6" l="1"/>
  <c r="AM254" i="6"/>
  <c r="P254" i="6"/>
  <c r="I254" i="6" s="1"/>
  <c r="AN255" i="6"/>
  <c r="F254" i="6"/>
  <c r="AP255" i="6" l="1"/>
  <c r="AR255" i="6" s="1"/>
  <c r="O255" i="6" s="1"/>
  <c r="AB255" i="6" s="1"/>
  <c r="AQ255" i="6"/>
  <c r="N255" i="6" s="1"/>
  <c r="X255" i="6" s="1"/>
  <c r="L255" i="6"/>
  <c r="J254" i="6" s="1"/>
  <c r="AK254" i="6"/>
  <c r="AJ254" i="6"/>
  <c r="D254" i="6" s="1"/>
  <c r="R254" i="6"/>
  <c r="Q254" i="6"/>
  <c r="S254" i="6" s="1"/>
  <c r="AC254" i="6" l="1"/>
  <c r="AD254" i="6" s="1"/>
  <c r="E254" i="6"/>
  <c r="B254" i="6" s="1"/>
  <c r="W254" i="6"/>
  <c r="AA254" i="6" s="1"/>
  <c r="AS255" i="6"/>
  <c r="AM255" i="6" s="1"/>
  <c r="T254" i="6"/>
  <c r="AE254" i="6" l="1"/>
  <c r="AF254" i="6" s="1"/>
  <c r="Q255" i="6"/>
  <c r="R255" i="6"/>
  <c r="AK255" i="6"/>
  <c r="AJ255" i="6"/>
  <c r="D255" i="6" s="1"/>
  <c r="P255" i="6"/>
  <c r="I255" i="6" s="1"/>
  <c r="AN256" i="6"/>
  <c r="F255" i="6"/>
  <c r="AC255" i="6" l="1"/>
  <c r="AD255" i="6" s="1"/>
  <c r="E255" i="6"/>
  <c r="W255" i="6"/>
  <c r="AA255" i="6" s="1"/>
  <c r="AP256" i="6"/>
  <c r="AR256" i="6" s="1"/>
  <c r="O256" i="6" s="1"/>
  <c r="AB256" i="6" s="1"/>
  <c r="L256" i="6"/>
  <c r="J255" i="6" s="1"/>
  <c r="AQ256" i="6"/>
  <c r="N256" i="6" s="1"/>
  <c r="X256" i="6" s="1"/>
  <c r="S255" i="6"/>
  <c r="AE255" i="6" l="1"/>
  <c r="B255" i="6"/>
  <c r="T255" i="6"/>
  <c r="AS256" i="6"/>
  <c r="AF255" i="6" l="1"/>
  <c r="P256" i="6"/>
  <c r="I256" i="6" s="1"/>
  <c r="AN257" i="6"/>
  <c r="F256" i="6"/>
  <c r="AM256" i="6"/>
  <c r="R256" i="6" l="1"/>
  <c r="Q256" i="6"/>
  <c r="AK256" i="6"/>
  <c r="AJ256" i="6"/>
  <c r="D256" i="6" s="1"/>
  <c r="AC256" i="6" s="1"/>
  <c r="AD256" i="6" s="1"/>
  <c r="L257" i="6"/>
  <c r="J256" i="6" s="1"/>
  <c r="AP257" i="6"/>
  <c r="AR257" i="6" s="1"/>
  <c r="O257" i="6" s="1"/>
  <c r="AB257" i="6" s="1"/>
  <c r="AQ257" i="6"/>
  <c r="N257" i="6" s="1"/>
  <c r="X257" i="6" s="1"/>
  <c r="S256" i="6" l="1"/>
  <c r="E256" i="6"/>
  <c r="B256" i="6" s="1"/>
  <c r="W256" i="6"/>
  <c r="AA256" i="6" s="1"/>
  <c r="AE256" i="6" s="1"/>
  <c r="AS257" i="6"/>
  <c r="AM257" i="6" s="1"/>
  <c r="T256" i="6"/>
  <c r="AF256" i="6" l="1"/>
  <c r="Q257" i="6"/>
  <c r="AJ257" i="6"/>
  <c r="D257" i="6" s="1"/>
  <c r="AC257" i="6" s="1"/>
  <c r="AD257" i="6" s="1"/>
  <c r="AK257" i="6"/>
  <c r="R257" i="6"/>
  <c r="P257" i="6"/>
  <c r="I257" i="6" s="1"/>
  <c r="AN258" i="6"/>
  <c r="F257" i="6"/>
  <c r="E257" i="6" l="1"/>
  <c r="W257" i="6"/>
  <c r="AA257" i="6" s="1"/>
  <c r="AE257" i="6" s="1"/>
  <c r="AP258" i="6"/>
  <c r="AR258" i="6" s="1"/>
  <c r="O258" i="6" s="1"/>
  <c r="AB258" i="6" s="1"/>
  <c r="L258" i="6"/>
  <c r="J257" i="6" s="1"/>
  <c r="AQ258" i="6"/>
  <c r="N258" i="6" s="1"/>
  <c r="X258" i="6" s="1"/>
  <c r="S257" i="6"/>
  <c r="B257" i="6" l="1"/>
  <c r="AF257" i="6" s="1"/>
  <c r="T257" i="6"/>
  <c r="AS258" i="6"/>
  <c r="P258" i="6" l="1"/>
  <c r="I258" i="6" s="1"/>
  <c r="AN259" i="6"/>
  <c r="F258" i="6"/>
  <c r="AM258" i="6"/>
  <c r="R258" i="6" l="1"/>
  <c r="Q258" i="6"/>
  <c r="AJ258" i="6"/>
  <c r="D258" i="6" s="1"/>
  <c r="AC258" i="6" s="1"/>
  <c r="AD258" i="6" s="1"/>
  <c r="AK258" i="6"/>
  <c r="AP259" i="6"/>
  <c r="AR259" i="6" s="1"/>
  <c r="O259" i="6" s="1"/>
  <c r="AB259" i="6" s="1"/>
  <c r="AQ259" i="6"/>
  <c r="N259" i="6" s="1"/>
  <c r="X259" i="6" s="1"/>
  <c r="L259" i="6"/>
  <c r="J258" i="6" s="1"/>
  <c r="S258" i="6" l="1"/>
  <c r="T258" i="6" s="1"/>
  <c r="E258" i="6"/>
  <c r="B258" i="6" s="1"/>
  <c r="W258" i="6"/>
  <c r="AA258" i="6" s="1"/>
  <c r="AE258" i="6" s="1"/>
  <c r="AS259" i="6"/>
  <c r="AF258" i="6" l="1"/>
  <c r="P259" i="6"/>
  <c r="I259" i="6" s="1"/>
  <c r="AN260" i="6"/>
  <c r="F259" i="6"/>
  <c r="AM259" i="6"/>
  <c r="AJ259" i="6" l="1"/>
  <c r="D259" i="6" s="1"/>
  <c r="Q259" i="6"/>
  <c r="AK259" i="6"/>
  <c r="R259" i="6"/>
  <c r="S259" i="6" s="1"/>
  <c r="T259" i="6" s="1"/>
  <c r="AP260" i="6"/>
  <c r="AR260" i="6" s="1"/>
  <c r="O260" i="6" s="1"/>
  <c r="AB260" i="6" s="1"/>
  <c r="L260" i="6"/>
  <c r="J259" i="6" s="1"/>
  <c r="AQ260" i="6"/>
  <c r="N260" i="6" s="1"/>
  <c r="X260" i="6" s="1"/>
  <c r="AC259" i="6" l="1"/>
  <c r="AD259" i="6" s="1"/>
  <c r="E259" i="6"/>
  <c r="B259" i="6" s="1"/>
  <c r="W259" i="6"/>
  <c r="AA259" i="6" s="1"/>
  <c r="AS260" i="6"/>
  <c r="AE259" i="6" l="1"/>
  <c r="AF259" i="6" s="1"/>
  <c r="P260" i="6"/>
  <c r="I260" i="6" s="1"/>
  <c r="AN261" i="6"/>
  <c r="F260" i="6"/>
  <c r="AM260" i="6"/>
  <c r="AJ260" i="6" l="1"/>
  <c r="D260" i="6" s="1"/>
  <c r="R260" i="6"/>
  <c r="AK260" i="6"/>
  <c r="Q260" i="6"/>
  <c r="AP261" i="6"/>
  <c r="AR261" i="6" s="1"/>
  <c r="O261" i="6" s="1"/>
  <c r="AB261" i="6" s="1"/>
  <c r="AQ261" i="6"/>
  <c r="N261" i="6" s="1"/>
  <c r="X261" i="6" s="1"/>
  <c r="L261" i="6"/>
  <c r="J260" i="6" s="1"/>
  <c r="S260" i="6" l="1"/>
  <c r="T260" i="6" s="1"/>
  <c r="AC260" i="6"/>
  <c r="AD260" i="6" s="1"/>
  <c r="E260" i="6"/>
  <c r="B260" i="6" s="1"/>
  <c r="W260" i="6"/>
  <c r="AA260" i="6" s="1"/>
  <c r="AE260" i="6" s="1"/>
  <c r="AS261" i="6"/>
  <c r="AF260" i="6" l="1"/>
  <c r="P261" i="6"/>
  <c r="I261" i="6" s="1"/>
  <c r="AN262" i="6"/>
  <c r="F261" i="6"/>
  <c r="AM261" i="6"/>
  <c r="Q261" i="6" l="1"/>
  <c r="R261" i="6"/>
  <c r="AK261" i="6"/>
  <c r="AJ261" i="6"/>
  <c r="D261" i="6" s="1"/>
  <c r="AC261" i="6" s="1"/>
  <c r="AD261" i="6" s="1"/>
  <c r="L262" i="6"/>
  <c r="J261" i="6" s="1"/>
  <c r="AP262" i="6"/>
  <c r="AR262" i="6" s="1"/>
  <c r="O262" i="6" s="1"/>
  <c r="AB262" i="6" s="1"/>
  <c r="AQ262" i="6"/>
  <c r="N262" i="6" s="1"/>
  <c r="X262" i="6" s="1"/>
  <c r="S261" i="6" l="1"/>
  <c r="T261" i="6" s="1"/>
  <c r="E261" i="6"/>
  <c r="B261" i="6" s="1"/>
  <c r="W261" i="6"/>
  <c r="AA261" i="6" s="1"/>
  <c r="AE261" i="6" s="1"/>
  <c r="AS262" i="6"/>
  <c r="AF261" i="6" l="1"/>
  <c r="P262" i="6"/>
  <c r="I262" i="6" s="1"/>
  <c r="AN263" i="6"/>
  <c r="F262" i="6"/>
  <c r="AM262" i="6"/>
  <c r="Q262" i="6" l="1"/>
  <c r="R262" i="6"/>
  <c r="AJ262" i="6"/>
  <c r="D262" i="6" s="1"/>
  <c r="AC262" i="6" s="1"/>
  <c r="AD262" i="6" s="1"/>
  <c r="AK262" i="6"/>
  <c r="L263" i="6"/>
  <c r="J262" i="6" s="1"/>
  <c r="AP263" i="6"/>
  <c r="AR263" i="6" s="1"/>
  <c r="O263" i="6" s="1"/>
  <c r="AB263" i="6" s="1"/>
  <c r="AQ263" i="6"/>
  <c r="N263" i="6" s="1"/>
  <c r="X263" i="6" s="1"/>
  <c r="E262" i="6" l="1"/>
  <c r="B262" i="6" s="1"/>
  <c r="W262" i="6"/>
  <c r="AA262" i="6" s="1"/>
  <c r="AE262" i="6" s="1"/>
  <c r="S262" i="6"/>
  <c r="T262" i="6" s="1"/>
  <c r="AS263" i="6"/>
  <c r="AM263" i="6" s="1"/>
  <c r="AF262" i="6" l="1"/>
  <c r="R263" i="6"/>
  <c r="AK263" i="6"/>
  <c r="AJ263" i="6"/>
  <c r="D263" i="6" s="1"/>
  <c r="Q263" i="6"/>
  <c r="P263" i="6"/>
  <c r="I263" i="6" s="1"/>
  <c r="AN264" i="6"/>
  <c r="F263" i="6"/>
  <c r="AC263" i="6" l="1"/>
  <c r="AD263" i="6" s="1"/>
  <c r="E263" i="6"/>
  <c r="W263" i="6"/>
  <c r="AA263" i="6" s="1"/>
  <c r="AQ264" i="6"/>
  <c r="N264" i="6" s="1"/>
  <c r="X264" i="6" s="1"/>
  <c r="L264" i="6"/>
  <c r="J263" i="6" s="1"/>
  <c r="AP264" i="6"/>
  <c r="AR264" i="6" s="1"/>
  <c r="O264" i="6" s="1"/>
  <c r="AB264" i="6" s="1"/>
  <c r="S263" i="6"/>
  <c r="AE263" i="6" l="1"/>
  <c r="B263" i="6"/>
  <c r="T263" i="6"/>
  <c r="AS264" i="6"/>
  <c r="AF263" i="6" l="1"/>
  <c r="P264" i="6"/>
  <c r="I264" i="6" s="1"/>
  <c r="AN265" i="6"/>
  <c r="F264" i="6"/>
  <c r="AM264" i="6"/>
  <c r="Q264" i="6" l="1"/>
  <c r="S264" i="6" s="1"/>
  <c r="R264" i="6"/>
  <c r="AK264" i="6"/>
  <c r="AJ264" i="6"/>
  <c r="D264" i="6" s="1"/>
  <c r="AC264" i="6" s="1"/>
  <c r="AD264" i="6" s="1"/>
  <c r="AP265" i="6"/>
  <c r="AR265" i="6" s="1"/>
  <c r="O265" i="6" s="1"/>
  <c r="AB265" i="6" s="1"/>
  <c r="L265" i="6"/>
  <c r="J264" i="6" s="1"/>
  <c r="AQ265" i="6"/>
  <c r="N265" i="6" s="1"/>
  <c r="X265" i="6" s="1"/>
  <c r="E264" i="6" l="1"/>
  <c r="B264" i="6" s="1"/>
  <c r="W264" i="6"/>
  <c r="AA264" i="6" s="1"/>
  <c r="AE264" i="6" s="1"/>
  <c r="T264" i="6"/>
  <c r="AS265" i="6"/>
  <c r="AM265" i="6" s="1"/>
  <c r="AF264" i="6" l="1"/>
  <c r="R265" i="6"/>
  <c r="AJ265" i="6"/>
  <c r="D265" i="6" s="1"/>
  <c r="AK265" i="6"/>
  <c r="Q265" i="6"/>
  <c r="P265" i="6"/>
  <c r="I265" i="6" s="1"/>
  <c r="AN266" i="6"/>
  <c r="F265" i="6"/>
  <c r="AC265" i="6" l="1"/>
  <c r="AD265" i="6" s="1"/>
  <c r="E265" i="6"/>
  <c r="W265" i="6"/>
  <c r="AA265" i="6" s="1"/>
  <c r="AQ266" i="6"/>
  <c r="N266" i="6" s="1"/>
  <c r="X266" i="6" s="1"/>
  <c r="L266" i="6"/>
  <c r="J265" i="6" s="1"/>
  <c r="AP266" i="6"/>
  <c r="AR266" i="6" s="1"/>
  <c r="O266" i="6" s="1"/>
  <c r="AB266" i="6" s="1"/>
  <c r="S265" i="6"/>
  <c r="AE265" i="6" l="1"/>
  <c r="B265" i="6"/>
  <c r="T265" i="6"/>
  <c r="AS266" i="6"/>
  <c r="AF265" i="6" l="1"/>
  <c r="P266" i="6"/>
  <c r="I266" i="6" s="1"/>
  <c r="AN267" i="6"/>
  <c r="F266" i="6"/>
  <c r="AM266" i="6"/>
  <c r="AP267" i="6" l="1"/>
  <c r="AR267" i="6" s="1"/>
  <c r="O267" i="6" s="1"/>
  <c r="AB267" i="6" s="1"/>
  <c r="AQ267" i="6"/>
  <c r="N267" i="6" s="1"/>
  <c r="X267" i="6" s="1"/>
  <c r="L267" i="6"/>
  <c r="J266" i="6" s="1"/>
  <c r="Q266" i="6"/>
  <c r="R266" i="6"/>
  <c r="AK266" i="6"/>
  <c r="AJ266" i="6"/>
  <c r="D266" i="6" s="1"/>
  <c r="AC266" i="6" l="1"/>
  <c r="AD266" i="6" s="1"/>
  <c r="E266" i="6"/>
  <c r="B266" i="6" s="1"/>
  <c r="W266" i="6"/>
  <c r="AA266" i="6" s="1"/>
  <c r="S266" i="6"/>
  <c r="T266" i="6" s="1"/>
  <c r="AS267" i="6"/>
  <c r="AE266" i="6" l="1"/>
  <c r="AF266" i="6" s="1"/>
  <c r="P267" i="6"/>
  <c r="I267" i="6" s="1"/>
  <c r="AN268" i="6"/>
  <c r="F267" i="6"/>
  <c r="AM267" i="6"/>
  <c r="AJ267" i="6" l="1"/>
  <c r="D267" i="6" s="1"/>
  <c r="Q267" i="6"/>
  <c r="AK267" i="6"/>
  <c r="R267" i="6"/>
  <c r="AQ268" i="6"/>
  <c r="N268" i="6" s="1"/>
  <c r="X268" i="6" s="1"/>
  <c r="AP268" i="6"/>
  <c r="AR268" i="6" s="1"/>
  <c r="O268" i="6" s="1"/>
  <c r="AB268" i="6" s="1"/>
  <c r="L268" i="6"/>
  <c r="J267" i="6" s="1"/>
  <c r="AC267" i="6" l="1"/>
  <c r="AD267" i="6" s="1"/>
  <c r="E267" i="6"/>
  <c r="B267" i="6" s="1"/>
  <c r="W267" i="6"/>
  <c r="AA267" i="6" s="1"/>
  <c r="S267" i="6"/>
  <c r="T267" i="6" s="1"/>
  <c r="AS268" i="6"/>
  <c r="AM268" i="6" s="1"/>
  <c r="AE267" i="6" l="1"/>
  <c r="AF267" i="6" s="1"/>
  <c r="Q268" i="6"/>
  <c r="AK268" i="6"/>
  <c r="R268" i="6"/>
  <c r="AJ268" i="6"/>
  <c r="D268" i="6" s="1"/>
  <c r="P268" i="6"/>
  <c r="I268" i="6" s="1"/>
  <c r="AN269" i="6"/>
  <c r="F268" i="6"/>
  <c r="AC268" i="6" l="1"/>
  <c r="AD268" i="6" s="1"/>
  <c r="E268" i="6"/>
  <c r="W268" i="6"/>
  <c r="AA268" i="6" s="1"/>
  <c r="L269" i="6"/>
  <c r="J268" i="6" s="1"/>
  <c r="AP269" i="6"/>
  <c r="AR269" i="6" s="1"/>
  <c r="O269" i="6" s="1"/>
  <c r="AB269" i="6" s="1"/>
  <c r="AQ269" i="6"/>
  <c r="N269" i="6" s="1"/>
  <c r="X269" i="6" s="1"/>
  <c r="S268" i="6"/>
  <c r="AE268" i="6" l="1"/>
  <c r="B268" i="6"/>
  <c r="T268" i="6"/>
  <c r="AS269" i="6"/>
  <c r="AF268" i="6" l="1"/>
  <c r="P269" i="6"/>
  <c r="I269" i="6" s="1"/>
  <c r="AN270" i="6"/>
  <c r="F269" i="6"/>
  <c r="AM269" i="6"/>
  <c r="AP270" i="6" l="1"/>
  <c r="AR270" i="6" s="1"/>
  <c r="O270" i="6" s="1"/>
  <c r="AB270" i="6" s="1"/>
  <c r="AQ270" i="6"/>
  <c r="N270" i="6" s="1"/>
  <c r="X270" i="6" s="1"/>
  <c r="L270" i="6"/>
  <c r="J269" i="6" s="1"/>
  <c r="AJ269" i="6"/>
  <c r="D269" i="6" s="1"/>
  <c r="R269" i="6"/>
  <c r="Q269" i="6"/>
  <c r="AK269" i="6"/>
  <c r="AC269" i="6" l="1"/>
  <c r="AD269" i="6" s="1"/>
  <c r="E269" i="6"/>
  <c r="B269" i="6" s="1"/>
  <c r="W269" i="6"/>
  <c r="AA269" i="6" s="1"/>
  <c r="S269" i="6"/>
  <c r="T269" i="6" s="1"/>
  <c r="AS270" i="6"/>
  <c r="AE269" i="6" l="1"/>
  <c r="AF269" i="6" s="1"/>
  <c r="AM270" i="6"/>
  <c r="P270" i="6"/>
  <c r="I270" i="6" s="1"/>
  <c r="AN271" i="6"/>
  <c r="F270" i="6"/>
  <c r="L271" i="6" l="1"/>
  <c r="J270" i="6" s="1"/>
  <c r="AP271" i="6"/>
  <c r="AR271" i="6" s="1"/>
  <c r="O271" i="6" s="1"/>
  <c r="AB271" i="6" s="1"/>
  <c r="AQ271" i="6"/>
  <c r="N271" i="6" s="1"/>
  <c r="X271" i="6" s="1"/>
  <c r="Q270" i="6"/>
  <c r="R270" i="6"/>
  <c r="AK270" i="6"/>
  <c r="AJ270" i="6"/>
  <c r="D270" i="6" s="1"/>
  <c r="S270" i="6" l="1"/>
  <c r="AC270" i="6"/>
  <c r="AD270" i="6" s="1"/>
  <c r="E270" i="6"/>
  <c r="B270" i="6" s="1"/>
  <c r="W270" i="6"/>
  <c r="AA270" i="6" s="1"/>
  <c r="T270" i="6"/>
  <c r="AS271" i="6"/>
  <c r="AM271" i="6" s="1"/>
  <c r="AE270" i="6" l="1"/>
  <c r="AF270" i="6" s="1"/>
  <c r="AJ271" i="6"/>
  <c r="D271" i="6" s="1"/>
  <c r="Q271" i="6"/>
  <c r="AK271" i="6"/>
  <c r="R271" i="6"/>
  <c r="P271" i="6"/>
  <c r="I271" i="6" s="1"/>
  <c r="AN272" i="6"/>
  <c r="F271" i="6"/>
  <c r="AC271" i="6" l="1"/>
  <c r="AD271" i="6" s="1"/>
  <c r="E271" i="6"/>
  <c r="W271" i="6"/>
  <c r="AA271" i="6" s="1"/>
  <c r="AP272" i="6"/>
  <c r="AR272" i="6" s="1"/>
  <c r="O272" i="6" s="1"/>
  <c r="AB272" i="6" s="1"/>
  <c r="L272" i="6"/>
  <c r="J271" i="6" s="1"/>
  <c r="S271" i="6"/>
  <c r="AQ272" i="6"/>
  <c r="N272" i="6" s="1"/>
  <c r="X272" i="6" s="1"/>
  <c r="AE271" i="6" l="1"/>
  <c r="B271" i="6"/>
  <c r="T271" i="6"/>
  <c r="AS272" i="6"/>
  <c r="AM272" i="6" s="1"/>
  <c r="AF271" i="6" l="1"/>
  <c r="AJ272" i="6"/>
  <c r="D272" i="6" s="1"/>
  <c r="Q272" i="6"/>
  <c r="R272" i="6"/>
  <c r="AK272" i="6"/>
  <c r="P272" i="6"/>
  <c r="I272" i="6" s="1"/>
  <c r="AN273" i="6"/>
  <c r="F272" i="6"/>
  <c r="AC272" i="6" l="1"/>
  <c r="AD272" i="6" s="1"/>
  <c r="E272" i="6"/>
  <c r="W272" i="6"/>
  <c r="AA272" i="6" s="1"/>
  <c r="AP273" i="6"/>
  <c r="AR273" i="6" s="1"/>
  <c r="O273" i="6" s="1"/>
  <c r="AB273" i="6" s="1"/>
  <c r="L273" i="6"/>
  <c r="J272" i="6" s="1"/>
  <c r="AQ273" i="6"/>
  <c r="N273" i="6" s="1"/>
  <c r="X273" i="6" s="1"/>
  <c r="S272" i="6"/>
  <c r="AE272" i="6" l="1"/>
  <c r="B272" i="6"/>
  <c r="T272" i="6"/>
  <c r="AS273" i="6"/>
  <c r="AM273" i="6" s="1"/>
  <c r="AF272" i="6" l="1"/>
  <c r="Q273" i="6"/>
  <c r="AK273" i="6"/>
  <c r="R273" i="6"/>
  <c r="AJ273" i="6"/>
  <c r="D273" i="6" s="1"/>
  <c r="AC273" i="6" s="1"/>
  <c r="AD273" i="6" s="1"/>
  <c r="P273" i="6"/>
  <c r="I273" i="6" s="1"/>
  <c r="AN274" i="6"/>
  <c r="F273" i="6"/>
  <c r="E273" i="6" l="1"/>
  <c r="W273" i="6"/>
  <c r="AA273" i="6" s="1"/>
  <c r="AE273" i="6" s="1"/>
  <c r="L274" i="6"/>
  <c r="J273" i="6" s="1"/>
  <c r="AP274" i="6"/>
  <c r="AR274" i="6" s="1"/>
  <c r="O274" i="6" s="1"/>
  <c r="AB274" i="6" s="1"/>
  <c r="AQ274" i="6"/>
  <c r="N274" i="6" s="1"/>
  <c r="X274" i="6" s="1"/>
  <c r="S273" i="6"/>
  <c r="B273" i="6" l="1"/>
  <c r="AF273" i="6" s="1"/>
  <c r="T273" i="6"/>
  <c r="AS274" i="6"/>
  <c r="F274" i="6" l="1"/>
  <c r="P274" i="6"/>
  <c r="I274" i="6" s="1"/>
  <c r="AN275" i="6"/>
  <c r="AM274" i="6"/>
  <c r="R274" i="6" l="1"/>
  <c r="AJ274" i="6"/>
  <c r="D274" i="6" s="1"/>
  <c r="Q274" i="6"/>
  <c r="AK274" i="6"/>
  <c r="AP275" i="6"/>
  <c r="AR275" i="6" s="1"/>
  <c r="O275" i="6" s="1"/>
  <c r="AB275" i="6" s="1"/>
  <c r="L275" i="6"/>
  <c r="J274" i="6" s="1"/>
  <c r="AQ275" i="6"/>
  <c r="N275" i="6" s="1"/>
  <c r="X275" i="6" s="1"/>
  <c r="AC274" i="6" l="1"/>
  <c r="AD274" i="6" s="1"/>
  <c r="E274" i="6"/>
  <c r="B274" i="6" s="1"/>
  <c r="W274" i="6"/>
  <c r="AA274" i="6" s="1"/>
  <c r="S274" i="6"/>
  <c r="T274" i="6" s="1"/>
  <c r="AS275" i="6"/>
  <c r="AM275" i="6" s="1"/>
  <c r="AE274" i="6" l="1"/>
  <c r="AF274" i="6" s="1"/>
  <c r="F275" i="6"/>
  <c r="P275" i="6"/>
  <c r="I275" i="6" s="1"/>
  <c r="AN276" i="6"/>
  <c r="R275" i="6"/>
  <c r="AK275" i="6"/>
  <c r="Q275" i="6"/>
  <c r="AJ275" i="6"/>
  <c r="D275" i="6" s="1"/>
  <c r="AC275" i="6" l="1"/>
  <c r="AD275" i="6" s="1"/>
  <c r="E275" i="6"/>
  <c r="W275" i="6"/>
  <c r="AA275" i="6" s="1"/>
  <c r="AE275" i="6" s="1"/>
  <c r="L276" i="6"/>
  <c r="J275" i="6" s="1"/>
  <c r="AQ276" i="6"/>
  <c r="N276" i="6" s="1"/>
  <c r="X276" i="6" s="1"/>
  <c r="AP276" i="6"/>
  <c r="AR276" i="6" s="1"/>
  <c r="O276" i="6" s="1"/>
  <c r="AB276" i="6" s="1"/>
  <c r="S275" i="6"/>
  <c r="B275" i="6" l="1"/>
  <c r="AF275" i="6" s="1"/>
  <c r="T275" i="6"/>
  <c r="AS276" i="6"/>
  <c r="AM276" i="6" l="1"/>
  <c r="P276" i="6"/>
  <c r="I276" i="6" s="1"/>
  <c r="F276" i="6"/>
  <c r="AN277" i="6"/>
  <c r="AP277" i="6" l="1"/>
  <c r="AR277" i="6" s="1"/>
  <c r="O277" i="6" s="1"/>
  <c r="AB277" i="6" s="1"/>
  <c r="AQ277" i="6"/>
  <c r="N277" i="6" s="1"/>
  <c r="X277" i="6" s="1"/>
  <c r="L277" i="6"/>
  <c r="J276" i="6" s="1"/>
  <c r="AJ276" i="6"/>
  <c r="D276" i="6" s="1"/>
  <c r="Q276" i="6"/>
  <c r="R276" i="6"/>
  <c r="AK276" i="6"/>
  <c r="AC276" i="6" l="1"/>
  <c r="AD276" i="6" s="1"/>
  <c r="E276" i="6"/>
  <c r="B276" i="6" s="1"/>
  <c r="W276" i="6"/>
  <c r="AA276" i="6" s="1"/>
  <c r="S276" i="6"/>
  <c r="T276" i="6" s="1"/>
  <c r="AS277" i="6"/>
  <c r="AM277" i="6" s="1"/>
  <c r="AE276" i="6" l="1"/>
  <c r="AF276" i="6" s="1"/>
  <c r="R277" i="6"/>
  <c r="AK277" i="6"/>
  <c r="AJ277" i="6"/>
  <c r="D277" i="6" s="1"/>
  <c r="AC277" i="6" s="1"/>
  <c r="AD277" i="6" s="1"/>
  <c r="Q277" i="6"/>
  <c r="F277" i="6"/>
  <c r="P277" i="6"/>
  <c r="I277" i="6" s="1"/>
  <c r="AN278" i="6"/>
  <c r="E277" i="6" l="1"/>
  <c r="W277" i="6"/>
  <c r="AA277" i="6" s="1"/>
  <c r="AE277" i="6" s="1"/>
  <c r="AP278" i="6"/>
  <c r="AR278" i="6" s="1"/>
  <c r="O278" i="6" s="1"/>
  <c r="AB278" i="6" s="1"/>
  <c r="AQ278" i="6"/>
  <c r="N278" i="6" s="1"/>
  <c r="X278" i="6" s="1"/>
  <c r="L278" i="6"/>
  <c r="J277" i="6" s="1"/>
  <c r="S277" i="6"/>
  <c r="B277" i="6" l="1"/>
  <c r="AF277" i="6" s="1"/>
  <c r="T277" i="6"/>
  <c r="AS278" i="6"/>
  <c r="AM278" i="6" s="1"/>
  <c r="AK278" i="6" l="1"/>
  <c r="AJ278" i="6"/>
  <c r="D278" i="6" s="1"/>
  <c r="Q278" i="6"/>
  <c r="R278" i="6"/>
  <c r="P278" i="6"/>
  <c r="I278" i="6" s="1"/>
  <c r="AN279" i="6"/>
  <c r="F278" i="6"/>
  <c r="AC278" i="6" l="1"/>
  <c r="AD278" i="6" s="1"/>
  <c r="E278" i="6"/>
  <c r="W278" i="6"/>
  <c r="AA278" i="6" s="1"/>
  <c r="AP279" i="6"/>
  <c r="AR279" i="6" s="1"/>
  <c r="O279" i="6" s="1"/>
  <c r="AB279" i="6" s="1"/>
  <c r="L279" i="6"/>
  <c r="J278" i="6" s="1"/>
  <c r="AQ279" i="6"/>
  <c r="N279" i="6" s="1"/>
  <c r="X279" i="6" s="1"/>
  <c r="S278" i="6"/>
  <c r="AE278" i="6" l="1"/>
  <c r="B278" i="6"/>
  <c r="T278" i="6"/>
  <c r="AS279" i="6"/>
  <c r="AF278" i="6" l="1"/>
  <c r="P279" i="6"/>
  <c r="I279" i="6" s="1"/>
  <c r="AN280" i="6"/>
  <c r="F279" i="6"/>
  <c r="AM279" i="6"/>
  <c r="Q279" i="6" l="1"/>
  <c r="R279" i="6"/>
  <c r="AJ279" i="6"/>
  <c r="D279" i="6" s="1"/>
  <c r="AK279" i="6"/>
  <c r="AP280" i="6"/>
  <c r="AR280" i="6" s="1"/>
  <c r="O280" i="6" s="1"/>
  <c r="AB280" i="6" s="1"/>
  <c r="L280" i="6"/>
  <c r="J279" i="6" s="1"/>
  <c r="AQ280" i="6"/>
  <c r="N280" i="6" s="1"/>
  <c r="X280" i="6" s="1"/>
  <c r="AC279" i="6" l="1"/>
  <c r="AD279" i="6" s="1"/>
  <c r="E279" i="6"/>
  <c r="B279" i="6" s="1"/>
  <c r="W279" i="6"/>
  <c r="AA279" i="6" s="1"/>
  <c r="S279" i="6"/>
  <c r="T279" i="6" s="1"/>
  <c r="AS280" i="6"/>
  <c r="AM280" i="6" s="1"/>
  <c r="AE279" i="6" l="1"/>
  <c r="AF279" i="6" s="1"/>
  <c r="AK280" i="6"/>
  <c r="Q280" i="6"/>
  <c r="AJ280" i="6"/>
  <c r="D280" i="6" s="1"/>
  <c r="AC280" i="6" s="1"/>
  <c r="AD280" i="6" s="1"/>
  <c r="R280" i="6"/>
  <c r="P280" i="6"/>
  <c r="I280" i="6" s="1"/>
  <c r="AN281" i="6"/>
  <c r="F280" i="6"/>
  <c r="E280" i="6" l="1"/>
  <c r="W280" i="6"/>
  <c r="AA280" i="6" s="1"/>
  <c r="AE280" i="6" s="1"/>
  <c r="AP281" i="6"/>
  <c r="AR281" i="6" s="1"/>
  <c r="O281" i="6" s="1"/>
  <c r="AB281" i="6" s="1"/>
  <c r="AQ281" i="6"/>
  <c r="N281" i="6" s="1"/>
  <c r="X281" i="6" s="1"/>
  <c r="L281" i="6"/>
  <c r="J280" i="6" s="1"/>
  <c r="S280" i="6"/>
  <c r="B280" i="6" l="1"/>
  <c r="AF280" i="6" s="1"/>
  <c r="T280" i="6"/>
  <c r="AS281" i="6"/>
  <c r="P281" i="6" l="1"/>
  <c r="I281" i="6" s="1"/>
  <c r="AN282" i="6"/>
  <c r="F281" i="6"/>
  <c r="AM281" i="6"/>
  <c r="AP282" i="6" l="1"/>
  <c r="AR282" i="6" s="1"/>
  <c r="O282" i="6" s="1"/>
  <c r="AB282" i="6" s="1"/>
  <c r="AQ282" i="6"/>
  <c r="N282" i="6" s="1"/>
  <c r="X282" i="6" s="1"/>
  <c r="L282" i="6"/>
  <c r="J281" i="6" s="1"/>
  <c r="AJ281" i="6"/>
  <c r="D281" i="6" s="1"/>
  <c r="Q281" i="6"/>
  <c r="R281" i="6"/>
  <c r="AK281" i="6"/>
  <c r="AC281" i="6" l="1"/>
  <c r="AD281" i="6" s="1"/>
  <c r="E281" i="6"/>
  <c r="B281" i="6" s="1"/>
  <c r="W281" i="6"/>
  <c r="AA281" i="6" s="1"/>
  <c r="S281" i="6"/>
  <c r="T281" i="6" s="1"/>
  <c r="AS282" i="6"/>
  <c r="AM282" i="6" s="1"/>
  <c r="AE281" i="6" l="1"/>
  <c r="AF281" i="6" s="1"/>
  <c r="R282" i="6"/>
  <c r="AK282" i="6"/>
  <c r="AJ282" i="6"/>
  <c r="D282" i="6" s="1"/>
  <c r="Q282" i="6"/>
  <c r="P282" i="6"/>
  <c r="I282" i="6" s="1"/>
  <c r="AN283" i="6"/>
  <c r="F282" i="6"/>
  <c r="AC282" i="6" l="1"/>
  <c r="AD282" i="6" s="1"/>
  <c r="E282" i="6"/>
  <c r="W282" i="6"/>
  <c r="AA282" i="6" s="1"/>
  <c r="AP283" i="6"/>
  <c r="AR283" i="6" s="1"/>
  <c r="O283" i="6" s="1"/>
  <c r="AB283" i="6" s="1"/>
  <c r="L283" i="6"/>
  <c r="J282" i="6" s="1"/>
  <c r="AQ283" i="6"/>
  <c r="N283" i="6" s="1"/>
  <c r="X283" i="6" s="1"/>
  <c r="S282" i="6"/>
  <c r="AE282" i="6" l="1"/>
  <c r="B282" i="6"/>
  <c r="AS283" i="6"/>
  <c r="T282" i="6"/>
  <c r="AF282" i="6" l="1"/>
  <c r="P283" i="6"/>
  <c r="I283" i="6" s="1"/>
  <c r="F283" i="6"/>
  <c r="AN284" i="6"/>
  <c r="AM283" i="6"/>
  <c r="Q283" i="6" l="1"/>
  <c r="R283" i="6"/>
  <c r="AJ283" i="6"/>
  <c r="D283" i="6" s="1"/>
  <c r="AK283" i="6"/>
  <c r="AP284" i="6"/>
  <c r="AR284" i="6" s="1"/>
  <c r="O284" i="6" s="1"/>
  <c r="AB284" i="6" s="1"/>
  <c r="AQ284" i="6"/>
  <c r="N284" i="6" s="1"/>
  <c r="X284" i="6" s="1"/>
  <c r="L284" i="6"/>
  <c r="J283" i="6" s="1"/>
  <c r="S283" i="6" l="1"/>
  <c r="T283" i="6" s="1"/>
  <c r="AC283" i="6"/>
  <c r="AD283" i="6" s="1"/>
  <c r="E283" i="6"/>
  <c r="B283" i="6" s="1"/>
  <c r="W283" i="6"/>
  <c r="AA283" i="6" s="1"/>
  <c r="AS284" i="6"/>
  <c r="AM284" i="6" s="1"/>
  <c r="AE283" i="6" l="1"/>
  <c r="AF283" i="6" s="1"/>
  <c r="AJ284" i="6"/>
  <c r="D284" i="6" s="1"/>
  <c r="AK284" i="6"/>
  <c r="Q284" i="6"/>
  <c r="R284" i="6"/>
  <c r="P284" i="6"/>
  <c r="I284" i="6" s="1"/>
  <c r="AN285" i="6"/>
  <c r="F284" i="6"/>
  <c r="AC284" i="6" l="1"/>
  <c r="AD284" i="6" s="1"/>
  <c r="E284" i="6"/>
  <c r="W284" i="6"/>
  <c r="AA284" i="6" s="1"/>
  <c r="AP285" i="6"/>
  <c r="AR285" i="6" s="1"/>
  <c r="O285" i="6" s="1"/>
  <c r="AB285" i="6" s="1"/>
  <c r="L285" i="6"/>
  <c r="J284" i="6" s="1"/>
  <c r="AQ285" i="6"/>
  <c r="N285" i="6" s="1"/>
  <c r="X285" i="6" s="1"/>
  <c r="S284" i="6"/>
  <c r="AE284" i="6" l="1"/>
  <c r="B284" i="6"/>
  <c r="T284" i="6"/>
  <c r="AS285" i="6"/>
  <c r="AF284" i="6" l="1"/>
  <c r="AM285" i="6"/>
  <c r="P285" i="6"/>
  <c r="I285" i="6" s="1"/>
  <c r="AN286" i="6"/>
  <c r="F285" i="6"/>
  <c r="AQ286" i="6" l="1"/>
  <c r="N286" i="6" s="1"/>
  <c r="X286" i="6" s="1"/>
  <c r="AP286" i="6"/>
  <c r="AR286" i="6" s="1"/>
  <c r="O286" i="6" s="1"/>
  <c r="AB286" i="6" s="1"/>
  <c r="L286" i="6"/>
  <c r="J285" i="6" s="1"/>
  <c r="Q285" i="6"/>
  <c r="AJ285" i="6"/>
  <c r="D285" i="6" s="1"/>
  <c r="R285" i="6"/>
  <c r="AK285" i="6"/>
  <c r="AC285" i="6" l="1"/>
  <c r="AD285" i="6" s="1"/>
  <c r="E285" i="6"/>
  <c r="B285" i="6" s="1"/>
  <c r="W285" i="6"/>
  <c r="AA285" i="6" s="1"/>
  <c r="S285" i="6"/>
  <c r="T285" i="6" s="1"/>
  <c r="AS286" i="6"/>
  <c r="AE285" i="6" l="1"/>
  <c r="AF285" i="6" s="1"/>
  <c r="P286" i="6"/>
  <c r="I286" i="6" s="1"/>
  <c r="AN287" i="6"/>
  <c r="F286" i="6"/>
  <c r="AM286" i="6"/>
  <c r="AJ286" i="6" l="1"/>
  <c r="D286" i="6" s="1"/>
  <c r="AK286" i="6"/>
  <c r="Q286" i="6"/>
  <c r="R286" i="6"/>
  <c r="S286" i="6" s="1"/>
  <c r="AP287" i="6"/>
  <c r="AR287" i="6" s="1"/>
  <c r="O287" i="6" s="1"/>
  <c r="AB287" i="6" s="1"/>
  <c r="L287" i="6"/>
  <c r="J286" i="6" s="1"/>
  <c r="AQ287" i="6"/>
  <c r="N287" i="6" s="1"/>
  <c r="X287" i="6" s="1"/>
  <c r="AC286" i="6" l="1"/>
  <c r="AD286" i="6" s="1"/>
  <c r="E286" i="6"/>
  <c r="B286" i="6" s="1"/>
  <c r="W286" i="6"/>
  <c r="AA286" i="6" s="1"/>
  <c r="T286" i="6"/>
  <c r="AS287" i="6"/>
  <c r="AM287" i="6" s="1"/>
  <c r="AE286" i="6" l="1"/>
  <c r="AF286" i="6" s="1"/>
  <c r="Q287" i="6"/>
  <c r="AK287" i="6"/>
  <c r="R287" i="6"/>
  <c r="AJ287" i="6"/>
  <c r="D287" i="6" s="1"/>
  <c r="P287" i="6"/>
  <c r="I287" i="6" s="1"/>
  <c r="AN288" i="6"/>
  <c r="F287" i="6"/>
  <c r="AC287" i="6" l="1"/>
  <c r="AD287" i="6" s="1"/>
  <c r="E287" i="6"/>
  <c r="W287" i="6"/>
  <c r="AA287" i="6" s="1"/>
  <c r="AP288" i="6"/>
  <c r="AR288" i="6" s="1"/>
  <c r="O288" i="6" s="1"/>
  <c r="AB288" i="6" s="1"/>
  <c r="AQ288" i="6"/>
  <c r="N288" i="6" s="1"/>
  <c r="X288" i="6" s="1"/>
  <c r="L288" i="6"/>
  <c r="J287" i="6" s="1"/>
  <c r="S287" i="6"/>
  <c r="AE287" i="6" l="1"/>
  <c r="B287" i="6"/>
  <c r="T287" i="6"/>
  <c r="AS288" i="6"/>
  <c r="AF287" i="6" l="1"/>
  <c r="P288" i="6"/>
  <c r="I288" i="6" s="1"/>
  <c r="AN289" i="6"/>
  <c r="F288" i="6"/>
  <c r="AM288" i="6"/>
  <c r="R288" i="6" l="1"/>
  <c r="AJ288" i="6"/>
  <c r="D288" i="6" s="1"/>
  <c r="Q288" i="6"/>
  <c r="S288" i="6" s="1"/>
  <c r="AK288" i="6"/>
  <c r="AP289" i="6"/>
  <c r="AR289" i="6" s="1"/>
  <c r="O289" i="6" s="1"/>
  <c r="AB289" i="6" s="1"/>
  <c r="AQ289" i="6"/>
  <c r="N289" i="6" s="1"/>
  <c r="X289" i="6" s="1"/>
  <c r="L289" i="6"/>
  <c r="J288" i="6" s="1"/>
  <c r="T288" i="6" l="1"/>
  <c r="AC288" i="6"/>
  <c r="AD288" i="6" s="1"/>
  <c r="E288" i="6"/>
  <c r="B288" i="6" s="1"/>
  <c r="W288" i="6"/>
  <c r="AA288" i="6" s="1"/>
  <c r="AE288" i="6" s="1"/>
  <c r="AS289" i="6"/>
  <c r="AM289" i="6" s="1"/>
  <c r="AF288" i="6" l="1"/>
  <c r="R289" i="6"/>
  <c r="AJ289" i="6"/>
  <c r="D289" i="6" s="1"/>
  <c r="Q289" i="6"/>
  <c r="AK289" i="6"/>
  <c r="P289" i="6"/>
  <c r="I289" i="6" s="1"/>
  <c r="AN290" i="6"/>
  <c r="F289" i="6"/>
  <c r="AC289" i="6" l="1"/>
  <c r="AD289" i="6" s="1"/>
  <c r="E289" i="6"/>
  <c r="W289" i="6"/>
  <c r="AA289" i="6" s="1"/>
  <c r="AP290" i="6"/>
  <c r="AR290" i="6" s="1"/>
  <c r="O290" i="6" s="1"/>
  <c r="AB290" i="6" s="1"/>
  <c r="L290" i="6"/>
  <c r="J289" i="6" s="1"/>
  <c r="AQ290" i="6"/>
  <c r="N290" i="6" s="1"/>
  <c r="X290" i="6" s="1"/>
  <c r="S289" i="6"/>
  <c r="AE289" i="6" l="1"/>
  <c r="B289" i="6"/>
  <c r="T289" i="6"/>
  <c r="AS290" i="6"/>
  <c r="AM290" i="6" s="1"/>
  <c r="AF289" i="6" l="1"/>
  <c r="R290" i="6"/>
  <c r="AK290" i="6"/>
  <c r="AJ290" i="6"/>
  <c r="D290" i="6" s="1"/>
  <c r="Q290" i="6"/>
  <c r="P290" i="6"/>
  <c r="I290" i="6" s="1"/>
  <c r="AN291" i="6"/>
  <c r="F290" i="6"/>
  <c r="AC290" i="6" l="1"/>
  <c r="AD290" i="6" s="1"/>
  <c r="E290" i="6"/>
  <c r="W290" i="6"/>
  <c r="AA290" i="6" s="1"/>
  <c r="AP291" i="6"/>
  <c r="AR291" i="6" s="1"/>
  <c r="O291" i="6" s="1"/>
  <c r="AB291" i="6" s="1"/>
  <c r="AQ291" i="6"/>
  <c r="N291" i="6" s="1"/>
  <c r="X291" i="6" s="1"/>
  <c r="L291" i="6"/>
  <c r="J290" i="6" s="1"/>
  <c r="S290" i="6"/>
  <c r="AE290" i="6" l="1"/>
  <c r="B290" i="6"/>
  <c r="T290" i="6"/>
  <c r="AS291" i="6"/>
  <c r="AF290" i="6" l="1"/>
  <c r="P291" i="6"/>
  <c r="I291" i="6" s="1"/>
  <c r="F291" i="6"/>
  <c r="AN292" i="6"/>
  <c r="AM291" i="6"/>
  <c r="R291" i="6" l="1"/>
  <c r="AK291" i="6"/>
  <c r="Q291" i="6"/>
  <c r="AJ291" i="6"/>
  <c r="D291" i="6" s="1"/>
  <c r="AC291" i="6" s="1"/>
  <c r="AD291" i="6" s="1"/>
  <c r="AP292" i="6"/>
  <c r="AR292" i="6" s="1"/>
  <c r="O292" i="6" s="1"/>
  <c r="AB292" i="6" s="1"/>
  <c r="AQ292" i="6"/>
  <c r="N292" i="6" s="1"/>
  <c r="X292" i="6" s="1"/>
  <c r="L292" i="6"/>
  <c r="J291" i="6" s="1"/>
  <c r="S291" i="6" l="1"/>
  <c r="T291" i="6" s="1"/>
  <c r="E291" i="6"/>
  <c r="B291" i="6" s="1"/>
  <c r="W291" i="6"/>
  <c r="AA291" i="6" s="1"/>
  <c r="AE291" i="6" s="1"/>
  <c r="AS292" i="6"/>
  <c r="AF291" i="6" l="1"/>
  <c r="P292" i="6"/>
  <c r="I292" i="6" s="1"/>
  <c r="AN293" i="6"/>
  <c r="F292" i="6"/>
  <c r="AM292" i="6"/>
  <c r="R292" i="6" l="1"/>
  <c r="AJ292" i="6"/>
  <c r="D292" i="6" s="1"/>
  <c r="Q292" i="6"/>
  <c r="S292" i="6" s="1"/>
  <c r="AK292" i="6"/>
  <c r="AP293" i="6"/>
  <c r="AR293" i="6" s="1"/>
  <c r="O293" i="6" s="1"/>
  <c r="AB293" i="6" s="1"/>
  <c r="AQ293" i="6"/>
  <c r="N293" i="6" s="1"/>
  <c r="X293" i="6" s="1"/>
  <c r="L293" i="6"/>
  <c r="J292" i="6" s="1"/>
  <c r="AC292" i="6" l="1"/>
  <c r="AD292" i="6" s="1"/>
  <c r="E292" i="6"/>
  <c r="B292" i="6" s="1"/>
  <c r="W292" i="6"/>
  <c r="AA292" i="6" s="1"/>
  <c r="T292" i="6"/>
  <c r="AS293" i="6"/>
  <c r="AM293" i="6" s="1"/>
  <c r="AE292" i="6" l="1"/>
  <c r="AF292" i="6" s="1"/>
  <c r="Q293" i="6"/>
  <c r="R293" i="6"/>
  <c r="AK293" i="6"/>
  <c r="AJ293" i="6"/>
  <c r="D293" i="6" s="1"/>
  <c r="P293" i="6"/>
  <c r="I293" i="6" s="1"/>
  <c r="AN294" i="6"/>
  <c r="F293" i="6"/>
  <c r="AC293" i="6" l="1"/>
  <c r="AD293" i="6" s="1"/>
  <c r="E293" i="6"/>
  <c r="W293" i="6"/>
  <c r="AA293" i="6" s="1"/>
  <c r="AP294" i="6"/>
  <c r="AR294" i="6" s="1"/>
  <c r="O294" i="6" s="1"/>
  <c r="AB294" i="6" s="1"/>
  <c r="L294" i="6"/>
  <c r="J293" i="6" s="1"/>
  <c r="AQ294" i="6"/>
  <c r="N294" i="6" s="1"/>
  <c r="X294" i="6" s="1"/>
  <c r="S293" i="6"/>
  <c r="AE293" i="6" l="1"/>
  <c r="B293" i="6"/>
  <c r="AS294" i="6"/>
  <c r="T293" i="6"/>
  <c r="AF293" i="6" l="1"/>
  <c r="P294" i="6"/>
  <c r="I294" i="6" s="1"/>
  <c r="AN295" i="6"/>
  <c r="F294" i="6"/>
  <c r="AM294" i="6"/>
  <c r="Q294" i="6" l="1"/>
  <c r="R294" i="6"/>
  <c r="AJ294" i="6"/>
  <c r="D294" i="6" s="1"/>
  <c r="AK294" i="6"/>
  <c r="AP295" i="6"/>
  <c r="AR295" i="6" s="1"/>
  <c r="O295" i="6" s="1"/>
  <c r="AB295" i="6" s="1"/>
  <c r="L295" i="6"/>
  <c r="J294" i="6" s="1"/>
  <c r="AQ295" i="6"/>
  <c r="N295" i="6" s="1"/>
  <c r="X295" i="6" s="1"/>
  <c r="S294" i="6" l="1"/>
  <c r="AC294" i="6"/>
  <c r="AD294" i="6" s="1"/>
  <c r="E294" i="6"/>
  <c r="B294" i="6" s="1"/>
  <c r="W294" i="6"/>
  <c r="AA294" i="6" s="1"/>
  <c r="T294" i="6"/>
  <c r="AS295" i="6"/>
  <c r="AM295" i="6" s="1"/>
  <c r="AE294" i="6" l="1"/>
  <c r="AF294" i="6" s="1"/>
  <c r="Q295" i="6"/>
  <c r="AJ295" i="6"/>
  <c r="D295" i="6" s="1"/>
  <c r="AC295" i="6" s="1"/>
  <c r="AD295" i="6" s="1"/>
  <c r="AK295" i="6"/>
  <c r="R295" i="6"/>
  <c r="P295" i="6"/>
  <c r="I295" i="6" s="1"/>
  <c r="AN296" i="6"/>
  <c r="F295" i="6"/>
  <c r="E295" i="6" l="1"/>
  <c r="W295" i="6"/>
  <c r="AA295" i="6" s="1"/>
  <c r="AE295" i="6" s="1"/>
  <c r="AQ296" i="6"/>
  <c r="N296" i="6" s="1"/>
  <c r="X296" i="6" s="1"/>
  <c r="L296" i="6"/>
  <c r="J295" i="6" s="1"/>
  <c r="S295" i="6"/>
  <c r="AP296" i="6"/>
  <c r="AR296" i="6" s="1"/>
  <c r="O296" i="6" s="1"/>
  <c r="AB296" i="6" s="1"/>
  <c r="B295" i="6" l="1"/>
  <c r="AF295" i="6" s="1"/>
  <c r="T295" i="6"/>
  <c r="AS296" i="6"/>
  <c r="P296" i="6" l="1"/>
  <c r="I296" i="6" s="1"/>
  <c r="AN297" i="6"/>
  <c r="F296" i="6"/>
  <c r="AM296" i="6"/>
  <c r="R296" i="6" l="1"/>
  <c r="AK296" i="6"/>
  <c r="AJ296" i="6"/>
  <c r="D296" i="6" s="1"/>
  <c r="Q296" i="6"/>
  <c r="AP297" i="6"/>
  <c r="AR297" i="6" s="1"/>
  <c r="O297" i="6" s="1"/>
  <c r="AB297" i="6" s="1"/>
  <c r="L297" i="6"/>
  <c r="J296" i="6" s="1"/>
  <c r="AQ297" i="6"/>
  <c r="N297" i="6" s="1"/>
  <c r="X297" i="6" s="1"/>
  <c r="S296" i="6" l="1"/>
  <c r="T296" i="6" s="1"/>
  <c r="AC296" i="6"/>
  <c r="AD296" i="6" s="1"/>
  <c r="E296" i="6"/>
  <c r="B296" i="6" s="1"/>
  <c r="W296" i="6"/>
  <c r="AA296" i="6" s="1"/>
  <c r="AS297" i="6"/>
  <c r="AM297" i="6" s="1"/>
  <c r="AE296" i="6" l="1"/>
  <c r="AF296" i="6" s="1"/>
  <c r="R297" i="6"/>
  <c r="Q297" i="6"/>
  <c r="AJ297" i="6"/>
  <c r="D297" i="6" s="1"/>
  <c r="AK297" i="6"/>
  <c r="P297" i="6"/>
  <c r="I297" i="6" s="1"/>
  <c r="AN298" i="6"/>
  <c r="F297" i="6"/>
  <c r="AC297" i="6" l="1"/>
  <c r="AD297" i="6" s="1"/>
  <c r="E297" i="6"/>
  <c r="W297" i="6"/>
  <c r="AA297" i="6" s="1"/>
  <c r="AP298" i="6"/>
  <c r="AR298" i="6" s="1"/>
  <c r="O298" i="6" s="1"/>
  <c r="AB298" i="6" s="1"/>
  <c r="L298" i="6"/>
  <c r="J297" i="6" s="1"/>
  <c r="AQ298" i="6"/>
  <c r="N298" i="6" s="1"/>
  <c r="X298" i="6" s="1"/>
  <c r="S297" i="6"/>
  <c r="AE297" i="6" l="1"/>
  <c r="B297" i="6"/>
  <c r="T297" i="6"/>
  <c r="AS298" i="6"/>
  <c r="AF297" i="6" l="1"/>
  <c r="P298" i="6"/>
  <c r="I298" i="6" s="1"/>
  <c r="AN299" i="6"/>
  <c r="F298" i="6"/>
  <c r="AM298" i="6"/>
  <c r="Q298" i="6" l="1"/>
  <c r="AK298" i="6"/>
  <c r="AJ298" i="6"/>
  <c r="D298" i="6" s="1"/>
  <c r="AC298" i="6" s="1"/>
  <c r="AD298" i="6" s="1"/>
  <c r="R298" i="6"/>
  <c r="AP299" i="6"/>
  <c r="AR299" i="6" s="1"/>
  <c r="O299" i="6" s="1"/>
  <c r="AB299" i="6" s="1"/>
  <c r="AQ299" i="6"/>
  <c r="N299" i="6" s="1"/>
  <c r="X299" i="6" s="1"/>
  <c r="L299" i="6"/>
  <c r="J298" i="6" s="1"/>
  <c r="S298" i="6" l="1"/>
  <c r="T298" i="6" s="1"/>
  <c r="E298" i="6"/>
  <c r="B298" i="6" s="1"/>
  <c r="W298" i="6"/>
  <c r="AA298" i="6" s="1"/>
  <c r="AE298" i="6" s="1"/>
  <c r="AS299" i="6"/>
  <c r="AM299" i="6" s="1"/>
  <c r="AF298" i="6" l="1"/>
  <c r="R299" i="6"/>
  <c r="AK299" i="6"/>
  <c r="AJ299" i="6"/>
  <c r="D299" i="6" s="1"/>
  <c r="Q299" i="6"/>
  <c r="P299" i="6"/>
  <c r="I299" i="6" s="1"/>
  <c r="AN300" i="6"/>
  <c r="F299" i="6"/>
  <c r="AC299" i="6" l="1"/>
  <c r="AD299" i="6" s="1"/>
  <c r="E299" i="6"/>
  <c r="W299" i="6"/>
  <c r="AA299" i="6" s="1"/>
  <c r="AE299" i="6" s="1"/>
  <c r="AP300" i="6"/>
  <c r="AR300" i="6" s="1"/>
  <c r="O300" i="6" s="1"/>
  <c r="AB300" i="6" s="1"/>
  <c r="AQ300" i="6"/>
  <c r="N300" i="6" s="1"/>
  <c r="X300" i="6" s="1"/>
  <c r="L300" i="6"/>
  <c r="J299" i="6" s="1"/>
  <c r="S299" i="6"/>
  <c r="B299" i="6" l="1"/>
  <c r="AF299" i="6" s="1"/>
  <c r="T299" i="6"/>
  <c r="AS300" i="6"/>
  <c r="P300" i="6" l="1"/>
  <c r="I300" i="6" s="1"/>
  <c r="AN301" i="6"/>
  <c r="F300" i="6"/>
  <c r="AM300" i="6"/>
  <c r="Q300" i="6" l="1"/>
  <c r="R300" i="6"/>
  <c r="AK300" i="6"/>
  <c r="AJ300" i="6"/>
  <c r="D300" i="6" s="1"/>
  <c r="AC300" i="6" s="1"/>
  <c r="AD300" i="6" s="1"/>
  <c r="AP301" i="6"/>
  <c r="AR301" i="6" s="1"/>
  <c r="O301" i="6" s="1"/>
  <c r="AB301" i="6" s="1"/>
  <c r="AQ301" i="6"/>
  <c r="N301" i="6" s="1"/>
  <c r="X301" i="6" s="1"/>
  <c r="L301" i="6"/>
  <c r="J300" i="6" s="1"/>
  <c r="S300" i="6" l="1"/>
  <c r="T300" i="6" s="1"/>
  <c r="E300" i="6"/>
  <c r="B300" i="6" s="1"/>
  <c r="W300" i="6"/>
  <c r="AA300" i="6" s="1"/>
  <c r="AE300" i="6" s="1"/>
  <c r="AS301" i="6"/>
  <c r="AF300" i="6" l="1"/>
  <c r="P301" i="6"/>
  <c r="I301" i="6" s="1"/>
  <c r="AN302" i="6"/>
  <c r="F301" i="6"/>
  <c r="AM301" i="6"/>
  <c r="Q301" i="6" l="1"/>
  <c r="R301" i="6"/>
  <c r="AJ301" i="6"/>
  <c r="D301" i="6" s="1"/>
  <c r="AK301" i="6"/>
  <c r="AP302" i="6"/>
  <c r="AR302" i="6" s="1"/>
  <c r="O302" i="6" s="1"/>
  <c r="AB302" i="6" s="1"/>
  <c r="AQ302" i="6"/>
  <c r="N302" i="6" s="1"/>
  <c r="X302" i="6" s="1"/>
  <c r="L302" i="6"/>
  <c r="J301" i="6" s="1"/>
  <c r="S301" i="6" l="1"/>
  <c r="T301" i="6" s="1"/>
  <c r="AC301" i="6"/>
  <c r="AD301" i="6" s="1"/>
  <c r="E301" i="6"/>
  <c r="B301" i="6" s="1"/>
  <c r="W301" i="6"/>
  <c r="AA301" i="6" s="1"/>
  <c r="AS302" i="6"/>
  <c r="AE301" i="6" l="1"/>
  <c r="AF301" i="6" s="1"/>
  <c r="P302" i="6"/>
  <c r="I302" i="6" s="1"/>
  <c r="AN303" i="6"/>
  <c r="F302" i="6"/>
  <c r="AM302" i="6"/>
  <c r="AP303" i="6" l="1"/>
  <c r="AR303" i="6" s="1"/>
  <c r="O303" i="6" s="1"/>
  <c r="AB303" i="6" s="1"/>
  <c r="AQ303" i="6"/>
  <c r="N303" i="6" s="1"/>
  <c r="X303" i="6" s="1"/>
  <c r="L303" i="6"/>
  <c r="J302" i="6" s="1"/>
  <c r="R302" i="6"/>
  <c r="AJ302" i="6"/>
  <c r="D302" i="6" s="1"/>
  <c r="Q302" i="6"/>
  <c r="AK302" i="6"/>
  <c r="AC302" i="6" l="1"/>
  <c r="AD302" i="6" s="1"/>
  <c r="E302" i="6"/>
  <c r="B302" i="6" s="1"/>
  <c r="W302" i="6"/>
  <c r="AA302" i="6" s="1"/>
  <c r="S302" i="6"/>
  <c r="T302" i="6" s="1"/>
  <c r="AS303" i="6"/>
  <c r="AM303" i="6" s="1"/>
  <c r="AE302" i="6" l="1"/>
  <c r="AF302" i="6" s="1"/>
  <c r="Q303" i="6"/>
  <c r="R303" i="6"/>
  <c r="AJ303" i="6"/>
  <c r="D303" i="6" s="1"/>
  <c r="AC303" i="6" s="1"/>
  <c r="AD303" i="6" s="1"/>
  <c r="AK303" i="6"/>
  <c r="P303" i="6"/>
  <c r="I303" i="6" s="1"/>
  <c r="AN304" i="6"/>
  <c r="F303" i="6"/>
  <c r="E303" i="6" l="1"/>
  <c r="W303" i="6"/>
  <c r="AA303" i="6" s="1"/>
  <c r="AE303" i="6" s="1"/>
  <c r="AP304" i="6"/>
  <c r="AR304" i="6" s="1"/>
  <c r="O304" i="6" s="1"/>
  <c r="AB304" i="6" s="1"/>
  <c r="L304" i="6"/>
  <c r="J303" i="6" s="1"/>
  <c r="AQ304" i="6"/>
  <c r="N304" i="6" s="1"/>
  <c r="X304" i="6" s="1"/>
  <c r="S303" i="6"/>
  <c r="B303" i="6" l="1"/>
  <c r="AF303" i="6" s="1"/>
  <c r="AS304" i="6"/>
  <c r="T303" i="6"/>
  <c r="P304" i="6" l="1"/>
  <c r="I304" i="6" s="1"/>
  <c r="AM304" i="6"/>
  <c r="AN305" i="6"/>
  <c r="F304" i="6"/>
  <c r="AP305" i="6" l="1"/>
  <c r="AR305" i="6" s="1"/>
  <c r="O305" i="6" s="1"/>
  <c r="AB305" i="6" s="1"/>
  <c r="L305" i="6"/>
  <c r="J304" i="6" s="1"/>
  <c r="AQ305" i="6"/>
  <c r="N305" i="6" s="1"/>
  <c r="X305" i="6" s="1"/>
  <c r="Q304" i="6"/>
  <c r="R304" i="6"/>
  <c r="AK304" i="6"/>
  <c r="AJ304" i="6"/>
  <c r="D304" i="6" s="1"/>
  <c r="AC304" i="6" l="1"/>
  <c r="AD304" i="6" s="1"/>
  <c r="E304" i="6"/>
  <c r="B304" i="6" s="1"/>
  <c r="W304" i="6"/>
  <c r="AA304" i="6" s="1"/>
  <c r="S304" i="6"/>
  <c r="T304" i="6" s="1"/>
  <c r="AS305" i="6"/>
  <c r="AM305" i="6" s="1"/>
  <c r="AE304" i="6" l="1"/>
  <c r="AF304" i="6" s="1"/>
  <c r="Q305" i="6"/>
  <c r="AK305" i="6"/>
  <c r="R305" i="6"/>
  <c r="AJ305" i="6"/>
  <c r="D305" i="6" s="1"/>
  <c r="F305" i="6"/>
  <c r="P305" i="6"/>
  <c r="I305" i="6" s="1"/>
  <c r="AN306" i="6"/>
  <c r="AC305" i="6" l="1"/>
  <c r="AD305" i="6" s="1"/>
  <c r="E305" i="6"/>
  <c r="W305" i="6"/>
  <c r="AA305" i="6" s="1"/>
  <c r="AQ306" i="6"/>
  <c r="N306" i="6" s="1"/>
  <c r="X306" i="6" s="1"/>
  <c r="AP306" i="6"/>
  <c r="AR306" i="6" s="1"/>
  <c r="O306" i="6" s="1"/>
  <c r="AB306" i="6" s="1"/>
  <c r="L306" i="6"/>
  <c r="J305" i="6" s="1"/>
  <c r="S305" i="6"/>
  <c r="AE305" i="6" l="1"/>
  <c r="B305" i="6"/>
  <c r="T305" i="6"/>
  <c r="AS306" i="6"/>
  <c r="AM306" i="6" s="1"/>
  <c r="AF305" i="6" l="1"/>
  <c r="Q306" i="6"/>
  <c r="R306" i="6"/>
  <c r="AJ306" i="6"/>
  <c r="D306" i="6" s="1"/>
  <c r="AC306" i="6" s="1"/>
  <c r="AD306" i="6" s="1"/>
  <c r="AK306" i="6"/>
  <c r="P306" i="6"/>
  <c r="I306" i="6" s="1"/>
  <c r="AN307" i="6"/>
  <c r="F306" i="6"/>
  <c r="E306" i="6" l="1"/>
  <c r="W306" i="6"/>
  <c r="AA306" i="6" s="1"/>
  <c r="AE306" i="6" s="1"/>
  <c r="AP307" i="6"/>
  <c r="AR307" i="6" s="1"/>
  <c r="O307" i="6" s="1"/>
  <c r="AB307" i="6" s="1"/>
  <c r="L307" i="6"/>
  <c r="J306" i="6" s="1"/>
  <c r="AQ307" i="6"/>
  <c r="N307" i="6" s="1"/>
  <c r="X307" i="6" s="1"/>
  <c r="S306" i="6"/>
  <c r="B306" i="6" l="1"/>
  <c r="AF306" i="6" s="1"/>
  <c r="T306" i="6"/>
  <c r="AS307" i="6"/>
  <c r="AM307" i="6" s="1"/>
  <c r="R307" i="6" l="1"/>
  <c r="AJ307" i="6"/>
  <c r="D307" i="6" s="1"/>
  <c r="AK307" i="6"/>
  <c r="Q307" i="6"/>
  <c r="P307" i="6"/>
  <c r="I307" i="6" s="1"/>
  <c r="F307" i="6"/>
  <c r="AN308" i="6"/>
  <c r="AC307" i="6" l="1"/>
  <c r="AD307" i="6" s="1"/>
  <c r="E307" i="6"/>
  <c r="W307" i="6"/>
  <c r="AA307" i="6" s="1"/>
  <c r="L308" i="6"/>
  <c r="J307" i="6" s="1"/>
  <c r="AQ308" i="6"/>
  <c r="N308" i="6" s="1"/>
  <c r="X308" i="6" s="1"/>
  <c r="AP308" i="6"/>
  <c r="AR308" i="6" s="1"/>
  <c r="O308" i="6" s="1"/>
  <c r="AB308" i="6" s="1"/>
  <c r="S307" i="6"/>
  <c r="AE307" i="6" l="1"/>
  <c r="B307" i="6"/>
  <c r="T307" i="6"/>
  <c r="AS308" i="6"/>
  <c r="AF307" i="6" l="1"/>
  <c r="P308" i="6"/>
  <c r="I308" i="6" s="1"/>
  <c r="AN309" i="6"/>
  <c r="F308" i="6"/>
  <c r="AM308" i="6"/>
  <c r="AP309" i="6" l="1"/>
  <c r="AR309" i="6" s="1"/>
  <c r="O309" i="6" s="1"/>
  <c r="AB309" i="6" s="1"/>
  <c r="AQ309" i="6"/>
  <c r="N309" i="6" s="1"/>
  <c r="X309" i="6" s="1"/>
  <c r="L309" i="6"/>
  <c r="J308" i="6" s="1"/>
  <c r="AJ308" i="6"/>
  <c r="D308" i="6" s="1"/>
  <c r="AC308" i="6" s="1"/>
  <c r="AD308" i="6" s="1"/>
  <c r="R308" i="6"/>
  <c r="AK308" i="6"/>
  <c r="Q308" i="6"/>
  <c r="S308" i="6" l="1"/>
  <c r="T308" i="6" s="1"/>
  <c r="E308" i="6"/>
  <c r="B308" i="6" s="1"/>
  <c r="W308" i="6"/>
  <c r="AA308" i="6" s="1"/>
  <c r="AE308" i="6" s="1"/>
  <c r="AS309" i="6"/>
  <c r="AF308" i="6" l="1"/>
  <c r="P309" i="6"/>
  <c r="I309" i="6" s="1"/>
  <c r="AN310" i="6"/>
  <c r="F309" i="6"/>
  <c r="AM309" i="6"/>
  <c r="Q309" i="6" l="1"/>
  <c r="R309" i="6"/>
  <c r="AK309" i="6"/>
  <c r="AJ309" i="6"/>
  <c r="D309" i="6" s="1"/>
  <c r="AC309" i="6" s="1"/>
  <c r="AD309" i="6" s="1"/>
  <c r="L310" i="6"/>
  <c r="J309" i="6" s="1"/>
  <c r="AQ310" i="6"/>
  <c r="N310" i="6" s="1"/>
  <c r="X310" i="6" s="1"/>
  <c r="AP310" i="6"/>
  <c r="AR310" i="6" s="1"/>
  <c r="O310" i="6" s="1"/>
  <c r="AB310" i="6" s="1"/>
  <c r="S309" i="6" l="1"/>
  <c r="T309" i="6" s="1"/>
  <c r="E309" i="6"/>
  <c r="B309" i="6" s="1"/>
  <c r="W309" i="6"/>
  <c r="AA309" i="6" s="1"/>
  <c r="AE309" i="6" s="1"/>
  <c r="AS310" i="6"/>
  <c r="AF309" i="6" l="1"/>
  <c r="AM310" i="6"/>
  <c r="P310" i="6"/>
  <c r="I310" i="6" s="1"/>
  <c r="AN311" i="6"/>
  <c r="F310" i="6"/>
  <c r="AQ311" i="6" l="1"/>
  <c r="N311" i="6" s="1"/>
  <c r="X311" i="6" s="1"/>
  <c r="AP311" i="6"/>
  <c r="AR311" i="6" s="1"/>
  <c r="O311" i="6" s="1"/>
  <c r="AB311" i="6" s="1"/>
  <c r="L311" i="6"/>
  <c r="J310" i="6" s="1"/>
  <c r="R310" i="6"/>
  <c r="AK310" i="6"/>
  <c r="AJ310" i="6"/>
  <c r="D310" i="6" s="1"/>
  <c r="Q310" i="6"/>
  <c r="AC310" i="6" l="1"/>
  <c r="AD310" i="6" s="1"/>
  <c r="E310" i="6"/>
  <c r="B310" i="6" s="1"/>
  <c r="W310" i="6"/>
  <c r="AA310" i="6" s="1"/>
  <c r="S310" i="6"/>
  <c r="T310" i="6" s="1"/>
  <c r="AS311" i="6"/>
  <c r="AM311" i="6" s="1"/>
  <c r="AE310" i="6" l="1"/>
  <c r="AF310" i="6" s="1"/>
  <c r="Q311" i="6"/>
  <c r="AJ311" i="6"/>
  <c r="D311" i="6" s="1"/>
  <c r="AC311" i="6" s="1"/>
  <c r="AD311" i="6" s="1"/>
  <c r="R311" i="6"/>
  <c r="AK311" i="6"/>
  <c r="P311" i="6"/>
  <c r="I311" i="6" s="1"/>
  <c r="AN312" i="6"/>
  <c r="F311" i="6"/>
  <c r="E311" i="6" l="1"/>
  <c r="W311" i="6"/>
  <c r="AA311" i="6" s="1"/>
  <c r="AE311" i="6" s="1"/>
  <c r="AQ312" i="6"/>
  <c r="N312" i="6" s="1"/>
  <c r="X312" i="6" s="1"/>
  <c r="AP312" i="6"/>
  <c r="AR312" i="6" s="1"/>
  <c r="O312" i="6" s="1"/>
  <c r="AB312" i="6" s="1"/>
  <c r="L312" i="6"/>
  <c r="J311" i="6" s="1"/>
  <c r="S311" i="6"/>
  <c r="B311" i="6" l="1"/>
  <c r="AF311" i="6" s="1"/>
  <c r="T311" i="6"/>
  <c r="AS312" i="6"/>
  <c r="AM312" i="6" l="1"/>
  <c r="P312" i="6"/>
  <c r="I312" i="6" s="1"/>
  <c r="AN313" i="6"/>
  <c r="F312" i="6"/>
  <c r="AQ313" i="6" l="1"/>
  <c r="N313" i="6" s="1"/>
  <c r="X313" i="6" s="1"/>
  <c r="AP313" i="6"/>
  <c r="AR313" i="6" s="1"/>
  <c r="O313" i="6" s="1"/>
  <c r="AB313" i="6" s="1"/>
  <c r="L313" i="6"/>
  <c r="J312" i="6" s="1"/>
  <c r="R312" i="6"/>
  <c r="AJ312" i="6"/>
  <c r="D312" i="6" s="1"/>
  <c r="AK312" i="6"/>
  <c r="Q312" i="6"/>
  <c r="AC312" i="6" l="1"/>
  <c r="AD312" i="6" s="1"/>
  <c r="E312" i="6"/>
  <c r="B312" i="6" s="1"/>
  <c r="W312" i="6"/>
  <c r="AA312" i="6" s="1"/>
  <c r="S312" i="6"/>
  <c r="T312" i="6" s="1"/>
  <c r="AS313" i="6"/>
  <c r="AM313" i="6" s="1"/>
  <c r="AE312" i="6" l="1"/>
  <c r="AF312" i="6" s="1"/>
  <c r="Q313" i="6"/>
  <c r="R313" i="6"/>
  <c r="AJ313" i="6"/>
  <c r="D313" i="6" s="1"/>
  <c r="AK313" i="6"/>
  <c r="P313" i="6"/>
  <c r="I313" i="6" s="1"/>
  <c r="AN314" i="6"/>
  <c r="F313" i="6"/>
  <c r="AC313" i="6" l="1"/>
  <c r="AD313" i="6" s="1"/>
  <c r="E313" i="6"/>
  <c r="W313" i="6"/>
  <c r="AA313" i="6" s="1"/>
  <c r="AP314" i="6"/>
  <c r="AR314" i="6" s="1"/>
  <c r="O314" i="6" s="1"/>
  <c r="AB314" i="6" s="1"/>
  <c r="AQ314" i="6"/>
  <c r="N314" i="6" s="1"/>
  <c r="X314" i="6" s="1"/>
  <c r="L314" i="6"/>
  <c r="J313" i="6" s="1"/>
  <c r="S313" i="6"/>
  <c r="AE313" i="6" l="1"/>
  <c r="B313" i="6"/>
  <c r="AS314" i="6"/>
  <c r="T313" i="6"/>
  <c r="AF313" i="6" l="1"/>
  <c r="P314" i="6"/>
  <c r="I314" i="6" s="1"/>
  <c r="AN315" i="6"/>
  <c r="F314" i="6"/>
  <c r="AM314" i="6"/>
  <c r="AK314" i="6" l="1"/>
  <c r="Q314" i="6"/>
  <c r="R314" i="6"/>
  <c r="AJ314" i="6"/>
  <c r="D314" i="6" s="1"/>
  <c r="AC314" i="6" s="1"/>
  <c r="AD314" i="6" s="1"/>
  <c r="AQ315" i="6"/>
  <c r="N315" i="6" s="1"/>
  <c r="X315" i="6" s="1"/>
  <c r="L315" i="6"/>
  <c r="J314" i="6" s="1"/>
  <c r="AP315" i="6"/>
  <c r="AR315" i="6" s="1"/>
  <c r="O315" i="6" s="1"/>
  <c r="AB315" i="6" s="1"/>
  <c r="S314" i="6"/>
  <c r="E314" i="6" l="1"/>
  <c r="B314" i="6" s="1"/>
  <c r="W314" i="6"/>
  <c r="AA314" i="6" s="1"/>
  <c r="AE314" i="6" s="1"/>
  <c r="T314" i="6"/>
  <c r="AS315" i="6"/>
  <c r="AF314" i="6" l="1"/>
  <c r="AM315" i="6"/>
  <c r="P315" i="6"/>
  <c r="I315" i="6" s="1"/>
  <c r="AN316" i="6"/>
  <c r="F315" i="6"/>
  <c r="AQ316" i="6" l="1"/>
  <c r="N316" i="6" s="1"/>
  <c r="X316" i="6" s="1"/>
  <c r="L316" i="6"/>
  <c r="J315" i="6" s="1"/>
  <c r="AP316" i="6"/>
  <c r="AR316" i="6" s="1"/>
  <c r="O316" i="6" s="1"/>
  <c r="AB316" i="6" s="1"/>
  <c r="Q315" i="6"/>
  <c r="S315" i="6" s="1"/>
  <c r="AJ315" i="6"/>
  <c r="D315" i="6" s="1"/>
  <c r="R315" i="6"/>
  <c r="AK315" i="6"/>
  <c r="AC315" i="6" l="1"/>
  <c r="AD315" i="6" s="1"/>
  <c r="E315" i="6"/>
  <c r="B315" i="6" s="1"/>
  <c r="W315" i="6"/>
  <c r="AA315" i="6" s="1"/>
  <c r="T315" i="6"/>
  <c r="AS316" i="6"/>
  <c r="AE315" i="6" l="1"/>
  <c r="AF315" i="6" s="1"/>
  <c r="P316" i="6"/>
  <c r="I316" i="6" s="1"/>
  <c r="F316" i="6"/>
  <c r="AM316" i="6"/>
  <c r="AN317" i="6"/>
  <c r="AQ317" i="6" l="1"/>
  <c r="N317" i="6" s="1"/>
  <c r="X317" i="6" s="1"/>
  <c r="L317" i="6"/>
  <c r="J316" i="6" s="1"/>
  <c r="AP317" i="6"/>
  <c r="AR317" i="6" s="1"/>
  <c r="O317" i="6" s="1"/>
  <c r="AB317" i="6" s="1"/>
  <c r="Q316" i="6"/>
  <c r="AK316" i="6"/>
  <c r="AJ316" i="6"/>
  <c r="D316" i="6" s="1"/>
  <c r="R316" i="6"/>
  <c r="AC316" i="6" l="1"/>
  <c r="AD316" i="6" s="1"/>
  <c r="E316" i="6"/>
  <c r="B316" i="6" s="1"/>
  <c r="W316" i="6"/>
  <c r="AA316" i="6" s="1"/>
  <c r="S316" i="6"/>
  <c r="T316" i="6" s="1"/>
  <c r="AS317" i="6"/>
  <c r="AE316" i="6" l="1"/>
  <c r="AF316" i="6" s="1"/>
  <c r="P317" i="6"/>
  <c r="I317" i="6" s="1"/>
  <c r="AN318" i="6"/>
  <c r="F317" i="6"/>
  <c r="AM317" i="6"/>
  <c r="R317" i="6" l="1"/>
  <c r="AJ317" i="6"/>
  <c r="D317" i="6" s="1"/>
  <c r="Q317" i="6"/>
  <c r="AK317" i="6"/>
  <c r="AQ318" i="6"/>
  <c r="N318" i="6" s="1"/>
  <c r="X318" i="6" s="1"/>
  <c r="L318" i="6"/>
  <c r="J317" i="6" s="1"/>
  <c r="AP318" i="6"/>
  <c r="AR318" i="6" s="1"/>
  <c r="O318" i="6" s="1"/>
  <c r="AB318" i="6" s="1"/>
  <c r="AC317" i="6" l="1"/>
  <c r="AD317" i="6" s="1"/>
  <c r="E317" i="6"/>
  <c r="B317" i="6" s="1"/>
  <c r="W317" i="6"/>
  <c r="AA317" i="6" s="1"/>
  <c r="S317" i="6"/>
  <c r="T317" i="6" s="1"/>
  <c r="AS318" i="6"/>
  <c r="AE317" i="6" l="1"/>
  <c r="AF317" i="6" s="1"/>
  <c r="P318" i="6"/>
  <c r="I318" i="6" s="1"/>
  <c r="AN319" i="6"/>
  <c r="F318" i="6"/>
  <c r="AM318" i="6"/>
  <c r="R318" i="6" l="1"/>
  <c r="S318" i="6" s="1"/>
  <c r="AK318" i="6"/>
  <c r="Q318" i="6"/>
  <c r="AJ318" i="6"/>
  <c r="D318" i="6" s="1"/>
  <c r="AC318" i="6" s="1"/>
  <c r="AD318" i="6" s="1"/>
  <c r="L319" i="6"/>
  <c r="J318" i="6" s="1"/>
  <c r="AP319" i="6"/>
  <c r="AR319" i="6" s="1"/>
  <c r="O319" i="6" s="1"/>
  <c r="AB319" i="6" s="1"/>
  <c r="AQ319" i="6"/>
  <c r="N319" i="6" s="1"/>
  <c r="X319" i="6" s="1"/>
  <c r="T318" i="6" l="1"/>
  <c r="E318" i="6"/>
  <c r="B318" i="6" s="1"/>
  <c r="W318" i="6"/>
  <c r="AA318" i="6" s="1"/>
  <c r="AE318" i="6" s="1"/>
  <c r="AS319" i="6"/>
  <c r="AF318" i="6" l="1"/>
  <c r="P319" i="6"/>
  <c r="I319" i="6" s="1"/>
  <c r="AN320" i="6"/>
  <c r="F319" i="6"/>
  <c r="AM319" i="6"/>
  <c r="L320" i="6" l="1"/>
  <c r="J319" i="6" s="1"/>
  <c r="AQ320" i="6"/>
  <c r="N320" i="6" s="1"/>
  <c r="X320" i="6" s="1"/>
  <c r="AP320" i="6"/>
  <c r="AR320" i="6" s="1"/>
  <c r="O320" i="6" s="1"/>
  <c r="AB320" i="6" s="1"/>
  <c r="AK319" i="6"/>
  <c r="R319" i="6"/>
  <c r="AJ319" i="6"/>
  <c r="D319" i="6" s="1"/>
  <c r="Q319" i="6"/>
  <c r="S319" i="6" s="1"/>
  <c r="AC319" i="6" l="1"/>
  <c r="AD319" i="6" s="1"/>
  <c r="E319" i="6"/>
  <c r="B319" i="6" s="1"/>
  <c r="W319" i="6"/>
  <c r="AA319" i="6" s="1"/>
  <c r="T319" i="6"/>
  <c r="AS320" i="6"/>
  <c r="AE319" i="6" l="1"/>
  <c r="AF319" i="6" s="1"/>
  <c r="P320" i="6"/>
  <c r="I320" i="6" s="1"/>
  <c r="AN321" i="6"/>
  <c r="F320" i="6"/>
  <c r="AM320" i="6"/>
  <c r="AK320" i="6" l="1"/>
  <c r="AJ320" i="6"/>
  <c r="D320" i="6" s="1"/>
  <c r="Q320" i="6"/>
  <c r="R320" i="6"/>
  <c r="L321" i="6"/>
  <c r="J320" i="6" s="1"/>
  <c r="AP321" i="6"/>
  <c r="AR321" i="6" s="1"/>
  <c r="O321" i="6" s="1"/>
  <c r="AB321" i="6" s="1"/>
  <c r="AQ321" i="6"/>
  <c r="N321" i="6" s="1"/>
  <c r="X321" i="6" s="1"/>
  <c r="S320" i="6" l="1"/>
  <c r="T320" i="6" s="1"/>
  <c r="AC320" i="6"/>
  <c r="AD320" i="6" s="1"/>
  <c r="E320" i="6"/>
  <c r="B320" i="6" s="1"/>
  <c r="W320" i="6"/>
  <c r="AA320" i="6" s="1"/>
  <c r="AS321" i="6"/>
  <c r="AM321" i="6" s="1"/>
  <c r="AE320" i="6" l="1"/>
  <c r="AF320" i="6" s="1"/>
  <c r="AK321" i="6"/>
  <c r="R321" i="6"/>
  <c r="AJ321" i="6"/>
  <c r="D321" i="6" s="1"/>
  <c r="Q321" i="6"/>
  <c r="P321" i="6"/>
  <c r="I321" i="6" s="1"/>
  <c r="AN322" i="6"/>
  <c r="F321" i="6"/>
  <c r="AC321" i="6" l="1"/>
  <c r="AD321" i="6" s="1"/>
  <c r="E321" i="6"/>
  <c r="W321" i="6"/>
  <c r="AA321" i="6" s="1"/>
  <c r="AP322" i="6"/>
  <c r="AR322" i="6" s="1"/>
  <c r="O322" i="6" s="1"/>
  <c r="AB322" i="6" s="1"/>
  <c r="L322" i="6"/>
  <c r="J321" i="6" s="1"/>
  <c r="AQ322" i="6"/>
  <c r="N322" i="6" s="1"/>
  <c r="X322" i="6" s="1"/>
  <c r="S321" i="6"/>
  <c r="AE321" i="6" l="1"/>
  <c r="B321" i="6"/>
  <c r="T321" i="6"/>
  <c r="AS322" i="6"/>
  <c r="AF321" i="6" l="1"/>
  <c r="AM322" i="6"/>
  <c r="P322" i="6"/>
  <c r="I322" i="6" s="1"/>
  <c r="AN323" i="6"/>
  <c r="F322" i="6"/>
  <c r="AP323" i="6" l="1"/>
  <c r="AR323" i="6" s="1"/>
  <c r="O323" i="6" s="1"/>
  <c r="AB323" i="6" s="1"/>
  <c r="AQ323" i="6"/>
  <c r="N323" i="6" s="1"/>
  <c r="X323" i="6" s="1"/>
  <c r="L323" i="6"/>
  <c r="J322" i="6" s="1"/>
  <c r="AJ322" i="6"/>
  <c r="D322" i="6" s="1"/>
  <c r="Q322" i="6"/>
  <c r="AK322" i="6"/>
  <c r="R322" i="6"/>
  <c r="AC322" i="6" l="1"/>
  <c r="AD322" i="6" s="1"/>
  <c r="E322" i="6"/>
  <c r="B322" i="6" s="1"/>
  <c r="W322" i="6"/>
  <c r="AA322" i="6" s="1"/>
  <c r="S322" i="6"/>
  <c r="T322" i="6" s="1"/>
  <c r="AS323" i="6"/>
  <c r="AM323" i="6" s="1"/>
  <c r="AE322" i="6" l="1"/>
  <c r="AF322" i="6" s="1"/>
  <c r="AK323" i="6"/>
  <c r="AJ323" i="6"/>
  <c r="D323" i="6" s="1"/>
  <c r="Q323" i="6"/>
  <c r="R323" i="6"/>
  <c r="P323" i="6"/>
  <c r="I323" i="6" s="1"/>
  <c r="AN324" i="6"/>
  <c r="F323" i="6"/>
  <c r="AC323" i="6" l="1"/>
  <c r="AD323" i="6" s="1"/>
  <c r="E323" i="6"/>
  <c r="W323" i="6"/>
  <c r="AA323" i="6" s="1"/>
  <c r="AP324" i="6"/>
  <c r="AR324" i="6" s="1"/>
  <c r="O324" i="6" s="1"/>
  <c r="AB324" i="6" s="1"/>
  <c r="L324" i="6"/>
  <c r="J323" i="6" s="1"/>
  <c r="AQ324" i="6"/>
  <c r="N324" i="6" s="1"/>
  <c r="X324" i="6" s="1"/>
  <c r="S323" i="6"/>
  <c r="AE323" i="6" l="1"/>
  <c r="B323" i="6"/>
  <c r="T323" i="6"/>
  <c r="AS324" i="6"/>
  <c r="AM324" i="6" s="1"/>
  <c r="AF323" i="6" l="1"/>
  <c r="Q324" i="6"/>
  <c r="AK324" i="6"/>
  <c r="AJ324" i="6"/>
  <c r="D324" i="6" s="1"/>
  <c r="AC324" i="6" s="1"/>
  <c r="AD324" i="6" s="1"/>
  <c r="R324" i="6"/>
  <c r="P324" i="6"/>
  <c r="I324" i="6" s="1"/>
  <c r="AN325" i="6"/>
  <c r="F324" i="6"/>
  <c r="E324" i="6" l="1"/>
  <c r="W324" i="6"/>
  <c r="AA324" i="6" s="1"/>
  <c r="AE324" i="6" s="1"/>
  <c r="L325" i="6"/>
  <c r="J324" i="6" s="1"/>
  <c r="AQ325" i="6"/>
  <c r="N325" i="6" s="1"/>
  <c r="X325" i="6" s="1"/>
  <c r="AP325" i="6"/>
  <c r="AR325" i="6" s="1"/>
  <c r="O325" i="6" s="1"/>
  <c r="AB325" i="6" s="1"/>
  <c r="S324" i="6"/>
  <c r="B324" i="6" l="1"/>
  <c r="AF324" i="6" s="1"/>
  <c r="T324" i="6"/>
  <c r="AS325" i="6"/>
  <c r="P325" i="6" l="1"/>
  <c r="I325" i="6" s="1"/>
  <c r="AN326" i="6"/>
  <c r="F325" i="6"/>
  <c r="AM325" i="6"/>
  <c r="Q325" i="6" l="1"/>
  <c r="AJ325" i="6"/>
  <c r="D325" i="6" s="1"/>
  <c r="AK325" i="6"/>
  <c r="R325" i="6"/>
  <c r="AQ326" i="6"/>
  <c r="N326" i="6" s="1"/>
  <c r="X326" i="6" s="1"/>
  <c r="L326" i="6"/>
  <c r="J325" i="6" s="1"/>
  <c r="AP326" i="6"/>
  <c r="AR326" i="6" s="1"/>
  <c r="O326" i="6" s="1"/>
  <c r="AB326" i="6" s="1"/>
  <c r="S325" i="6" l="1"/>
  <c r="T325" i="6" s="1"/>
  <c r="AC325" i="6"/>
  <c r="AD325" i="6" s="1"/>
  <c r="E325" i="6"/>
  <c r="B325" i="6" s="1"/>
  <c r="W325" i="6"/>
  <c r="AA325" i="6" s="1"/>
  <c r="AE325" i="6" s="1"/>
  <c r="AS326" i="6"/>
  <c r="AF325" i="6" l="1"/>
  <c r="P326" i="6"/>
  <c r="I326" i="6" s="1"/>
  <c r="AN327" i="6"/>
  <c r="F326" i="6"/>
  <c r="AM326" i="6"/>
  <c r="AJ326" i="6" l="1"/>
  <c r="D326" i="6" s="1"/>
  <c r="Q326" i="6"/>
  <c r="AK326" i="6"/>
  <c r="R326" i="6"/>
  <c r="AP327" i="6"/>
  <c r="AR327" i="6" s="1"/>
  <c r="O327" i="6" s="1"/>
  <c r="AB327" i="6" s="1"/>
  <c r="L327" i="6"/>
  <c r="J326" i="6" s="1"/>
  <c r="AQ327" i="6"/>
  <c r="N327" i="6" s="1"/>
  <c r="X327" i="6" s="1"/>
  <c r="AC326" i="6" l="1"/>
  <c r="AD326" i="6" s="1"/>
  <c r="E326" i="6"/>
  <c r="B326" i="6" s="1"/>
  <c r="W326" i="6"/>
  <c r="AA326" i="6" s="1"/>
  <c r="S326" i="6"/>
  <c r="T326" i="6" s="1"/>
  <c r="AS327" i="6"/>
  <c r="AE326" i="6" l="1"/>
  <c r="AF326" i="6" s="1"/>
  <c r="P327" i="6"/>
  <c r="I327" i="6" s="1"/>
  <c r="AN328" i="6"/>
  <c r="F327" i="6"/>
  <c r="AM327" i="6"/>
  <c r="R327" i="6" l="1"/>
  <c r="AK327" i="6"/>
  <c r="Q327" i="6"/>
  <c r="AJ327" i="6"/>
  <c r="D327" i="6" s="1"/>
  <c r="AC327" i="6" s="1"/>
  <c r="AD327" i="6" s="1"/>
  <c r="AQ328" i="6"/>
  <c r="N328" i="6" s="1"/>
  <c r="X328" i="6" s="1"/>
  <c r="L328" i="6"/>
  <c r="J327" i="6" s="1"/>
  <c r="AP328" i="6"/>
  <c r="AR328" i="6" s="1"/>
  <c r="O328" i="6" s="1"/>
  <c r="AB328" i="6" s="1"/>
  <c r="S327" i="6" l="1"/>
  <c r="T327" i="6" s="1"/>
  <c r="E327" i="6"/>
  <c r="B327" i="6" s="1"/>
  <c r="W327" i="6"/>
  <c r="AA327" i="6" s="1"/>
  <c r="AE327" i="6" s="1"/>
  <c r="AS328" i="6"/>
  <c r="AM328" i="6" s="1"/>
  <c r="AF327" i="6" l="1"/>
  <c r="R328" i="6"/>
  <c r="AJ328" i="6"/>
  <c r="D328" i="6" s="1"/>
  <c r="Q328" i="6"/>
  <c r="AK328" i="6"/>
  <c r="P328" i="6"/>
  <c r="I328" i="6" s="1"/>
  <c r="AN329" i="6"/>
  <c r="F328" i="6"/>
  <c r="AC328" i="6" l="1"/>
  <c r="AD328" i="6" s="1"/>
  <c r="E328" i="6"/>
  <c r="W328" i="6"/>
  <c r="AA328" i="6" s="1"/>
  <c r="AP329" i="6"/>
  <c r="AR329" i="6" s="1"/>
  <c r="O329" i="6" s="1"/>
  <c r="AB329" i="6" s="1"/>
  <c r="AQ329" i="6"/>
  <c r="N329" i="6" s="1"/>
  <c r="X329" i="6" s="1"/>
  <c r="L329" i="6"/>
  <c r="J328" i="6" s="1"/>
  <c r="S328" i="6"/>
  <c r="AE328" i="6" l="1"/>
  <c r="B328" i="6"/>
  <c r="T328" i="6"/>
  <c r="AS329" i="6"/>
  <c r="AF328" i="6" l="1"/>
  <c r="P329" i="6"/>
  <c r="I329" i="6" s="1"/>
  <c r="AN330" i="6"/>
  <c r="F329" i="6"/>
  <c r="AM329" i="6"/>
  <c r="L330" i="6" l="1"/>
  <c r="J329" i="6" s="1"/>
  <c r="AP330" i="6"/>
  <c r="AR330" i="6" s="1"/>
  <c r="O330" i="6" s="1"/>
  <c r="AB330" i="6" s="1"/>
  <c r="AQ330" i="6"/>
  <c r="N330" i="6" s="1"/>
  <c r="X330" i="6" s="1"/>
  <c r="R329" i="6"/>
  <c r="AK329" i="6"/>
  <c r="Q329" i="6"/>
  <c r="AJ329" i="6"/>
  <c r="D329" i="6" s="1"/>
  <c r="AC329" i="6" s="1"/>
  <c r="AD329" i="6" s="1"/>
  <c r="S329" i="6" l="1"/>
  <c r="T329" i="6" s="1"/>
  <c r="E329" i="6"/>
  <c r="B329" i="6" s="1"/>
  <c r="W329" i="6"/>
  <c r="AA329" i="6" s="1"/>
  <c r="AE329" i="6" s="1"/>
  <c r="AS330" i="6"/>
  <c r="AM330" i="6" s="1"/>
  <c r="AF329" i="6" l="1"/>
  <c r="AJ330" i="6"/>
  <c r="D330" i="6" s="1"/>
  <c r="R330" i="6"/>
  <c r="Q330" i="6"/>
  <c r="AK330" i="6"/>
  <c r="P330" i="6"/>
  <c r="I330" i="6" s="1"/>
  <c r="AN331" i="6"/>
  <c r="F330" i="6"/>
  <c r="AC330" i="6" l="1"/>
  <c r="AD330" i="6" s="1"/>
  <c r="E330" i="6"/>
  <c r="W330" i="6"/>
  <c r="AA330" i="6" s="1"/>
  <c r="AP331" i="6"/>
  <c r="AR331" i="6" s="1"/>
  <c r="O331" i="6" s="1"/>
  <c r="AB331" i="6" s="1"/>
  <c r="L331" i="6"/>
  <c r="J330" i="6" s="1"/>
  <c r="AQ331" i="6"/>
  <c r="N331" i="6" s="1"/>
  <c r="X331" i="6" s="1"/>
  <c r="S330" i="6"/>
  <c r="AE330" i="6" l="1"/>
  <c r="B330" i="6"/>
  <c r="T330" i="6"/>
  <c r="AS331" i="6"/>
  <c r="AF330" i="6" l="1"/>
  <c r="P331" i="6"/>
  <c r="I331" i="6" s="1"/>
  <c r="AN332" i="6"/>
  <c r="F331" i="6"/>
  <c r="AM331" i="6"/>
  <c r="AJ331" i="6" l="1"/>
  <c r="D331" i="6" s="1"/>
  <c r="AK331" i="6"/>
  <c r="R331" i="6"/>
  <c r="Q331" i="6"/>
  <c r="S331" i="6" s="1"/>
  <c r="AQ332" i="6"/>
  <c r="N332" i="6" s="1"/>
  <c r="X332" i="6" s="1"/>
  <c r="L332" i="6"/>
  <c r="J331" i="6" s="1"/>
  <c r="AP332" i="6"/>
  <c r="AR332" i="6" s="1"/>
  <c r="O332" i="6" s="1"/>
  <c r="AB332" i="6" s="1"/>
  <c r="AC331" i="6" l="1"/>
  <c r="AD331" i="6" s="1"/>
  <c r="E331" i="6"/>
  <c r="B331" i="6" s="1"/>
  <c r="W331" i="6"/>
  <c r="AA331" i="6" s="1"/>
  <c r="T331" i="6"/>
  <c r="AS332" i="6"/>
  <c r="AE331" i="6" l="1"/>
  <c r="AF331" i="6" s="1"/>
  <c r="P332" i="6"/>
  <c r="I332" i="6" s="1"/>
  <c r="AN333" i="6"/>
  <c r="F332" i="6"/>
  <c r="AM332" i="6"/>
  <c r="AJ332" i="6" l="1"/>
  <c r="D332" i="6" s="1"/>
  <c r="AK332" i="6"/>
  <c r="R332" i="6"/>
  <c r="Q332" i="6"/>
  <c r="S332" i="6" s="1"/>
  <c r="AP333" i="6"/>
  <c r="AR333" i="6" s="1"/>
  <c r="O333" i="6" s="1"/>
  <c r="AB333" i="6" s="1"/>
  <c r="AQ333" i="6"/>
  <c r="N333" i="6" s="1"/>
  <c r="X333" i="6" s="1"/>
  <c r="L333" i="6"/>
  <c r="J332" i="6" s="1"/>
  <c r="AC332" i="6" l="1"/>
  <c r="AD332" i="6" s="1"/>
  <c r="E332" i="6"/>
  <c r="B332" i="6" s="1"/>
  <c r="W332" i="6"/>
  <c r="AA332" i="6" s="1"/>
  <c r="T332" i="6"/>
  <c r="AS333" i="6"/>
  <c r="AE332" i="6" l="1"/>
  <c r="AF332" i="6" s="1"/>
  <c r="AM333" i="6"/>
  <c r="P333" i="6"/>
  <c r="I333" i="6" s="1"/>
  <c r="AN334" i="6"/>
  <c r="F333" i="6"/>
  <c r="AP334" i="6" l="1"/>
  <c r="AR334" i="6" s="1"/>
  <c r="O334" i="6" s="1"/>
  <c r="AB334" i="6" s="1"/>
  <c r="AQ334" i="6"/>
  <c r="N334" i="6" s="1"/>
  <c r="X334" i="6" s="1"/>
  <c r="L334" i="6"/>
  <c r="J333" i="6" s="1"/>
  <c r="Q333" i="6"/>
  <c r="AK333" i="6"/>
  <c r="R333" i="6"/>
  <c r="AJ333" i="6"/>
  <c r="D333" i="6" s="1"/>
  <c r="AC333" i="6" l="1"/>
  <c r="AD333" i="6" s="1"/>
  <c r="E333" i="6"/>
  <c r="B333" i="6" s="1"/>
  <c r="W333" i="6"/>
  <c r="AA333" i="6" s="1"/>
  <c r="S333" i="6"/>
  <c r="T333" i="6" s="1"/>
  <c r="AS334" i="6"/>
  <c r="AM334" i="6" s="1"/>
  <c r="AE333" i="6" l="1"/>
  <c r="AF333" i="6" s="1"/>
  <c r="AK334" i="6"/>
  <c r="AJ334" i="6"/>
  <c r="D334" i="6" s="1"/>
  <c r="R334" i="6"/>
  <c r="Q334" i="6"/>
  <c r="P334" i="6"/>
  <c r="I334" i="6" s="1"/>
  <c r="AN335" i="6"/>
  <c r="F334" i="6"/>
  <c r="AC334" i="6" l="1"/>
  <c r="AD334" i="6" s="1"/>
  <c r="E334" i="6"/>
  <c r="W334" i="6"/>
  <c r="AA334" i="6" s="1"/>
  <c r="AQ335" i="6"/>
  <c r="N335" i="6" s="1"/>
  <c r="X335" i="6" s="1"/>
  <c r="L335" i="6"/>
  <c r="J334" i="6" s="1"/>
  <c r="AP335" i="6"/>
  <c r="AR335" i="6" s="1"/>
  <c r="O335" i="6" s="1"/>
  <c r="AB335" i="6" s="1"/>
  <c r="S334" i="6"/>
  <c r="AE334" i="6" l="1"/>
  <c r="B334" i="6"/>
  <c r="AS335" i="6"/>
  <c r="AM335" i="6" s="1"/>
  <c r="T334" i="6"/>
  <c r="AF334" i="6" l="1"/>
  <c r="AJ335" i="6"/>
  <c r="D335" i="6" s="1"/>
  <c r="AK335" i="6"/>
  <c r="R335" i="6"/>
  <c r="Q335" i="6"/>
  <c r="P335" i="6"/>
  <c r="I335" i="6" s="1"/>
  <c r="F335" i="6"/>
  <c r="AN336" i="6"/>
  <c r="AC335" i="6" l="1"/>
  <c r="AD335" i="6" s="1"/>
  <c r="E335" i="6"/>
  <c r="W335" i="6"/>
  <c r="AA335" i="6" s="1"/>
  <c r="AE335" i="6" s="1"/>
  <c r="S335" i="6"/>
  <c r="L336" i="6"/>
  <c r="J335" i="6" s="1"/>
  <c r="AP336" i="6"/>
  <c r="AR336" i="6" s="1"/>
  <c r="O336" i="6" s="1"/>
  <c r="AB336" i="6" s="1"/>
  <c r="AQ336" i="6"/>
  <c r="N336" i="6" s="1"/>
  <c r="X336" i="6" s="1"/>
  <c r="B335" i="6" l="1"/>
  <c r="AF335" i="6" s="1"/>
  <c r="AS336" i="6"/>
  <c r="T335" i="6"/>
  <c r="AM336" i="6"/>
  <c r="R336" i="6" l="1"/>
  <c r="AJ336" i="6"/>
  <c r="D336" i="6" s="1"/>
  <c r="AK336" i="6"/>
  <c r="Q336" i="6"/>
  <c r="P336" i="6"/>
  <c r="I336" i="6" s="1"/>
  <c r="AN337" i="6"/>
  <c r="F336" i="6"/>
  <c r="AC336" i="6" l="1"/>
  <c r="AD336" i="6" s="1"/>
  <c r="E336" i="6"/>
  <c r="W336" i="6"/>
  <c r="AA336" i="6" s="1"/>
  <c r="AQ337" i="6"/>
  <c r="N337" i="6" s="1"/>
  <c r="X337" i="6" s="1"/>
  <c r="AP337" i="6"/>
  <c r="AR337" i="6" s="1"/>
  <c r="O337" i="6" s="1"/>
  <c r="AB337" i="6" s="1"/>
  <c r="L337" i="6"/>
  <c r="J336" i="6" s="1"/>
  <c r="S336" i="6"/>
  <c r="AE336" i="6" l="1"/>
  <c r="B336" i="6"/>
  <c r="T336" i="6"/>
  <c r="AS337" i="6"/>
  <c r="AM337" i="6" s="1"/>
  <c r="AF336" i="6" l="1"/>
  <c r="Q337" i="6"/>
  <c r="AK337" i="6"/>
  <c r="R337" i="6"/>
  <c r="AJ337" i="6"/>
  <c r="D337" i="6" s="1"/>
  <c r="P337" i="6"/>
  <c r="I337" i="6" s="1"/>
  <c r="AN338" i="6"/>
  <c r="F337" i="6"/>
  <c r="AC337" i="6" l="1"/>
  <c r="AD337" i="6" s="1"/>
  <c r="E337" i="6"/>
  <c r="W337" i="6"/>
  <c r="AA337" i="6" s="1"/>
  <c r="AQ338" i="6"/>
  <c r="N338" i="6" s="1"/>
  <c r="X338" i="6" s="1"/>
  <c r="AP338" i="6"/>
  <c r="AR338" i="6" s="1"/>
  <c r="O338" i="6" s="1"/>
  <c r="AB338" i="6" s="1"/>
  <c r="L338" i="6"/>
  <c r="J337" i="6" s="1"/>
  <c r="S337" i="6"/>
  <c r="AE337" i="6" l="1"/>
  <c r="B337" i="6"/>
  <c r="AF337" i="6" s="1"/>
  <c r="T337" i="6"/>
  <c r="AS338" i="6"/>
  <c r="AM338" i="6" s="1"/>
  <c r="Q338" i="6" l="1"/>
  <c r="AJ338" i="6"/>
  <c r="D338" i="6" s="1"/>
  <c r="AK338" i="6"/>
  <c r="R338" i="6"/>
  <c r="P338" i="6"/>
  <c r="I338" i="6" s="1"/>
  <c r="AN339" i="6"/>
  <c r="F338" i="6"/>
  <c r="AC338" i="6" l="1"/>
  <c r="AD338" i="6" s="1"/>
  <c r="E338" i="6"/>
  <c r="W338" i="6"/>
  <c r="AA338" i="6" s="1"/>
  <c r="AP339" i="6"/>
  <c r="AR339" i="6" s="1"/>
  <c r="O339" i="6" s="1"/>
  <c r="AB339" i="6" s="1"/>
  <c r="L339" i="6"/>
  <c r="J338" i="6" s="1"/>
  <c r="AQ339" i="6"/>
  <c r="N339" i="6" s="1"/>
  <c r="X339" i="6" s="1"/>
  <c r="S338" i="6"/>
  <c r="AE338" i="6" l="1"/>
  <c r="B338" i="6"/>
  <c r="T338" i="6"/>
  <c r="AS339" i="6"/>
  <c r="AF338" i="6" l="1"/>
  <c r="AM339" i="6"/>
  <c r="P339" i="6"/>
  <c r="I339" i="6" s="1"/>
  <c r="AN340" i="6"/>
  <c r="F339" i="6"/>
  <c r="L340" i="6" l="1"/>
  <c r="J339" i="6" s="1"/>
  <c r="AP340" i="6"/>
  <c r="AR340" i="6" s="1"/>
  <c r="O340" i="6" s="1"/>
  <c r="AB340" i="6" s="1"/>
  <c r="AQ340" i="6"/>
  <c r="N340" i="6" s="1"/>
  <c r="X340" i="6" s="1"/>
  <c r="R339" i="6"/>
  <c r="AK339" i="6"/>
  <c r="Q339" i="6"/>
  <c r="AJ339" i="6"/>
  <c r="D339" i="6" s="1"/>
  <c r="AC339" i="6" l="1"/>
  <c r="AD339" i="6" s="1"/>
  <c r="E339" i="6"/>
  <c r="B339" i="6" s="1"/>
  <c r="W339" i="6"/>
  <c r="AA339" i="6" s="1"/>
  <c r="S339" i="6"/>
  <c r="T339" i="6" s="1"/>
  <c r="AS340" i="6"/>
  <c r="AE339" i="6" l="1"/>
  <c r="AF339" i="6"/>
  <c r="P340" i="6"/>
  <c r="I340" i="6" s="1"/>
  <c r="AN341" i="6"/>
  <c r="F340" i="6"/>
  <c r="AM340" i="6"/>
  <c r="R340" i="6" l="1"/>
  <c r="AJ340" i="6"/>
  <c r="D340" i="6" s="1"/>
  <c r="Q340" i="6"/>
  <c r="AK340" i="6"/>
  <c r="L341" i="6"/>
  <c r="J340" i="6" s="1"/>
  <c r="AQ341" i="6"/>
  <c r="N341" i="6" s="1"/>
  <c r="X341" i="6" s="1"/>
  <c r="AP341" i="6"/>
  <c r="AR341" i="6" s="1"/>
  <c r="O341" i="6" s="1"/>
  <c r="AB341" i="6" s="1"/>
  <c r="S340" i="6" l="1"/>
  <c r="AC340" i="6"/>
  <c r="AD340" i="6" s="1"/>
  <c r="E340" i="6"/>
  <c r="B340" i="6" s="1"/>
  <c r="W340" i="6"/>
  <c r="AA340" i="6" s="1"/>
  <c r="T340" i="6"/>
  <c r="AS341" i="6"/>
  <c r="AE340" i="6" l="1"/>
  <c r="AF340" i="6" s="1"/>
  <c r="P341" i="6"/>
  <c r="I341" i="6" s="1"/>
  <c r="AN342" i="6"/>
  <c r="F341" i="6"/>
  <c r="AM341" i="6"/>
  <c r="AJ341" i="6" l="1"/>
  <c r="D341" i="6" s="1"/>
  <c r="AK341" i="6"/>
  <c r="R341" i="6"/>
  <c r="Q341" i="6"/>
  <c r="S341" i="6" s="1"/>
  <c r="L342" i="6"/>
  <c r="J341" i="6" s="1"/>
  <c r="AQ342" i="6"/>
  <c r="N342" i="6" s="1"/>
  <c r="X342" i="6" s="1"/>
  <c r="AP342" i="6"/>
  <c r="AR342" i="6" s="1"/>
  <c r="O342" i="6" s="1"/>
  <c r="AB342" i="6" s="1"/>
  <c r="AC341" i="6" l="1"/>
  <c r="AD341" i="6" s="1"/>
  <c r="E341" i="6"/>
  <c r="B341" i="6" s="1"/>
  <c r="W341" i="6"/>
  <c r="AA341" i="6" s="1"/>
  <c r="T341" i="6"/>
  <c r="AS342" i="6"/>
  <c r="AE341" i="6" l="1"/>
  <c r="AF341" i="6" s="1"/>
  <c r="P342" i="6"/>
  <c r="I342" i="6" s="1"/>
  <c r="AN343" i="6"/>
  <c r="F342" i="6"/>
  <c r="AM342" i="6"/>
  <c r="AK342" i="6" l="1"/>
  <c r="Q342" i="6"/>
  <c r="S342" i="6" s="1"/>
  <c r="R342" i="6"/>
  <c r="AJ342" i="6"/>
  <c r="D342" i="6" s="1"/>
  <c r="L343" i="6"/>
  <c r="J342" i="6" s="1"/>
  <c r="AP343" i="6"/>
  <c r="AR343" i="6" s="1"/>
  <c r="O343" i="6" s="1"/>
  <c r="AB343" i="6" s="1"/>
  <c r="AQ343" i="6"/>
  <c r="N343" i="6" s="1"/>
  <c r="X343" i="6" s="1"/>
  <c r="AC342" i="6" l="1"/>
  <c r="AD342" i="6" s="1"/>
  <c r="E342" i="6"/>
  <c r="B342" i="6" s="1"/>
  <c r="W342" i="6"/>
  <c r="AA342" i="6" s="1"/>
  <c r="T342" i="6"/>
  <c r="AS343" i="6"/>
  <c r="AE342" i="6" l="1"/>
  <c r="AF342" i="6" s="1"/>
  <c r="P343" i="6"/>
  <c r="I343" i="6" s="1"/>
  <c r="AN344" i="6"/>
  <c r="F343" i="6"/>
  <c r="AM343" i="6"/>
  <c r="R343" i="6" l="1"/>
  <c r="AK343" i="6"/>
  <c r="Q343" i="6"/>
  <c r="AJ343" i="6"/>
  <c r="D343" i="6" s="1"/>
  <c r="AC343" i="6" s="1"/>
  <c r="AD343" i="6" s="1"/>
  <c r="AP344" i="6"/>
  <c r="AR344" i="6" s="1"/>
  <c r="O344" i="6" s="1"/>
  <c r="AB344" i="6" s="1"/>
  <c r="L344" i="6"/>
  <c r="J343" i="6" s="1"/>
  <c r="AQ344" i="6"/>
  <c r="N344" i="6" s="1"/>
  <c r="X344" i="6" s="1"/>
  <c r="E343" i="6" l="1"/>
  <c r="B343" i="6" s="1"/>
  <c r="W343" i="6"/>
  <c r="AA343" i="6" s="1"/>
  <c r="AE343" i="6" s="1"/>
  <c r="S343" i="6"/>
  <c r="T343" i="6" s="1"/>
  <c r="AS344" i="6"/>
  <c r="AM344" i="6" s="1"/>
  <c r="AF343" i="6" l="1"/>
  <c r="Q344" i="6"/>
  <c r="AK344" i="6"/>
  <c r="R344" i="6"/>
  <c r="AJ344" i="6"/>
  <c r="D344" i="6" s="1"/>
  <c r="P344" i="6"/>
  <c r="I344" i="6" s="1"/>
  <c r="AN345" i="6"/>
  <c r="F344" i="6"/>
  <c r="AC344" i="6" l="1"/>
  <c r="AD344" i="6" s="1"/>
  <c r="E344" i="6"/>
  <c r="W344" i="6"/>
  <c r="AA344" i="6" s="1"/>
  <c r="S344" i="6"/>
  <c r="L345" i="6"/>
  <c r="J344" i="6" s="1"/>
  <c r="AQ345" i="6"/>
  <c r="N345" i="6" s="1"/>
  <c r="X345" i="6" s="1"/>
  <c r="AP345" i="6"/>
  <c r="AR345" i="6" s="1"/>
  <c r="O345" i="6" s="1"/>
  <c r="AB345" i="6" s="1"/>
  <c r="AE344" i="6" l="1"/>
  <c r="B344" i="6"/>
  <c r="T344" i="6"/>
  <c r="AS345" i="6"/>
  <c r="AM345" i="6" s="1"/>
  <c r="AF344" i="6" l="1"/>
  <c r="R345" i="6"/>
  <c r="AK345" i="6"/>
  <c r="Q345" i="6"/>
  <c r="AJ345" i="6"/>
  <c r="D345" i="6" s="1"/>
  <c r="P345" i="6"/>
  <c r="I345" i="6" s="1"/>
  <c r="AN346" i="6"/>
  <c r="F345" i="6"/>
  <c r="AC345" i="6" l="1"/>
  <c r="AD345" i="6" s="1"/>
  <c r="E345" i="6"/>
  <c r="W345" i="6"/>
  <c r="AA345" i="6" s="1"/>
  <c r="AP346" i="6"/>
  <c r="AR346" i="6" s="1"/>
  <c r="O346" i="6" s="1"/>
  <c r="AB346" i="6" s="1"/>
  <c r="AQ346" i="6"/>
  <c r="N346" i="6" s="1"/>
  <c r="X346" i="6" s="1"/>
  <c r="L346" i="6"/>
  <c r="J345" i="6" s="1"/>
  <c r="S345" i="6"/>
  <c r="AE345" i="6" l="1"/>
  <c r="B345" i="6"/>
  <c r="T345" i="6"/>
  <c r="AS346" i="6"/>
  <c r="AM346" i="6" s="1"/>
  <c r="AF345" i="6" l="1"/>
  <c r="AK346" i="6"/>
  <c r="R346" i="6"/>
  <c r="Q346" i="6"/>
  <c r="AJ346" i="6"/>
  <c r="D346" i="6" s="1"/>
  <c r="AC346" i="6" s="1"/>
  <c r="AD346" i="6" s="1"/>
  <c r="P346" i="6"/>
  <c r="I346" i="6" s="1"/>
  <c r="AN347" i="6"/>
  <c r="F346" i="6"/>
  <c r="E346" i="6" l="1"/>
  <c r="W346" i="6"/>
  <c r="AA346" i="6" s="1"/>
  <c r="AE346" i="6" s="1"/>
  <c r="S346" i="6"/>
  <c r="AP347" i="6"/>
  <c r="AR347" i="6" s="1"/>
  <c r="O347" i="6" s="1"/>
  <c r="AB347" i="6" s="1"/>
  <c r="L347" i="6"/>
  <c r="J346" i="6" s="1"/>
  <c r="AQ347" i="6"/>
  <c r="N347" i="6" s="1"/>
  <c r="X347" i="6" s="1"/>
  <c r="B346" i="6" l="1"/>
  <c r="AF346" i="6" s="1"/>
  <c r="T346" i="6"/>
  <c r="AS347" i="6"/>
  <c r="P347" i="6" l="1"/>
  <c r="I347" i="6" s="1"/>
  <c r="AN348" i="6"/>
  <c r="F347" i="6"/>
  <c r="AM347" i="6"/>
  <c r="Q347" i="6" l="1"/>
  <c r="AJ347" i="6"/>
  <c r="D347" i="6" s="1"/>
  <c r="R347" i="6"/>
  <c r="AK347" i="6"/>
  <c r="AQ348" i="6"/>
  <c r="N348" i="6" s="1"/>
  <c r="X348" i="6" s="1"/>
  <c r="AP348" i="6"/>
  <c r="AR348" i="6" s="1"/>
  <c r="O348" i="6" s="1"/>
  <c r="AB348" i="6" s="1"/>
  <c r="L348" i="6"/>
  <c r="J347" i="6" s="1"/>
  <c r="AC347" i="6" l="1"/>
  <c r="AD347" i="6" s="1"/>
  <c r="E347" i="6"/>
  <c r="B347" i="6" s="1"/>
  <c r="W347" i="6"/>
  <c r="AA347" i="6" s="1"/>
  <c r="AS348" i="6"/>
  <c r="AM348" i="6" s="1"/>
  <c r="S347" i="6"/>
  <c r="T347" i="6" s="1"/>
  <c r="AE347" i="6" l="1"/>
  <c r="AF347" i="6" s="1"/>
  <c r="Q348" i="6"/>
  <c r="R348" i="6"/>
  <c r="AJ348" i="6"/>
  <c r="D348" i="6" s="1"/>
  <c r="AC348" i="6" s="1"/>
  <c r="AD348" i="6" s="1"/>
  <c r="AK348" i="6"/>
  <c r="P348" i="6"/>
  <c r="I348" i="6" s="1"/>
  <c r="AN349" i="6"/>
  <c r="F348" i="6"/>
  <c r="E348" i="6" l="1"/>
  <c r="W348" i="6"/>
  <c r="AA348" i="6" s="1"/>
  <c r="AE348" i="6" s="1"/>
  <c r="AP349" i="6"/>
  <c r="AR349" i="6" s="1"/>
  <c r="O349" i="6" s="1"/>
  <c r="AB349" i="6" s="1"/>
  <c r="L349" i="6"/>
  <c r="J348" i="6" s="1"/>
  <c r="AQ349" i="6"/>
  <c r="N349" i="6" s="1"/>
  <c r="X349" i="6" s="1"/>
  <c r="S348" i="6"/>
  <c r="B348" i="6" l="1"/>
  <c r="AF348" i="6" s="1"/>
  <c r="T348" i="6"/>
  <c r="AS349" i="6"/>
  <c r="P349" i="6" l="1"/>
  <c r="I349" i="6" s="1"/>
  <c r="AN350" i="6"/>
  <c r="F349" i="6"/>
  <c r="AM349" i="6"/>
  <c r="Q349" i="6" l="1"/>
  <c r="R349" i="6"/>
  <c r="AK349" i="6"/>
  <c r="AJ349" i="6"/>
  <c r="D349" i="6" s="1"/>
  <c r="AC349" i="6" s="1"/>
  <c r="AD349" i="6" s="1"/>
  <c r="AP350" i="6"/>
  <c r="AR350" i="6" s="1"/>
  <c r="O350" i="6" s="1"/>
  <c r="AB350" i="6" s="1"/>
  <c r="AQ350" i="6"/>
  <c r="N350" i="6" s="1"/>
  <c r="X350" i="6" s="1"/>
  <c r="L350" i="6"/>
  <c r="J349" i="6" s="1"/>
  <c r="E349" i="6" l="1"/>
  <c r="B349" i="6" s="1"/>
  <c r="W349" i="6"/>
  <c r="AA349" i="6" s="1"/>
  <c r="AE349" i="6" s="1"/>
  <c r="S349" i="6"/>
  <c r="T349" i="6" s="1"/>
  <c r="AS350" i="6"/>
  <c r="AF349" i="6" l="1"/>
  <c r="P350" i="6"/>
  <c r="I350" i="6" s="1"/>
  <c r="AN351" i="6"/>
  <c r="F350" i="6"/>
  <c r="AM350" i="6"/>
  <c r="R350" i="6" l="1"/>
  <c r="AK350" i="6"/>
  <c r="Q350" i="6"/>
  <c r="AJ350" i="6"/>
  <c r="D350" i="6" s="1"/>
  <c r="AC350" i="6" s="1"/>
  <c r="AD350" i="6" s="1"/>
  <c r="AP351" i="6"/>
  <c r="AR351" i="6" s="1"/>
  <c r="O351" i="6" s="1"/>
  <c r="AB351" i="6" s="1"/>
  <c r="L351" i="6"/>
  <c r="J350" i="6" s="1"/>
  <c r="AQ351" i="6"/>
  <c r="N351" i="6" s="1"/>
  <c r="X351" i="6" s="1"/>
  <c r="E350" i="6" l="1"/>
  <c r="B350" i="6" s="1"/>
  <c r="W350" i="6"/>
  <c r="AA350" i="6" s="1"/>
  <c r="AE350" i="6" s="1"/>
  <c r="S350" i="6"/>
  <c r="T350" i="6" s="1"/>
  <c r="AS351" i="6"/>
  <c r="AM351" i="6" s="1"/>
  <c r="AF350" i="6" l="1"/>
  <c r="AJ351" i="6"/>
  <c r="D351" i="6" s="1"/>
  <c r="Q351" i="6"/>
  <c r="R351" i="6"/>
  <c r="AK351" i="6"/>
  <c r="P351" i="6"/>
  <c r="I351" i="6" s="1"/>
  <c r="AN352" i="6"/>
  <c r="F351" i="6"/>
  <c r="AC351" i="6" l="1"/>
  <c r="AD351" i="6" s="1"/>
  <c r="E351" i="6"/>
  <c r="W351" i="6"/>
  <c r="AA351" i="6" s="1"/>
  <c r="AQ352" i="6"/>
  <c r="N352" i="6" s="1"/>
  <c r="X352" i="6" s="1"/>
  <c r="AP352" i="6"/>
  <c r="AR352" i="6" s="1"/>
  <c r="O352" i="6" s="1"/>
  <c r="AB352" i="6" s="1"/>
  <c r="L352" i="6"/>
  <c r="J351" i="6" s="1"/>
  <c r="S351" i="6"/>
  <c r="AE351" i="6" l="1"/>
  <c r="B351" i="6"/>
  <c r="T351" i="6"/>
  <c r="AS352" i="6"/>
  <c r="AM352" i="6" s="1"/>
  <c r="AF351" i="6" l="1"/>
  <c r="Q352" i="6"/>
  <c r="R352" i="6"/>
  <c r="AK352" i="6"/>
  <c r="AJ352" i="6"/>
  <c r="D352" i="6" s="1"/>
  <c r="P352" i="6"/>
  <c r="I352" i="6" s="1"/>
  <c r="AN353" i="6"/>
  <c r="F352" i="6"/>
  <c r="AC352" i="6" l="1"/>
  <c r="AD352" i="6" s="1"/>
  <c r="E352" i="6"/>
  <c r="W352" i="6"/>
  <c r="AA352" i="6" s="1"/>
  <c r="AE352" i="6" s="1"/>
  <c r="L353" i="6"/>
  <c r="J352" i="6" s="1"/>
  <c r="AQ353" i="6"/>
  <c r="N353" i="6" s="1"/>
  <c r="X353" i="6" s="1"/>
  <c r="AP353" i="6"/>
  <c r="AR353" i="6" s="1"/>
  <c r="O353" i="6" s="1"/>
  <c r="AB353" i="6" s="1"/>
  <c r="S352" i="6"/>
  <c r="B352" i="6" l="1"/>
  <c r="AF352" i="6" s="1"/>
  <c r="T352" i="6"/>
  <c r="AS353" i="6"/>
  <c r="AM353" i="6" s="1"/>
  <c r="AK353" i="6" l="1"/>
  <c r="AJ353" i="6"/>
  <c r="D353" i="6" s="1"/>
  <c r="Q353" i="6"/>
  <c r="R353" i="6"/>
  <c r="P353" i="6"/>
  <c r="I353" i="6" s="1"/>
  <c r="AN354" i="6"/>
  <c r="F353" i="6"/>
  <c r="AC353" i="6" l="1"/>
  <c r="AD353" i="6" s="1"/>
  <c r="E353" i="6"/>
  <c r="W353" i="6"/>
  <c r="AA353" i="6" s="1"/>
  <c r="AP354" i="6"/>
  <c r="AR354" i="6" s="1"/>
  <c r="O354" i="6" s="1"/>
  <c r="AB354" i="6" s="1"/>
  <c r="AQ354" i="6"/>
  <c r="N354" i="6" s="1"/>
  <c r="X354" i="6" s="1"/>
  <c r="L354" i="6"/>
  <c r="J353" i="6" s="1"/>
  <c r="S353" i="6"/>
  <c r="AE353" i="6" l="1"/>
  <c r="B353" i="6"/>
  <c r="T353" i="6"/>
  <c r="AS354" i="6"/>
  <c r="AF353" i="6" l="1"/>
  <c r="P354" i="6"/>
  <c r="I354" i="6" s="1"/>
  <c r="AN355" i="6"/>
  <c r="F354" i="6"/>
  <c r="AM354" i="6"/>
  <c r="AJ354" i="6" l="1"/>
  <c r="D354" i="6" s="1"/>
  <c r="Q354" i="6"/>
  <c r="R354" i="6"/>
  <c r="AK354" i="6"/>
  <c r="AP355" i="6"/>
  <c r="AR355" i="6" s="1"/>
  <c r="O355" i="6" s="1"/>
  <c r="AB355" i="6" s="1"/>
  <c r="L355" i="6"/>
  <c r="J354" i="6" s="1"/>
  <c r="AQ355" i="6"/>
  <c r="N355" i="6" s="1"/>
  <c r="X355" i="6" s="1"/>
  <c r="AC354" i="6" l="1"/>
  <c r="AD354" i="6" s="1"/>
  <c r="E354" i="6"/>
  <c r="B354" i="6" s="1"/>
  <c r="W354" i="6"/>
  <c r="AA354" i="6" s="1"/>
  <c r="S354" i="6"/>
  <c r="T354" i="6" s="1"/>
  <c r="AS355" i="6"/>
  <c r="AE354" i="6" l="1"/>
  <c r="AF354" i="6" s="1"/>
  <c r="P355" i="6"/>
  <c r="I355" i="6" s="1"/>
  <c r="AN356" i="6"/>
  <c r="F355" i="6"/>
  <c r="AM355" i="6"/>
  <c r="AJ355" i="6" l="1"/>
  <c r="D355" i="6" s="1"/>
  <c r="R355" i="6"/>
  <c r="Q355" i="6"/>
  <c r="AK355" i="6"/>
  <c r="AP356" i="6"/>
  <c r="AR356" i="6" s="1"/>
  <c r="O356" i="6" s="1"/>
  <c r="AB356" i="6" s="1"/>
  <c r="L356" i="6"/>
  <c r="J355" i="6" s="1"/>
  <c r="AQ356" i="6"/>
  <c r="N356" i="6" s="1"/>
  <c r="X356" i="6" s="1"/>
  <c r="S355" i="6"/>
  <c r="AC355" i="6" l="1"/>
  <c r="AD355" i="6" s="1"/>
  <c r="E355" i="6"/>
  <c r="B355" i="6" s="1"/>
  <c r="W355" i="6"/>
  <c r="AA355" i="6" s="1"/>
  <c r="T355" i="6"/>
  <c r="AS356" i="6"/>
  <c r="AE355" i="6" l="1"/>
  <c r="AF355" i="6" s="1"/>
  <c r="P356" i="6"/>
  <c r="I356" i="6" s="1"/>
  <c r="AN357" i="6"/>
  <c r="F356" i="6"/>
  <c r="AM356" i="6"/>
  <c r="R356" i="6" l="1"/>
  <c r="Q356" i="6"/>
  <c r="AJ356" i="6"/>
  <c r="D356" i="6" s="1"/>
  <c r="AC356" i="6" s="1"/>
  <c r="AD356" i="6" s="1"/>
  <c r="AK356" i="6"/>
  <c r="L357" i="6"/>
  <c r="J356" i="6" s="1"/>
  <c r="AQ357" i="6"/>
  <c r="N357" i="6" s="1"/>
  <c r="X357" i="6" s="1"/>
  <c r="AP357" i="6"/>
  <c r="AR357" i="6" s="1"/>
  <c r="O357" i="6" s="1"/>
  <c r="AB357" i="6" s="1"/>
  <c r="S356" i="6" l="1"/>
  <c r="T356" i="6" s="1"/>
  <c r="E356" i="6"/>
  <c r="B356" i="6" s="1"/>
  <c r="W356" i="6"/>
  <c r="AA356" i="6" s="1"/>
  <c r="AE356" i="6" s="1"/>
  <c r="AS357" i="6"/>
  <c r="AF356" i="6" l="1"/>
  <c r="P357" i="6"/>
  <c r="I357" i="6" s="1"/>
  <c r="AN358" i="6"/>
  <c r="F357" i="6"/>
  <c r="AM357" i="6"/>
  <c r="AJ357" i="6" l="1"/>
  <c r="D357" i="6" s="1"/>
  <c r="Q357" i="6"/>
  <c r="AK357" i="6"/>
  <c r="R357" i="6"/>
  <c r="S357" i="6" s="1"/>
  <c r="AQ358" i="6"/>
  <c r="N358" i="6" s="1"/>
  <c r="X358" i="6" s="1"/>
  <c r="AP358" i="6"/>
  <c r="AR358" i="6" s="1"/>
  <c r="O358" i="6" s="1"/>
  <c r="AB358" i="6" s="1"/>
  <c r="L358" i="6"/>
  <c r="J357" i="6" s="1"/>
  <c r="AC357" i="6" l="1"/>
  <c r="AD357" i="6" s="1"/>
  <c r="E357" i="6"/>
  <c r="B357" i="6" s="1"/>
  <c r="W357" i="6"/>
  <c r="AA357" i="6" s="1"/>
  <c r="T357" i="6"/>
  <c r="AS358" i="6"/>
  <c r="AM358" i="6" s="1"/>
  <c r="AE357" i="6" l="1"/>
  <c r="AF357" i="6" s="1"/>
  <c r="AK358" i="6"/>
  <c r="Q358" i="6"/>
  <c r="R358" i="6"/>
  <c r="AJ358" i="6"/>
  <c r="D358" i="6" s="1"/>
  <c r="P358" i="6"/>
  <c r="I358" i="6" s="1"/>
  <c r="AN359" i="6"/>
  <c r="F358" i="6"/>
  <c r="AC358" i="6" l="1"/>
  <c r="AD358" i="6" s="1"/>
  <c r="E358" i="6"/>
  <c r="W358" i="6"/>
  <c r="AA358" i="6" s="1"/>
  <c r="AP359" i="6"/>
  <c r="AR359" i="6" s="1"/>
  <c r="O359" i="6" s="1"/>
  <c r="AB359" i="6" s="1"/>
  <c r="AQ359" i="6"/>
  <c r="N359" i="6" s="1"/>
  <c r="X359" i="6" s="1"/>
  <c r="L359" i="6"/>
  <c r="J358" i="6" s="1"/>
  <c r="S358" i="6"/>
  <c r="AE358" i="6" l="1"/>
  <c r="B358" i="6"/>
  <c r="T358" i="6"/>
  <c r="AS359" i="6"/>
  <c r="AF358" i="6" l="1"/>
  <c r="P359" i="6"/>
  <c r="I359" i="6" s="1"/>
  <c r="AN360" i="6"/>
  <c r="F359" i="6"/>
  <c r="AM359" i="6"/>
  <c r="AP360" i="6" l="1"/>
  <c r="AR360" i="6" s="1"/>
  <c r="O360" i="6" s="1"/>
  <c r="AB360" i="6" s="1"/>
  <c r="L360" i="6"/>
  <c r="J359" i="6" s="1"/>
  <c r="AQ360" i="6"/>
  <c r="N360" i="6" s="1"/>
  <c r="X360" i="6" s="1"/>
  <c r="R359" i="6"/>
  <c r="Q359" i="6"/>
  <c r="AK359" i="6"/>
  <c r="AJ359" i="6"/>
  <c r="D359" i="6" s="1"/>
  <c r="AC359" i="6" l="1"/>
  <c r="AD359" i="6" s="1"/>
  <c r="E359" i="6"/>
  <c r="B359" i="6" s="1"/>
  <c r="W359" i="6"/>
  <c r="AA359" i="6" s="1"/>
  <c r="S359" i="6"/>
  <c r="T359" i="6" s="1"/>
  <c r="AS360" i="6"/>
  <c r="AE359" i="6" l="1"/>
  <c r="AF359" i="6" s="1"/>
  <c r="P360" i="6"/>
  <c r="I360" i="6" s="1"/>
  <c r="AN361" i="6"/>
  <c r="F360" i="6"/>
  <c r="AM360" i="6"/>
  <c r="AJ360" i="6" l="1"/>
  <c r="D360" i="6" s="1"/>
  <c r="AK360" i="6"/>
  <c r="Q360" i="6"/>
  <c r="R360" i="6"/>
  <c r="S360" i="6" s="1"/>
  <c r="AP361" i="6"/>
  <c r="AR361" i="6" s="1"/>
  <c r="O361" i="6" s="1"/>
  <c r="AB361" i="6" s="1"/>
  <c r="L361" i="6"/>
  <c r="J360" i="6" s="1"/>
  <c r="AQ361" i="6"/>
  <c r="N361" i="6" s="1"/>
  <c r="X361" i="6" s="1"/>
  <c r="AC360" i="6" l="1"/>
  <c r="AD360" i="6" s="1"/>
  <c r="E360" i="6"/>
  <c r="B360" i="6" s="1"/>
  <c r="W360" i="6"/>
  <c r="AA360" i="6" s="1"/>
  <c r="T360" i="6"/>
  <c r="AS361" i="6"/>
  <c r="AM361" i="6" s="1"/>
  <c r="AE360" i="6" l="1"/>
  <c r="AF360" i="6" s="1"/>
  <c r="Q361" i="6"/>
  <c r="AJ361" i="6"/>
  <c r="D361" i="6" s="1"/>
  <c r="AC361" i="6" s="1"/>
  <c r="AD361" i="6" s="1"/>
  <c r="R361" i="6"/>
  <c r="AK361" i="6"/>
  <c r="P361" i="6"/>
  <c r="I361" i="6" s="1"/>
  <c r="AN362" i="6"/>
  <c r="F361" i="6"/>
  <c r="E361" i="6" l="1"/>
  <c r="W361" i="6"/>
  <c r="AA361" i="6" s="1"/>
  <c r="AE361" i="6" s="1"/>
  <c r="L362" i="6"/>
  <c r="J361" i="6" s="1"/>
  <c r="AQ362" i="6"/>
  <c r="N362" i="6" s="1"/>
  <c r="X362" i="6" s="1"/>
  <c r="AP362" i="6"/>
  <c r="AR362" i="6" s="1"/>
  <c r="O362" i="6" s="1"/>
  <c r="AB362" i="6" s="1"/>
  <c r="S361" i="6"/>
  <c r="B361" i="6" l="1"/>
  <c r="AF361" i="6" s="1"/>
  <c r="T361" i="6"/>
  <c r="AS362" i="6"/>
  <c r="P362" i="6" l="1"/>
  <c r="I362" i="6" s="1"/>
  <c r="AN363" i="6"/>
  <c r="F362" i="6"/>
  <c r="AM362" i="6"/>
  <c r="AQ363" i="6" l="1"/>
  <c r="N363" i="6" s="1"/>
  <c r="X363" i="6" s="1"/>
  <c r="AP363" i="6"/>
  <c r="AR363" i="6" s="1"/>
  <c r="O363" i="6" s="1"/>
  <c r="AB363" i="6" s="1"/>
  <c r="L363" i="6"/>
  <c r="J362" i="6" s="1"/>
  <c r="R362" i="6"/>
  <c r="AJ362" i="6"/>
  <c r="D362" i="6" s="1"/>
  <c r="Q362" i="6"/>
  <c r="AK362" i="6"/>
  <c r="S362" i="6" l="1"/>
  <c r="T362" i="6" s="1"/>
  <c r="AC362" i="6"/>
  <c r="AD362" i="6" s="1"/>
  <c r="E362" i="6"/>
  <c r="B362" i="6" s="1"/>
  <c r="W362" i="6"/>
  <c r="AA362" i="6" s="1"/>
  <c r="AS363" i="6"/>
  <c r="AE362" i="6" l="1"/>
  <c r="AF362" i="6" s="1"/>
  <c r="P363" i="6"/>
  <c r="I363" i="6" s="1"/>
  <c r="AN364" i="6"/>
  <c r="F363" i="6"/>
  <c r="AM363" i="6"/>
  <c r="AJ363" i="6" l="1"/>
  <c r="D363" i="6" s="1"/>
  <c r="AK363" i="6"/>
  <c r="Q363" i="6"/>
  <c r="R363" i="6"/>
  <c r="AQ364" i="6"/>
  <c r="N364" i="6" s="1"/>
  <c r="X364" i="6" s="1"/>
  <c r="AP364" i="6"/>
  <c r="AR364" i="6" s="1"/>
  <c r="O364" i="6" s="1"/>
  <c r="AB364" i="6" s="1"/>
  <c r="L364" i="6"/>
  <c r="J363" i="6" s="1"/>
  <c r="S363" i="6" l="1"/>
  <c r="T363" i="6" s="1"/>
  <c r="AC363" i="6"/>
  <c r="AD363" i="6" s="1"/>
  <c r="E363" i="6"/>
  <c r="B363" i="6" s="1"/>
  <c r="W363" i="6"/>
  <c r="AA363" i="6" s="1"/>
  <c r="AE363" i="6" s="1"/>
  <c r="AS364" i="6"/>
  <c r="AM364" i="6" s="1"/>
  <c r="AF363" i="6" l="1"/>
  <c r="AJ364" i="6"/>
  <c r="D364" i="6" s="1"/>
  <c r="Q364" i="6"/>
  <c r="AK364" i="6"/>
  <c r="R364" i="6"/>
  <c r="P364" i="6"/>
  <c r="I364" i="6" s="1"/>
  <c r="AN365" i="6"/>
  <c r="F364" i="6"/>
  <c r="AC364" i="6" l="1"/>
  <c r="AD364" i="6" s="1"/>
  <c r="E364" i="6"/>
  <c r="W364" i="6"/>
  <c r="AA364" i="6" s="1"/>
  <c r="AP365" i="6"/>
  <c r="AR365" i="6" s="1"/>
  <c r="O365" i="6" s="1"/>
  <c r="AB365" i="6" s="1"/>
  <c r="AQ365" i="6"/>
  <c r="N365" i="6" s="1"/>
  <c r="X365" i="6" s="1"/>
  <c r="L365" i="6"/>
  <c r="J364" i="6" s="1"/>
  <c r="S364" i="6"/>
  <c r="AE364" i="6" l="1"/>
  <c r="B364" i="6"/>
  <c r="T364" i="6"/>
  <c r="AS365" i="6"/>
  <c r="AF364" i="6" l="1"/>
  <c r="P365" i="6"/>
  <c r="I365" i="6" s="1"/>
  <c r="AN366" i="6"/>
  <c r="F365" i="6"/>
  <c r="AM365" i="6"/>
  <c r="AK365" i="6" l="1"/>
  <c r="AJ365" i="6"/>
  <c r="D365" i="6" s="1"/>
  <c r="R365" i="6"/>
  <c r="Q365" i="6"/>
  <c r="L366" i="6"/>
  <c r="J365" i="6" s="1"/>
  <c r="AP366" i="6"/>
  <c r="AR366" i="6" s="1"/>
  <c r="O366" i="6" s="1"/>
  <c r="AB366" i="6" s="1"/>
  <c r="AQ366" i="6"/>
  <c r="N366" i="6" s="1"/>
  <c r="X366" i="6" s="1"/>
  <c r="S365" i="6" l="1"/>
  <c r="T365" i="6" s="1"/>
  <c r="AC365" i="6"/>
  <c r="AD365" i="6" s="1"/>
  <c r="E365" i="6"/>
  <c r="B365" i="6" s="1"/>
  <c r="W365" i="6"/>
  <c r="AA365" i="6" s="1"/>
  <c r="AE365" i="6" s="1"/>
  <c r="AS366" i="6"/>
  <c r="AF365" i="6" l="1"/>
  <c r="P366" i="6"/>
  <c r="I366" i="6" s="1"/>
  <c r="AN367" i="6"/>
  <c r="F366" i="6"/>
  <c r="AM366" i="6"/>
  <c r="AJ366" i="6" l="1"/>
  <c r="D366" i="6" s="1"/>
  <c r="R366" i="6"/>
  <c r="AK366" i="6"/>
  <c r="Q366" i="6"/>
  <c r="S366" i="6" s="1"/>
  <c r="AP367" i="6"/>
  <c r="AR367" i="6" s="1"/>
  <c r="O367" i="6" s="1"/>
  <c r="AB367" i="6" s="1"/>
  <c r="L367" i="6"/>
  <c r="J366" i="6" s="1"/>
  <c r="AQ367" i="6"/>
  <c r="N367" i="6" s="1"/>
  <c r="X367" i="6" s="1"/>
  <c r="AC366" i="6" l="1"/>
  <c r="AD366" i="6" s="1"/>
  <c r="E366" i="6"/>
  <c r="B366" i="6" s="1"/>
  <c r="W366" i="6"/>
  <c r="AA366" i="6" s="1"/>
  <c r="AE366" i="6" s="1"/>
  <c r="T366" i="6"/>
  <c r="AS367" i="6"/>
  <c r="AF366" i="6" l="1"/>
  <c r="P367" i="6"/>
  <c r="I367" i="6" s="1"/>
  <c r="AN368" i="6"/>
  <c r="F367" i="6"/>
  <c r="AM367" i="6"/>
  <c r="AP368" i="6" l="1"/>
  <c r="AR368" i="6" s="1"/>
  <c r="O368" i="6" s="1"/>
  <c r="AB368" i="6" s="1"/>
  <c r="L368" i="6"/>
  <c r="J367" i="6" s="1"/>
  <c r="AQ368" i="6"/>
  <c r="N368" i="6" s="1"/>
  <c r="X368" i="6" s="1"/>
  <c r="AJ367" i="6"/>
  <c r="D367" i="6" s="1"/>
  <c r="AC367" i="6" s="1"/>
  <c r="AD367" i="6" s="1"/>
  <c r="AK367" i="6"/>
  <c r="R367" i="6"/>
  <c r="Q367" i="6"/>
  <c r="S367" i="6"/>
  <c r="E367" i="6" l="1"/>
  <c r="B367" i="6" s="1"/>
  <c r="W367" i="6"/>
  <c r="AA367" i="6" s="1"/>
  <c r="AE367" i="6" s="1"/>
  <c r="T367" i="6"/>
  <c r="AS368" i="6"/>
  <c r="AF367" i="6" l="1"/>
  <c r="P368" i="6"/>
  <c r="I368" i="6" s="1"/>
  <c r="AN369" i="6"/>
  <c r="F368" i="6"/>
  <c r="AM368" i="6"/>
  <c r="Q368" i="6" l="1"/>
  <c r="AK368" i="6"/>
  <c r="AJ368" i="6"/>
  <c r="D368" i="6" s="1"/>
  <c r="R368" i="6"/>
  <c r="AP369" i="6"/>
  <c r="AR369" i="6" s="1"/>
  <c r="O369" i="6" s="1"/>
  <c r="AB369" i="6" s="1"/>
  <c r="L369" i="6"/>
  <c r="J368" i="6" s="1"/>
  <c r="AQ369" i="6"/>
  <c r="N369" i="6" s="1"/>
  <c r="X369" i="6" s="1"/>
  <c r="S368" i="6" l="1"/>
  <c r="AC368" i="6"/>
  <c r="AD368" i="6" s="1"/>
  <c r="E368" i="6"/>
  <c r="B368" i="6" s="1"/>
  <c r="W368" i="6"/>
  <c r="AA368" i="6" s="1"/>
  <c r="AE368" i="6" s="1"/>
  <c r="T368" i="6"/>
  <c r="AS369" i="6"/>
  <c r="AM369" i="6" s="1"/>
  <c r="AF368" i="6" l="1"/>
  <c r="AJ369" i="6"/>
  <c r="D369" i="6" s="1"/>
  <c r="AK369" i="6"/>
  <c r="Q369" i="6"/>
  <c r="R369" i="6"/>
  <c r="P369" i="6"/>
  <c r="I369" i="6" s="1"/>
  <c r="AN370" i="6"/>
  <c r="F369" i="6"/>
  <c r="AC369" i="6" l="1"/>
  <c r="AD369" i="6" s="1"/>
  <c r="E369" i="6"/>
  <c r="W369" i="6"/>
  <c r="AA369" i="6" s="1"/>
  <c r="AP370" i="6"/>
  <c r="AR370" i="6" s="1"/>
  <c r="O370" i="6" s="1"/>
  <c r="AB370" i="6" s="1"/>
  <c r="L370" i="6"/>
  <c r="J369" i="6" s="1"/>
  <c r="AQ370" i="6"/>
  <c r="N370" i="6" s="1"/>
  <c r="X370" i="6" s="1"/>
  <c r="S369" i="6"/>
  <c r="AE369" i="6" l="1"/>
  <c r="B369" i="6"/>
  <c r="AS370" i="6"/>
  <c r="T369" i="6"/>
  <c r="AF369" i="6" l="1"/>
  <c r="P370" i="6"/>
  <c r="I370" i="6" s="1"/>
  <c r="AN371" i="6"/>
  <c r="F370" i="6"/>
  <c r="AM370" i="6"/>
  <c r="AK370" i="6" l="1"/>
  <c r="AJ370" i="6"/>
  <c r="D370" i="6" s="1"/>
  <c r="Q370" i="6"/>
  <c r="R370" i="6"/>
  <c r="S370" i="6" s="1"/>
  <c r="T370" i="6" s="1"/>
  <c r="AP371" i="6"/>
  <c r="AR371" i="6" s="1"/>
  <c r="O371" i="6" s="1"/>
  <c r="AB371" i="6" s="1"/>
  <c r="L371" i="6"/>
  <c r="J370" i="6" s="1"/>
  <c r="AQ371" i="6"/>
  <c r="N371" i="6" s="1"/>
  <c r="X371" i="6" s="1"/>
  <c r="AC370" i="6" l="1"/>
  <c r="AD370" i="6" s="1"/>
  <c r="E370" i="6"/>
  <c r="B370" i="6" s="1"/>
  <c r="W370" i="6"/>
  <c r="AA370" i="6" s="1"/>
  <c r="AS371" i="6"/>
  <c r="AM371" i="6" s="1"/>
  <c r="AE370" i="6" l="1"/>
  <c r="AF370" i="6" s="1"/>
  <c r="AK371" i="6"/>
  <c r="Q371" i="6"/>
  <c r="R371" i="6"/>
  <c r="AJ371" i="6"/>
  <c r="D371" i="6" s="1"/>
  <c r="P371" i="6"/>
  <c r="I371" i="6" s="1"/>
  <c r="AN372" i="6"/>
  <c r="F371" i="6"/>
  <c r="AC371" i="6" l="1"/>
  <c r="AD371" i="6" s="1"/>
  <c r="E371" i="6"/>
  <c r="W371" i="6"/>
  <c r="AA371" i="6" s="1"/>
  <c r="AP372" i="6"/>
  <c r="AR372" i="6" s="1"/>
  <c r="O372" i="6" s="1"/>
  <c r="AB372" i="6" s="1"/>
  <c r="L372" i="6"/>
  <c r="J371" i="6" s="1"/>
  <c r="AQ372" i="6"/>
  <c r="N372" i="6" s="1"/>
  <c r="X372" i="6" s="1"/>
  <c r="S371" i="6"/>
  <c r="AE371" i="6" l="1"/>
  <c r="B371" i="6"/>
  <c r="T371" i="6"/>
  <c r="AS372" i="6"/>
  <c r="AF371" i="6" l="1"/>
  <c r="P372" i="6"/>
  <c r="I372" i="6" s="1"/>
  <c r="AN373" i="6"/>
  <c r="F372" i="6"/>
  <c r="AM372" i="6"/>
  <c r="R372" i="6" l="1"/>
  <c r="AJ372" i="6"/>
  <c r="D372" i="6" s="1"/>
  <c r="AK372" i="6"/>
  <c r="Q372" i="6"/>
  <c r="AP373" i="6"/>
  <c r="AR373" i="6" s="1"/>
  <c r="O373" i="6" s="1"/>
  <c r="AB373" i="6" s="1"/>
  <c r="L373" i="6"/>
  <c r="J372" i="6" s="1"/>
  <c r="AQ373" i="6"/>
  <c r="N373" i="6" s="1"/>
  <c r="X373" i="6" s="1"/>
  <c r="S372" i="6" l="1"/>
  <c r="T372" i="6" s="1"/>
  <c r="AC372" i="6"/>
  <c r="AD372" i="6" s="1"/>
  <c r="E372" i="6"/>
  <c r="B372" i="6" s="1"/>
  <c r="W372" i="6"/>
  <c r="AA372" i="6" s="1"/>
  <c r="AS373" i="6"/>
  <c r="P373" i="6" s="1"/>
  <c r="I373" i="6" s="1"/>
  <c r="AE372" i="6" l="1"/>
  <c r="AF372" i="6" s="1"/>
  <c r="AM373" i="6"/>
  <c r="AK373" i="6" s="1"/>
  <c r="AN374" i="6"/>
  <c r="AQ374" i="6" s="1"/>
  <c r="N374" i="6" s="1"/>
  <c r="X374" i="6" s="1"/>
  <c r="F373" i="6"/>
  <c r="AJ373" i="6" l="1"/>
  <c r="D373" i="6" s="1"/>
  <c r="R373" i="6"/>
  <c r="W373" i="6" s="1"/>
  <c r="AA373" i="6" s="1"/>
  <c r="Q373" i="6"/>
  <c r="AP374" i="6"/>
  <c r="AR374" i="6" s="1"/>
  <c r="O374" i="6" s="1"/>
  <c r="AB374" i="6" s="1"/>
  <c r="L374" i="6"/>
  <c r="J373" i="6" s="1"/>
  <c r="E373" i="6"/>
  <c r="S373" i="6"/>
  <c r="AC373" i="6" l="1"/>
  <c r="AD373" i="6" s="1"/>
  <c r="AE373" i="6" s="1"/>
  <c r="AS374" i="6"/>
  <c r="F374" i="6" s="1"/>
  <c r="B373" i="6"/>
  <c r="T373" i="6"/>
  <c r="AN375" i="6"/>
  <c r="AM374" i="6"/>
  <c r="P374" i="6" l="1"/>
  <c r="I374" i="6" s="1"/>
  <c r="AF373" i="6"/>
  <c r="R374" i="6"/>
  <c r="Q374" i="6"/>
  <c r="AJ374" i="6"/>
  <c r="D374" i="6" s="1"/>
  <c r="AK374" i="6"/>
  <c r="AP375" i="6"/>
  <c r="AR375" i="6" s="1"/>
  <c r="O375" i="6" s="1"/>
  <c r="AB375" i="6" s="1"/>
  <c r="L375" i="6"/>
  <c r="J374" i="6" s="1"/>
  <c r="AQ375" i="6"/>
  <c r="N375" i="6" s="1"/>
  <c r="X375" i="6" s="1"/>
  <c r="AC374" i="6" l="1"/>
  <c r="AD374" i="6" s="1"/>
  <c r="E374" i="6"/>
  <c r="B374" i="6" s="1"/>
  <c r="W374" i="6"/>
  <c r="AA374" i="6" s="1"/>
  <c r="AE374" i="6" s="1"/>
  <c r="S374" i="6"/>
  <c r="T374" i="6" s="1"/>
  <c r="AS375" i="6"/>
  <c r="AF374" i="6" l="1"/>
  <c r="AM375" i="6"/>
  <c r="P375" i="6"/>
  <c r="I375" i="6" s="1"/>
  <c r="AN376" i="6"/>
  <c r="F375" i="6"/>
  <c r="AP376" i="6" l="1"/>
  <c r="AR376" i="6" s="1"/>
  <c r="O376" i="6" s="1"/>
  <c r="AB376" i="6" s="1"/>
  <c r="AQ376" i="6"/>
  <c r="N376" i="6" s="1"/>
  <c r="X376" i="6" s="1"/>
  <c r="L376" i="6"/>
  <c r="J375" i="6" s="1"/>
  <c r="AJ375" i="6"/>
  <c r="D375" i="6" s="1"/>
  <c r="AC375" i="6" s="1"/>
  <c r="AD375" i="6" s="1"/>
  <c r="Q375" i="6"/>
  <c r="AK375" i="6"/>
  <c r="R375" i="6"/>
  <c r="E375" i="6" l="1"/>
  <c r="B375" i="6" s="1"/>
  <c r="W375" i="6"/>
  <c r="AA375" i="6" s="1"/>
  <c r="AE375" i="6" s="1"/>
  <c r="S375" i="6"/>
  <c r="T375" i="6" s="1"/>
  <c r="AS376" i="6"/>
  <c r="AM376" i="6" s="1"/>
  <c r="AF375" i="6" l="1"/>
  <c r="Q376" i="6"/>
  <c r="AK376" i="6"/>
  <c r="AJ376" i="6"/>
  <c r="D376" i="6" s="1"/>
  <c r="AC376" i="6" s="1"/>
  <c r="AD376" i="6" s="1"/>
  <c r="R376" i="6"/>
  <c r="P376" i="6"/>
  <c r="I376" i="6" s="1"/>
  <c r="AN377" i="6"/>
  <c r="F376" i="6"/>
  <c r="E376" i="6" l="1"/>
  <c r="W376" i="6"/>
  <c r="AA376" i="6" s="1"/>
  <c r="AE376" i="6" s="1"/>
  <c r="AP377" i="6"/>
  <c r="AR377" i="6" s="1"/>
  <c r="O377" i="6" s="1"/>
  <c r="AB377" i="6" s="1"/>
  <c r="AQ377" i="6"/>
  <c r="N377" i="6" s="1"/>
  <c r="X377" i="6" s="1"/>
  <c r="L377" i="6"/>
  <c r="J376" i="6" s="1"/>
  <c r="S376" i="6"/>
  <c r="B376" i="6" l="1"/>
  <c r="AF376" i="6" s="1"/>
  <c r="T376" i="6"/>
  <c r="AS377" i="6"/>
  <c r="P377" i="6" l="1"/>
  <c r="I377" i="6" s="1"/>
  <c r="AN378" i="6"/>
  <c r="F377" i="6"/>
  <c r="AM377" i="6"/>
  <c r="AK377" i="6" l="1"/>
  <c r="AJ377" i="6"/>
  <c r="D377" i="6" s="1"/>
  <c r="R377" i="6"/>
  <c r="Q377" i="6"/>
  <c r="S377" i="6" s="1"/>
  <c r="AP378" i="6"/>
  <c r="AR378" i="6" s="1"/>
  <c r="O378" i="6" s="1"/>
  <c r="AB378" i="6" s="1"/>
  <c r="L378" i="6"/>
  <c r="J377" i="6" s="1"/>
  <c r="AQ378" i="6"/>
  <c r="N378" i="6" s="1"/>
  <c r="X378" i="6" s="1"/>
  <c r="AC377" i="6" l="1"/>
  <c r="AD377" i="6" s="1"/>
  <c r="E377" i="6"/>
  <c r="B377" i="6" s="1"/>
  <c r="W377" i="6"/>
  <c r="AA377" i="6" s="1"/>
  <c r="T377" i="6"/>
  <c r="AS378" i="6"/>
  <c r="AE377" i="6" l="1"/>
  <c r="AF377" i="6" s="1"/>
  <c r="P378" i="6"/>
  <c r="I378" i="6" s="1"/>
  <c r="AN379" i="6"/>
  <c r="F378" i="6"/>
  <c r="AM378" i="6"/>
  <c r="AJ378" i="6" l="1"/>
  <c r="D378" i="6" s="1"/>
  <c r="AK378" i="6"/>
  <c r="Q378" i="6"/>
  <c r="R378" i="6"/>
  <c r="AP379" i="6"/>
  <c r="AR379" i="6" s="1"/>
  <c r="O379" i="6" s="1"/>
  <c r="AB379" i="6" s="1"/>
  <c r="L379" i="6"/>
  <c r="J378" i="6" s="1"/>
  <c r="AQ379" i="6"/>
  <c r="N379" i="6" s="1"/>
  <c r="X379" i="6" s="1"/>
  <c r="AC378" i="6" l="1"/>
  <c r="AD378" i="6" s="1"/>
  <c r="E378" i="6"/>
  <c r="B378" i="6" s="1"/>
  <c r="W378" i="6"/>
  <c r="AA378" i="6" s="1"/>
  <c r="S378" i="6"/>
  <c r="T378" i="6" s="1"/>
  <c r="AS379" i="6"/>
  <c r="AM379" i="6" s="1"/>
  <c r="AE378" i="6" l="1"/>
  <c r="AF378" i="6" s="1"/>
  <c r="AK379" i="6"/>
  <c r="Q379" i="6"/>
  <c r="AJ379" i="6"/>
  <c r="D379" i="6" s="1"/>
  <c r="AC379" i="6" s="1"/>
  <c r="AD379" i="6" s="1"/>
  <c r="R379" i="6"/>
  <c r="P379" i="6"/>
  <c r="I379" i="6" s="1"/>
  <c r="AN380" i="6"/>
  <c r="F379" i="6"/>
  <c r="E379" i="6" l="1"/>
  <c r="W379" i="6"/>
  <c r="AA379" i="6" s="1"/>
  <c r="AE379" i="6" s="1"/>
  <c r="AP380" i="6"/>
  <c r="AR380" i="6" s="1"/>
  <c r="O380" i="6" s="1"/>
  <c r="AB380" i="6" s="1"/>
  <c r="L380" i="6"/>
  <c r="J379" i="6" s="1"/>
  <c r="AQ380" i="6"/>
  <c r="N380" i="6" s="1"/>
  <c r="X380" i="6" s="1"/>
  <c r="S379" i="6"/>
  <c r="B379" i="6" l="1"/>
  <c r="AF379" i="6" s="1"/>
  <c r="T379" i="6"/>
  <c r="AS380" i="6"/>
  <c r="P380" i="6" l="1"/>
  <c r="I380" i="6" s="1"/>
  <c r="AN381" i="6"/>
  <c r="F380" i="6"/>
  <c r="AM380" i="6"/>
  <c r="L381" i="6" l="1"/>
  <c r="J380" i="6" s="1"/>
  <c r="AQ381" i="6"/>
  <c r="N381" i="6" s="1"/>
  <c r="X381" i="6" s="1"/>
  <c r="Q380" i="6"/>
  <c r="R380" i="6"/>
  <c r="AJ380" i="6"/>
  <c r="D380" i="6" s="1"/>
  <c r="AK380" i="6"/>
  <c r="AP381" i="6"/>
  <c r="AR381" i="6" s="1"/>
  <c r="O381" i="6" s="1"/>
  <c r="AB381" i="6" s="1"/>
  <c r="AC380" i="6" l="1"/>
  <c r="AD380" i="6" s="1"/>
  <c r="E380" i="6"/>
  <c r="B380" i="6" s="1"/>
  <c r="W380" i="6"/>
  <c r="AA380" i="6" s="1"/>
  <c r="S380" i="6"/>
  <c r="T380" i="6" s="1"/>
  <c r="AS381" i="6"/>
  <c r="AM381" i="6" s="1"/>
  <c r="AE380" i="6" l="1"/>
  <c r="AF380" i="6" s="1"/>
  <c r="Q381" i="6"/>
  <c r="R381" i="6"/>
  <c r="AJ381" i="6"/>
  <c r="D381" i="6" s="1"/>
  <c r="AK381" i="6"/>
  <c r="P381" i="6"/>
  <c r="I381" i="6" s="1"/>
  <c r="AN382" i="6"/>
  <c r="F381" i="6"/>
  <c r="AC381" i="6" l="1"/>
  <c r="AD381" i="6" s="1"/>
  <c r="E381" i="6"/>
  <c r="W381" i="6"/>
  <c r="AA381" i="6" s="1"/>
  <c r="AP382" i="6"/>
  <c r="AR382" i="6" s="1"/>
  <c r="O382" i="6" s="1"/>
  <c r="AB382" i="6" s="1"/>
  <c r="L382" i="6"/>
  <c r="J381" i="6" s="1"/>
  <c r="AQ382" i="6"/>
  <c r="N382" i="6" s="1"/>
  <c r="X382" i="6" s="1"/>
  <c r="S381" i="6"/>
  <c r="AE381" i="6" l="1"/>
  <c r="B381" i="6"/>
  <c r="AS382" i="6"/>
  <c r="AM382" i="6" s="1"/>
  <c r="T381" i="6"/>
  <c r="AF381" i="6" l="1"/>
  <c r="P382" i="6"/>
  <c r="I382" i="6" s="1"/>
  <c r="AN383" i="6"/>
  <c r="F382" i="6"/>
  <c r="Q382" i="6"/>
  <c r="R382" i="6"/>
  <c r="AK382" i="6"/>
  <c r="AJ382" i="6"/>
  <c r="D382" i="6" s="1"/>
  <c r="AC382" i="6" l="1"/>
  <c r="AD382" i="6" s="1"/>
  <c r="E382" i="6"/>
  <c r="W382" i="6"/>
  <c r="AA382" i="6" s="1"/>
  <c r="AP383" i="6"/>
  <c r="AR383" i="6" s="1"/>
  <c r="O383" i="6" s="1"/>
  <c r="AB383" i="6" s="1"/>
  <c r="L383" i="6"/>
  <c r="J382" i="6" s="1"/>
  <c r="AQ383" i="6"/>
  <c r="N383" i="6" s="1"/>
  <c r="X383" i="6" s="1"/>
  <c r="S382" i="6"/>
  <c r="AE382" i="6" l="1"/>
  <c r="B382" i="6"/>
  <c r="T382" i="6"/>
  <c r="AS383" i="6"/>
  <c r="AM383" i="6" s="1"/>
  <c r="AF382" i="6" l="1"/>
  <c r="AK383" i="6"/>
  <c r="Q383" i="6"/>
  <c r="R383" i="6"/>
  <c r="AJ383" i="6"/>
  <c r="D383" i="6" s="1"/>
  <c r="F383" i="6"/>
  <c r="P383" i="6"/>
  <c r="I383" i="6" s="1"/>
  <c r="AN384" i="6"/>
  <c r="AC383" i="6" l="1"/>
  <c r="AD383" i="6" s="1"/>
  <c r="E383" i="6"/>
  <c r="W383" i="6"/>
  <c r="AA383" i="6" s="1"/>
  <c r="AE383" i="6" s="1"/>
  <c r="AP384" i="6"/>
  <c r="AR384" i="6" s="1"/>
  <c r="O384" i="6" s="1"/>
  <c r="AB384" i="6" s="1"/>
  <c r="AQ384" i="6"/>
  <c r="N384" i="6" s="1"/>
  <c r="X384" i="6" s="1"/>
  <c r="L384" i="6"/>
  <c r="J383" i="6" s="1"/>
  <c r="S383" i="6"/>
  <c r="B383" i="6" l="1"/>
  <c r="AF383" i="6" s="1"/>
  <c r="T383" i="6"/>
  <c r="AS384" i="6"/>
  <c r="P384" i="6" l="1"/>
  <c r="I384" i="6" s="1"/>
  <c r="AN385" i="6"/>
  <c r="F384" i="6"/>
  <c r="AM384" i="6"/>
  <c r="R384" i="6" l="1"/>
  <c r="AJ384" i="6"/>
  <c r="D384" i="6" s="1"/>
  <c r="Q384" i="6"/>
  <c r="AK384" i="6"/>
  <c r="L385" i="6"/>
  <c r="J384" i="6" s="1"/>
  <c r="AQ385" i="6"/>
  <c r="N385" i="6" s="1"/>
  <c r="X385" i="6" s="1"/>
  <c r="AP385" i="6"/>
  <c r="AR385" i="6" s="1"/>
  <c r="O385" i="6" s="1"/>
  <c r="AB385" i="6" s="1"/>
  <c r="S384" i="6" l="1"/>
  <c r="T384" i="6" s="1"/>
  <c r="AC384" i="6"/>
  <c r="AD384" i="6" s="1"/>
  <c r="E384" i="6"/>
  <c r="B384" i="6" s="1"/>
  <c r="W384" i="6"/>
  <c r="AA384" i="6" s="1"/>
  <c r="AS385" i="6"/>
  <c r="AE384" i="6" l="1"/>
  <c r="AF384" i="6" s="1"/>
  <c r="AM385" i="6"/>
  <c r="P385" i="6"/>
  <c r="I385" i="6" s="1"/>
  <c r="AN386" i="6"/>
  <c r="F385" i="6"/>
  <c r="AP386" i="6" l="1"/>
  <c r="AR386" i="6" s="1"/>
  <c r="O386" i="6" s="1"/>
  <c r="AB386" i="6" s="1"/>
  <c r="L386" i="6"/>
  <c r="J385" i="6" s="1"/>
  <c r="AQ386" i="6"/>
  <c r="N386" i="6" s="1"/>
  <c r="X386" i="6" s="1"/>
  <c r="AJ385" i="6"/>
  <c r="D385" i="6" s="1"/>
  <c r="Q385" i="6"/>
  <c r="R385" i="6"/>
  <c r="AK385" i="6"/>
  <c r="AC385" i="6" l="1"/>
  <c r="AD385" i="6" s="1"/>
  <c r="E385" i="6"/>
  <c r="B385" i="6" s="1"/>
  <c r="W385" i="6"/>
  <c r="AA385" i="6" s="1"/>
  <c r="S385" i="6"/>
  <c r="T385" i="6" s="1"/>
  <c r="AS386" i="6"/>
  <c r="AE385" i="6" l="1"/>
  <c r="AF385" i="6" s="1"/>
  <c r="P386" i="6"/>
  <c r="I386" i="6" s="1"/>
  <c r="AN387" i="6"/>
  <c r="F386" i="6"/>
  <c r="AM386" i="6"/>
  <c r="Q386" i="6" l="1"/>
  <c r="AJ386" i="6"/>
  <c r="D386" i="6" s="1"/>
  <c r="AK386" i="6"/>
  <c r="R386" i="6"/>
  <c r="AQ387" i="6"/>
  <c r="N387" i="6" s="1"/>
  <c r="X387" i="6" s="1"/>
  <c r="L387" i="6"/>
  <c r="J386" i="6" s="1"/>
  <c r="AP387" i="6"/>
  <c r="AR387" i="6" s="1"/>
  <c r="O387" i="6" s="1"/>
  <c r="AB387" i="6" s="1"/>
  <c r="AC386" i="6" l="1"/>
  <c r="AD386" i="6" s="1"/>
  <c r="E386" i="6"/>
  <c r="B386" i="6" s="1"/>
  <c r="W386" i="6"/>
  <c r="AA386" i="6" s="1"/>
  <c r="AS387" i="6"/>
  <c r="S386" i="6"/>
  <c r="T386" i="6" s="1"/>
  <c r="AE386" i="6" l="1"/>
  <c r="AF386" i="6" s="1"/>
  <c r="AM387" i="6"/>
  <c r="P387" i="6"/>
  <c r="I387" i="6" s="1"/>
  <c r="AN388" i="6"/>
  <c r="F387" i="6"/>
  <c r="AQ388" i="6" l="1"/>
  <c r="N388" i="6" s="1"/>
  <c r="X388" i="6" s="1"/>
  <c r="AP388" i="6"/>
  <c r="AR388" i="6" s="1"/>
  <c r="O388" i="6" s="1"/>
  <c r="AB388" i="6" s="1"/>
  <c r="L388" i="6"/>
  <c r="J387" i="6" s="1"/>
  <c r="AK387" i="6"/>
  <c r="AJ387" i="6"/>
  <c r="D387" i="6" s="1"/>
  <c r="Q387" i="6"/>
  <c r="R387" i="6"/>
  <c r="S387" i="6" l="1"/>
  <c r="AC387" i="6"/>
  <c r="AD387" i="6" s="1"/>
  <c r="E387" i="6"/>
  <c r="B387" i="6" s="1"/>
  <c r="W387" i="6"/>
  <c r="AA387" i="6" s="1"/>
  <c r="T387" i="6"/>
  <c r="AS388" i="6"/>
  <c r="AE387" i="6" l="1"/>
  <c r="AF387" i="6"/>
  <c r="P388" i="6"/>
  <c r="I388" i="6" s="1"/>
  <c r="AN389" i="6"/>
  <c r="F388" i="6"/>
  <c r="AM388" i="6"/>
  <c r="Q388" i="6" l="1"/>
  <c r="R388" i="6"/>
  <c r="AK388" i="6"/>
  <c r="AJ388" i="6"/>
  <c r="D388" i="6" s="1"/>
  <c r="AC388" i="6" s="1"/>
  <c r="AD388" i="6" s="1"/>
  <c r="AP389" i="6"/>
  <c r="AR389" i="6" s="1"/>
  <c r="O389" i="6" s="1"/>
  <c r="AB389" i="6" s="1"/>
  <c r="AQ389" i="6"/>
  <c r="N389" i="6" s="1"/>
  <c r="X389" i="6" s="1"/>
  <c r="L389" i="6"/>
  <c r="J388" i="6" s="1"/>
  <c r="S388" i="6" l="1"/>
  <c r="T388" i="6" s="1"/>
  <c r="E388" i="6"/>
  <c r="B388" i="6" s="1"/>
  <c r="W388" i="6"/>
  <c r="AA388" i="6" s="1"/>
  <c r="AE388" i="6" s="1"/>
  <c r="AS389" i="6"/>
  <c r="AF388" i="6" l="1"/>
  <c r="AM389" i="6"/>
  <c r="P389" i="6"/>
  <c r="I389" i="6" s="1"/>
  <c r="AN390" i="6"/>
  <c r="F389" i="6"/>
  <c r="AP390" i="6" l="1"/>
  <c r="AR390" i="6" s="1"/>
  <c r="O390" i="6" s="1"/>
  <c r="AB390" i="6" s="1"/>
  <c r="AQ390" i="6"/>
  <c r="N390" i="6" s="1"/>
  <c r="X390" i="6" s="1"/>
  <c r="L390" i="6"/>
  <c r="J389" i="6" s="1"/>
  <c r="R389" i="6"/>
  <c r="AJ389" i="6"/>
  <c r="D389" i="6" s="1"/>
  <c r="Q389" i="6"/>
  <c r="AK389" i="6"/>
  <c r="AC389" i="6" l="1"/>
  <c r="AD389" i="6" s="1"/>
  <c r="E389" i="6"/>
  <c r="B389" i="6" s="1"/>
  <c r="W389" i="6"/>
  <c r="AA389" i="6" s="1"/>
  <c r="S389" i="6"/>
  <c r="T389" i="6" s="1"/>
  <c r="AS390" i="6"/>
  <c r="AE389" i="6" l="1"/>
  <c r="AF389" i="6" s="1"/>
  <c r="P390" i="6"/>
  <c r="I390" i="6" s="1"/>
  <c r="AN391" i="6"/>
  <c r="F390" i="6"/>
  <c r="AM390" i="6"/>
  <c r="L391" i="6" l="1"/>
  <c r="J390" i="6" s="1"/>
  <c r="AQ391" i="6"/>
  <c r="N391" i="6" s="1"/>
  <c r="X391" i="6" s="1"/>
  <c r="AK390" i="6"/>
  <c r="AJ390" i="6"/>
  <c r="D390" i="6" s="1"/>
  <c r="AC390" i="6" s="1"/>
  <c r="AD390" i="6" s="1"/>
  <c r="R390" i="6"/>
  <c r="Q390" i="6"/>
  <c r="AP391" i="6"/>
  <c r="AR391" i="6" s="1"/>
  <c r="O391" i="6" s="1"/>
  <c r="AB391" i="6" s="1"/>
  <c r="E390" i="6" l="1"/>
  <c r="B390" i="6" s="1"/>
  <c r="W390" i="6"/>
  <c r="AA390" i="6" s="1"/>
  <c r="AE390" i="6" s="1"/>
  <c r="S390" i="6"/>
  <c r="T390" i="6" s="1"/>
  <c r="AS391" i="6"/>
  <c r="AF390" i="6" l="1"/>
  <c r="P391" i="6"/>
  <c r="I391" i="6" s="1"/>
  <c r="AN392" i="6"/>
  <c r="F391" i="6"/>
  <c r="AM391" i="6"/>
  <c r="R391" i="6" l="1"/>
  <c r="AJ391" i="6"/>
  <c r="D391" i="6" s="1"/>
  <c r="AK391" i="6"/>
  <c r="Q391" i="6"/>
  <c r="AP392" i="6"/>
  <c r="AR392" i="6" s="1"/>
  <c r="O392" i="6" s="1"/>
  <c r="AB392" i="6" s="1"/>
  <c r="AQ392" i="6"/>
  <c r="N392" i="6" s="1"/>
  <c r="X392" i="6" s="1"/>
  <c r="L392" i="6"/>
  <c r="J391" i="6" s="1"/>
  <c r="AC391" i="6" l="1"/>
  <c r="AD391" i="6" s="1"/>
  <c r="E391" i="6"/>
  <c r="B391" i="6" s="1"/>
  <c r="W391" i="6"/>
  <c r="AA391" i="6" s="1"/>
  <c r="S391" i="6"/>
  <c r="T391" i="6" s="1"/>
  <c r="AS392" i="6"/>
  <c r="AM392" i="6" s="1"/>
  <c r="AE391" i="6" l="1"/>
  <c r="AF391" i="6"/>
  <c r="R392" i="6"/>
  <c r="AJ392" i="6"/>
  <c r="D392" i="6" s="1"/>
  <c r="AC392" i="6" s="1"/>
  <c r="AD392" i="6" s="1"/>
  <c r="AK392" i="6"/>
  <c r="Q392" i="6"/>
  <c r="P392" i="6"/>
  <c r="I392" i="6" s="1"/>
  <c r="AN393" i="6"/>
  <c r="F392" i="6"/>
  <c r="E392" i="6" l="1"/>
  <c r="W392" i="6"/>
  <c r="AA392" i="6" s="1"/>
  <c r="AE392" i="6" s="1"/>
  <c r="S392" i="6"/>
  <c r="AP393" i="6"/>
  <c r="AR393" i="6" s="1"/>
  <c r="O393" i="6" s="1"/>
  <c r="AB393" i="6" s="1"/>
  <c r="L393" i="6"/>
  <c r="J392" i="6" s="1"/>
  <c r="AQ393" i="6"/>
  <c r="N393" i="6" s="1"/>
  <c r="X393" i="6" s="1"/>
  <c r="B392" i="6" l="1"/>
  <c r="AF392" i="6" s="1"/>
  <c r="T392" i="6"/>
  <c r="AS393" i="6"/>
  <c r="P393" i="6" l="1"/>
  <c r="I393" i="6" s="1"/>
  <c r="AN394" i="6"/>
  <c r="F393" i="6"/>
  <c r="AM393" i="6"/>
  <c r="Q393" i="6" l="1"/>
  <c r="R393" i="6"/>
  <c r="AK393" i="6"/>
  <c r="AJ393" i="6"/>
  <c r="D393" i="6" s="1"/>
  <c r="AC393" i="6" s="1"/>
  <c r="AD393" i="6" s="1"/>
  <c r="AP394" i="6"/>
  <c r="AR394" i="6" s="1"/>
  <c r="O394" i="6" s="1"/>
  <c r="AB394" i="6" s="1"/>
  <c r="L394" i="6"/>
  <c r="J393" i="6" s="1"/>
  <c r="AQ394" i="6"/>
  <c r="N394" i="6" s="1"/>
  <c r="X394" i="6" s="1"/>
  <c r="S393" i="6"/>
  <c r="T393" i="6" s="1"/>
  <c r="E393" i="6" l="1"/>
  <c r="B393" i="6" s="1"/>
  <c r="W393" i="6"/>
  <c r="AA393" i="6" s="1"/>
  <c r="AE393" i="6" s="1"/>
  <c r="AS394" i="6"/>
  <c r="AF393" i="6" l="1"/>
  <c r="P394" i="6"/>
  <c r="I394" i="6" s="1"/>
  <c r="AN395" i="6"/>
  <c r="F394" i="6"/>
  <c r="AM394" i="6"/>
  <c r="AJ394" i="6" l="1"/>
  <c r="D394" i="6" s="1"/>
  <c r="AK394" i="6"/>
  <c r="Q394" i="6"/>
  <c r="R394" i="6"/>
  <c r="AP395" i="6"/>
  <c r="AR395" i="6" s="1"/>
  <c r="O395" i="6" s="1"/>
  <c r="AB395" i="6" s="1"/>
  <c r="AQ395" i="6"/>
  <c r="N395" i="6" s="1"/>
  <c r="X395" i="6" s="1"/>
  <c r="L395" i="6"/>
  <c r="J394" i="6" s="1"/>
  <c r="AC394" i="6" l="1"/>
  <c r="AD394" i="6" s="1"/>
  <c r="E394" i="6"/>
  <c r="B394" i="6" s="1"/>
  <c r="W394" i="6"/>
  <c r="AA394" i="6" s="1"/>
  <c r="AE394" i="6" s="1"/>
  <c r="S394" i="6"/>
  <c r="T394" i="6" s="1"/>
  <c r="AS395" i="6"/>
  <c r="AM395" i="6" s="1"/>
  <c r="AF394" i="6" l="1"/>
  <c r="AJ395" i="6"/>
  <c r="D395" i="6" s="1"/>
  <c r="R395" i="6"/>
  <c r="AK395" i="6"/>
  <c r="Q395" i="6"/>
  <c r="P395" i="6"/>
  <c r="I395" i="6" s="1"/>
  <c r="AN396" i="6"/>
  <c r="F395" i="6"/>
  <c r="AC395" i="6" l="1"/>
  <c r="AD395" i="6" s="1"/>
  <c r="E395" i="6"/>
  <c r="W395" i="6"/>
  <c r="AA395" i="6" s="1"/>
  <c r="AP396" i="6"/>
  <c r="AR396" i="6" s="1"/>
  <c r="O396" i="6" s="1"/>
  <c r="AB396" i="6" s="1"/>
  <c r="AQ396" i="6"/>
  <c r="N396" i="6" s="1"/>
  <c r="X396" i="6" s="1"/>
  <c r="L396" i="6"/>
  <c r="J395" i="6" s="1"/>
  <c r="S395" i="6"/>
  <c r="AE395" i="6" l="1"/>
  <c r="B395" i="6"/>
  <c r="T395" i="6"/>
  <c r="AS396" i="6"/>
  <c r="AM396" i="6" s="1"/>
  <c r="AF395" i="6" l="1"/>
  <c r="AK396" i="6"/>
  <c r="Q396" i="6"/>
  <c r="R396" i="6"/>
  <c r="AJ396" i="6"/>
  <c r="D396" i="6" s="1"/>
  <c r="P396" i="6"/>
  <c r="I396" i="6" s="1"/>
  <c r="AN397" i="6"/>
  <c r="F396" i="6"/>
  <c r="AC396" i="6" l="1"/>
  <c r="AD396" i="6" s="1"/>
  <c r="E396" i="6"/>
  <c r="W396" i="6"/>
  <c r="AA396" i="6" s="1"/>
  <c r="AE396" i="6" s="1"/>
  <c r="AP397" i="6"/>
  <c r="AR397" i="6" s="1"/>
  <c r="O397" i="6" s="1"/>
  <c r="AB397" i="6" s="1"/>
  <c r="AQ397" i="6"/>
  <c r="N397" i="6" s="1"/>
  <c r="X397" i="6" s="1"/>
  <c r="L397" i="6"/>
  <c r="J396" i="6" s="1"/>
  <c r="S396" i="6"/>
  <c r="B396" i="6" l="1"/>
  <c r="AF396" i="6" s="1"/>
  <c r="T396" i="6"/>
  <c r="AS397" i="6"/>
  <c r="AM397" i="6" s="1"/>
  <c r="AK397" i="6" l="1"/>
  <c r="R397" i="6"/>
  <c r="Q397" i="6"/>
  <c r="AJ397" i="6"/>
  <c r="D397" i="6" s="1"/>
  <c r="AC397" i="6" s="1"/>
  <c r="AD397" i="6" s="1"/>
  <c r="F397" i="6"/>
  <c r="P397" i="6"/>
  <c r="I397" i="6" s="1"/>
  <c r="AN398" i="6"/>
  <c r="E397" i="6" l="1"/>
  <c r="W397" i="6"/>
  <c r="AA397" i="6" s="1"/>
  <c r="AE397" i="6" s="1"/>
  <c r="AP398" i="6"/>
  <c r="AR398" i="6" s="1"/>
  <c r="O398" i="6" s="1"/>
  <c r="AB398" i="6" s="1"/>
  <c r="L398" i="6"/>
  <c r="J397" i="6" s="1"/>
  <c r="AQ398" i="6"/>
  <c r="N398" i="6" s="1"/>
  <c r="X398" i="6" s="1"/>
  <c r="S397" i="6"/>
  <c r="B397" i="6" l="1"/>
  <c r="AF397" i="6" s="1"/>
  <c r="T397" i="6"/>
  <c r="AS398" i="6"/>
  <c r="AM398" i="6" l="1"/>
  <c r="P398" i="6"/>
  <c r="I398" i="6" s="1"/>
  <c r="AN399" i="6"/>
  <c r="F398" i="6"/>
  <c r="AP399" i="6" l="1"/>
  <c r="AR399" i="6" s="1"/>
  <c r="O399" i="6" s="1"/>
  <c r="AB399" i="6" s="1"/>
  <c r="L399" i="6"/>
  <c r="J398" i="6" s="1"/>
  <c r="AQ399" i="6"/>
  <c r="N399" i="6" s="1"/>
  <c r="X399" i="6" s="1"/>
  <c r="AJ398" i="6"/>
  <c r="D398" i="6" s="1"/>
  <c r="AC398" i="6" s="1"/>
  <c r="AD398" i="6" s="1"/>
  <c r="AK398" i="6"/>
  <c r="Q398" i="6"/>
  <c r="R398" i="6"/>
  <c r="E398" i="6" l="1"/>
  <c r="B398" i="6" s="1"/>
  <c r="W398" i="6"/>
  <c r="AA398" i="6" s="1"/>
  <c r="AE398" i="6" s="1"/>
  <c r="S398" i="6"/>
  <c r="T398" i="6" s="1"/>
  <c r="AS399" i="6"/>
  <c r="AF398" i="6" l="1"/>
  <c r="AM399" i="6"/>
  <c r="P399" i="6"/>
  <c r="I399" i="6" s="1"/>
  <c r="AN400" i="6"/>
  <c r="F399" i="6"/>
  <c r="L400" i="6" l="1"/>
  <c r="J399" i="6" s="1"/>
  <c r="AQ400" i="6"/>
  <c r="N400" i="6" s="1"/>
  <c r="X400" i="6" s="1"/>
  <c r="AP400" i="6"/>
  <c r="AR400" i="6" s="1"/>
  <c r="O400" i="6" s="1"/>
  <c r="AB400" i="6" s="1"/>
  <c r="R399" i="6"/>
  <c r="AK399" i="6"/>
  <c r="AJ399" i="6"/>
  <c r="D399" i="6" s="1"/>
  <c r="Q399" i="6"/>
  <c r="AC399" i="6" l="1"/>
  <c r="AD399" i="6" s="1"/>
  <c r="E399" i="6"/>
  <c r="B399" i="6" s="1"/>
  <c r="W399" i="6"/>
  <c r="AA399" i="6" s="1"/>
  <c r="S399" i="6"/>
  <c r="T399" i="6" s="1"/>
  <c r="AS400" i="6"/>
  <c r="AE399" i="6" l="1"/>
  <c r="AF399" i="6" s="1"/>
  <c r="AM400" i="6"/>
  <c r="P400" i="6"/>
  <c r="I400" i="6" s="1"/>
  <c r="AN401" i="6"/>
  <c r="F400" i="6"/>
  <c r="AP401" i="6" l="1"/>
  <c r="AR401" i="6" s="1"/>
  <c r="O401" i="6" s="1"/>
  <c r="AB401" i="6" s="1"/>
  <c r="AQ401" i="6"/>
  <c r="N401" i="6" s="1"/>
  <c r="X401" i="6" s="1"/>
  <c r="L401" i="6"/>
  <c r="J400" i="6" s="1"/>
  <c r="AJ400" i="6"/>
  <c r="D400" i="6" s="1"/>
  <c r="AC400" i="6" s="1"/>
  <c r="AD400" i="6" s="1"/>
  <c r="R400" i="6"/>
  <c r="Q400" i="6"/>
  <c r="AK400" i="6"/>
  <c r="S400" i="6" l="1"/>
  <c r="T400" i="6" s="1"/>
  <c r="E400" i="6"/>
  <c r="B400" i="6" s="1"/>
  <c r="W400" i="6"/>
  <c r="AA400" i="6" s="1"/>
  <c r="AE400" i="6" s="1"/>
  <c r="AS401" i="6"/>
  <c r="AM401" i="6" s="1"/>
  <c r="AF400" i="6" l="1"/>
  <c r="AJ401" i="6"/>
  <c r="D401" i="6" s="1"/>
  <c r="Q401" i="6"/>
  <c r="R401" i="6"/>
  <c r="AK401" i="6"/>
  <c r="P401" i="6"/>
  <c r="I401" i="6" s="1"/>
  <c r="AN402" i="6"/>
  <c r="F401" i="6"/>
  <c r="AC401" i="6" l="1"/>
  <c r="AD401" i="6" s="1"/>
  <c r="E401" i="6"/>
  <c r="W401" i="6"/>
  <c r="AA401" i="6" s="1"/>
  <c r="AE401" i="6" s="1"/>
  <c r="L402" i="6"/>
  <c r="J401" i="6" s="1"/>
  <c r="AQ402" i="6"/>
  <c r="N402" i="6" s="1"/>
  <c r="X402" i="6" s="1"/>
  <c r="AP402" i="6"/>
  <c r="AR402" i="6" s="1"/>
  <c r="O402" i="6" s="1"/>
  <c r="AB402" i="6" s="1"/>
  <c r="S401" i="6"/>
  <c r="B401" i="6" l="1"/>
  <c r="AF401" i="6" s="1"/>
  <c r="T401" i="6"/>
  <c r="AS402" i="6"/>
  <c r="AM402" i="6" s="1"/>
  <c r="AK402" i="6" l="1"/>
  <c r="R402" i="6"/>
  <c r="Q402" i="6"/>
  <c r="AJ402" i="6"/>
  <c r="D402" i="6" s="1"/>
  <c r="AC402" i="6" s="1"/>
  <c r="AD402" i="6" s="1"/>
  <c r="P402" i="6"/>
  <c r="I402" i="6" s="1"/>
  <c r="AN403" i="6"/>
  <c r="F402" i="6"/>
  <c r="E402" i="6" l="1"/>
  <c r="W402" i="6"/>
  <c r="AA402" i="6" s="1"/>
  <c r="AE402" i="6" s="1"/>
  <c r="S402" i="6"/>
  <c r="AP403" i="6"/>
  <c r="AR403" i="6" s="1"/>
  <c r="O403" i="6" s="1"/>
  <c r="AB403" i="6" s="1"/>
  <c r="AQ403" i="6"/>
  <c r="N403" i="6" s="1"/>
  <c r="X403" i="6" s="1"/>
  <c r="L403" i="6"/>
  <c r="J402" i="6" s="1"/>
  <c r="B402" i="6" l="1"/>
  <c r="AF402" i="6" s="1"/>
  <c r="T402" i="6"/>
  <c r="AS403" i="6"/>
  <c r="AM403" i="6" l="1"/>
  <c r="P403" i="6"/>
  <c r="I403" i="6" s="1"/>
  <c r="AN404" i="6"/>
  <c r="F403" i="6"/>
  <c r="L404" i="6" l="1"/>
  <c r="J403" i="6" s="1"/>
  <c r="AP404" i="6"/>
  <c r="AR404" i="6" s="1"/>
  <c r="O404" i="6" s="1"/>
  <c r="AB404" i="6" s="1"/>
  <c r="AQ404" i="6"/>
  <c r="N404" i="6" s="1"/>
  <c r="X404" i="6" s="1"/>
  <c r="R403" i="6"/>
  <c r="AK403" i="6"/>
  <c r="AJ403" i="6"/>
  <c r="D403" i="6" s="1"/>
  <c r="Q403" i="6"/>
  <c r="AC403" i="6" l="1"/>
  <c r="AD403" i="6" s="1"/>
  <c r="E403" i="6"/>
  <c r="B403" i="6" s="1"/>
  <c r="W403" i="6"/>
  <c r="AA403" i="6" s="1"/>
  <c r="S403" i="6"/>
  <c r="T403" i="6" s="1"/>
  <c r="AS404" i="6"/>
  <c r="AE403" i="6" l="1"/>
  <c r="AF403" i="6" s="1"/>
  <c r="P404" i="6"/>
  <c r="I404" i="6" s="1"/>
  <c r="AN405" i="6"/>
  <c r="F404" i="6"/>
  <c r="AM404" i="6"/>
  <c r="R404" i="6" l="1"/>
  <c r="AJ404" i="6"/>
  <c r="D404" i="6" s="1"/>
  <c r="AK404" i="6"/>
  <c r="Q404" i="6"/>
  <c r="S404" i="6" s="1"/>
  <c r="AQ405" i="6"/>
  <c r="N405" i="6" s="1"/>
  <c r="X405" i="6" s="1"/>
  <c r="L405" i="6"/>
  <c r="J404" i="6" s="1"/>
  <c r="AP405" i="6"/>
  <c r="AR405" i="6" s="1"/>
  <c r="O405" i="6" s="1"/>
  <c r="AB405" i="6" s="1"/>
  <c r="AC404" i="6" l="1"/>
  <c r="AD404" i="6" s="1"/>
  <c r="E404" i="6"/>
  <c r="B404" i="6" s="1"/>
  <c r="W404" i="6"/>
  <c r="AA404" i="6" s="1"/>
  <c r="T404" i="6"/>
  <c r="AS405" i="6"/>
  <c r="AE404" i="6" l="1"/>
  <c r="AF404" i="6" s="1"/>
  <c r="AM405" i="6"/>
  <c r="P405" i="6"/>
  <c r="I405" i="6" s="1"/>
  <c r="AN406" i="6"/>
  <c r="F405" i="6"/>
  <c r="AP406" i="6" l="1"/>
  <c r="AR406" i="6" s="1"/>
  <c r="O406" i="6" s="1"/>
  <c r="AB406" i="6" s="1"/>
  <c r="L406" i="6"/>
  <c r="J405" i="6" s="1"/>
  <c r="AQ406" i="6"/>
  <c r="N406" i="6" s="1"/>
  <c r="X406" i="6" s="1"/>
  <c r="AK405" i="6"/>
  <c r="Q405" i="6"/>
  <c r="AJ405" i="6"/>
  <c r="D405" i="6" s="1"/>
  <c r="R405" i="6"/>
  <c r="S405" i="6" l="1"/>
  <c r="T405" i="6" s="1"/>
  <c r="AC405" i="6"/>
  <c r="AD405" i="6" s="1"/>
  <c r="E405" i="6"/>
  <c r="B405" i="6" s="1"/>
  <c r="W405" i="6"/>
  <c r="AA405" i="6" s="1"/>
  <c r="AE405" i="6" s="1"/>
  <c r="AS406" i="6"/>
  <c r="AF405" i="6" l="1"/>
  <c r="P406" i="6"/>
  <c r="I406" i="6" s="1"/>
  <c r="AN407" i="6"/>
  <c r="F406" i="6"/>
  <c r="AM406" i="6"/>
  <c r="Q406" i="6" l="1"/>
  <c r="R406" i="6"/>
  <c r="AJ406" i="6"/>
  <c r="D406" i="6" s="1"/>
  <c r="AC406" i="6" s="1"/>
  <c r="AD406" i="6" s="1"/>
  <c r="AK406" i="6"/>
  <c r="AP407" i="6"/>
  <c r="AR407" i="6" s="1"/>
  <c r="O407" i="6" s="1"/>
  <c r="AB407" i="6" s="1"/>
  <c r="L407" i="6"/>
  <c r="J406" i="6" s="1"/>
  <c r="AQ407" i="6"/>
  <c r="N407" i="6" s="1"/>
  <c r="X407" i="6" s="1"/>
  <c r="S406" i="6"/>
  <c r="E406" i="6" l="1"/>
  <c r="B406" i="6" s="1"/>
  <c r="W406" i="6"/>
  <c r="AA406" i="6" s="1"/>
  <c r="AE406" i="6" s="1"/>
  <c r="T406" i="6"/>
  <c r="AS407" i="6"/>
  <c r="AF406" i="6" l="1"/>
  <c r="AM407" i="6"/>
  <c r="P407" i="6"/>
  <c r="I407" i="6" s="1"/>
  <c r="AN408" i="6"/>
  <c r="F407" i="6"/>
  <c r="L408" i="6" l="1"/>
  <c r="J407" i="6" s="1"/>
  <c r="AP408" i="6"/>
  <c r="AR408" i="6" s="1"/>
  <c r="O408" i="6" s="1"/>
  <c r="AB408" i="6" s="1"/>
  <c r="AQ408" i="6"/>
  <c r="N408" i="6" s="1"/>
  <c r="X408" i="6" s="1"/>
  <c r="AJ407" i="6"/>
  <c r="D407" i="6" s="1"/>
  <c r="AC407" i="6" s="1"/>
  <c r="AD407" i="6" s="1"/>
  <c r="AK407" i="6"/>
  <c r="Q407" i="6"/>
  <c r="R407" i="6"/>
  <c r="S407" i="6" l="1"/>
  <c r="T407" i="6" s="1"/>
  <c r="E407" i="6"/>
  <c r="B407" i="6" s="1"/>
  <c r="W407" i="6"/>
  <c r="AA407" i="6" s="1"/>
  <c r="AE407" i="6" s="1"/>
  <c r="AS408" i="6"/>
  <c r="AF407" i="6" l="1"/>
  <c r="AM408" i="6"/>
  <c r="P408" i="6"/>
  <c r="I408" i="6" s="1"/>
  <c r="AN409" i="6"/>
  <c r="F408" i="6"/>
  <c r="AP409" i="6" l="1"/>
  <c r="AR409" i="6" s="1"/>
  <c r="O409" i="6" s="1"/>
  <c r="AB409" i="6" s="1"/>
  <c r="AQ409" i="6"/>
  <c r="N409" i="6" s="1"/>
  <c r="X409" i="6" s="1"/>
  <c r="L409" i="6"/>
  <c r="J408" i="6" s="1"/>
  <c r="AK408" i="6"/>
  <c r="R408" i="6"/>
  <c r="Q408" i="6"/>
  <c r="AJ408" i="6"/>
  <c r="D408" i="6" s="1"/>
  <c r="AC408" i="6" s="1"/>
  <c r="AD408" i="6" s="1"/>
  <c r="S408" i="6" l="1"/>
  <c r="T408" i="6" s="1"/>
  <c r="E408" i="6"/>
  <c r="B408" i="6" s="1"/>
  <c r="W408" i="6"/>
  <c r="AA408" i="6" s="1"/>
  <c r="AE408" i="6" s="1"/>
  <c r="AS409" i="6"/>
  <c r="AF408" i="6" l="1"/>
  <c r="P409" i="6"/>
  <c r="I409" i="6" s="1"/>
  <c r="AN410" i="6"/>
  <c r="F409" i="6"/>
  <c r="AM409" i="6"/>
  <c r="AJ409" i="6" l="1"/>
  <c r="D409" i="6" s="1"/>
  <c r="Q409" i="6"/>
  <c r="R409" i="6"/>
  <c r="AK409" i="6"/>
  <c r="L410" i="6"/>
  <c r="J409" i="6" s="1"/>
  <c r="AQ410" i="6"/>
  <c r="N410" i="6" s="1"/>
  <c r="X410" i="6" s="1"/>
  <c r="AP410" i="6"/>
  <c r="AR410" i="6" s="1"/>
  <c r="O410" i="6" s="1"/>
  <c r="AB410" i="6" s="1"/>
  <c r="S409" i="6" l="1"/>
  <c r="AC409" i="6"/>
  <c r="AD409" i="6" s="1"/>
  <c r="E409" i="6"/>
  <c r="B409" i="6" s="1"/>
  <c r="W409" i="6"/>
  <c r="AA409" i="6" s="1"/>
  <c r="AE409" i="6" s="1"/>
  <c r="T409" i="6"/>
  <c r="AS410" i="6"/>
  <c r="AF409" i="6" l="1"/>
  <c r="AM410" i="6"/>
  <c r="P410" i="6"/>
  <c r="I410" i="6" s="1"/>
  <c r="AN411" i="6"/>
  <c r="F410" i="6"/>
  <c r="L411" i="6" l="1"/>
  <c r="J410" i="6" s="1"/>
  <c r="AQ411" i="6"/>
  <c r="N411" i="6" s="1"/>
  <c r="X411" i="6" s="1"/>
  <c r="AP411" i="6"/>
  <c r="AR411" i="6" s="1"/>
  <c r="O411" i="6" s="1"/>
  <c r="AB411" i="6" s="1"/>
  <c r="S410" i="6"/>
  <c r="AK410" i="6"/>
  <c r="R410" i="6"/>
  <c r="Q410" i="6"/>
  <c r="AJ410" i="6"/>
  <c r="D410" i="6" s="1"/>
  <c r="AC410" i="6" s="1"/>
  <c r="AD410" i="6" s="1"/>
  <c r="E410" i="6" l="1"/>
  <c r="B410" i="6" s="1"/>
  <c r="W410" i="6"/>
  <c r="AA410" i="6" s="1"/>
  <c r="AE410" i="6" s="1"/>
  <c r="T410" i="6"/>
  <c r="AS411" i="6"/>
  <c r="AF410" i="6" l="1"/>
  <c r="P411" i="6"/>
  <c r="I411" i="6" s="1"/>
  <c r="AN412" i="6"/>
  <c r="F411" i="6"/>
  <c r="AM411" i="6"/>
  <c r="Q411" i="6" l="1"/>
  <c r="R411" i="6"/>
  <c r="AK411" i="6"/>
  <c r="AJ411" i="6"/>
  <c r="D411" i="6" s="1"/>
  <c r="AC411" i="6" s="1"/>
  <c r="AD411" i="6" s="1"/>
  <c r="AQ412" i="6"/>
  <c r="N412" i="6" s="1"/>
  <c r="X412" i="6" s="1"/>
  <c r="L412" i="6"/>
  <c r="J411" i="6" s="1"/>
  <c r="AP412" i="6"/>
  <c r="AR412" i="6" s="1"/>
  <c r="O412" i="6" s="1"/>
  <c r="AB412" i="6" s="1"/>
  <c r="S411" i="6"/>
  <c r="E411" i="6" l="1"/>
  <c r="B411" i="6" s="1"/>
  <c r="W411" i="6"/>
  <c r="AA411" i="6" s="1"/>
  <c r="AE411" i="6" s="1"/>
  <c r="T411" i="6"/>
  <c r="AS412" i="6"/>
  <c r="AF411" i="6" l="1"/>
  <c r="P412" i="6"/>
  <c r="I412" i="6" s="1"/>
  <c r="AN413" i="6"/>
  <c r="F412" i="6"/>
  <c r="AM412" i="6"/>
  <c r="R412" i="6" l="1"/>
  <c r="AK412" i="6"/>
  <c r="AJ412" i="6"/>
  <c r="D412" i="6" s="1"/>
  <c r="Q412" i="6"/>
  <c r="S412" i="6" s="1"/>
  <c r="L413" i="6"/>
  <c r="J412" i="6" s="1"/>
  <c r="AP413" i="6"/>
  <c r="AR413" i="6" s="1"/>
  <c r="O413" i="6" s="1"/>
  <c r="AB413" i="6" s="1"/>
  <c r="AQ413" i="6"/>
  <c r="N413" i="6" s="1"/>
  <c r="X413" i="6" s="1"/>
  <c r="AC412" i="6" l="1"/>
  <c r="AD412" i="6" s="1"/>
  <c r="E412" i="6"/>
  <c r="B412" i="6" s="1"/>
  <c r="W412" i="6"/>
  <c r="AA412" i="6" s="1"/>
  <c r="AE412" i="6" s="1"/>
  <c r="T412" i="6"/>
  <c r="AS413" i="6"/>
  <c r="AF412" i="6" l="1"/>
  <c r="P413" i="6"/>
  <c r="I413" i="6" s="1"/>
  <c r="AN414" i="6"/>
  <c r="F413" i="6"/>
  <c r="AM413" i="6"/>
  <c r="AJ413" i="6" l="1"/>
  <c r="D413" i="6" s="1"/>
  <c r="AK413" i="6"/>
  <c r="Q413" i="6"/>
  <c r="R413" i="6"/>
  <c r="S413" i="6" s="1"/>
  <c r="AQ414" i="6"/>
  <c r="N414" i="6" s="1"/>
  <c r="X414" i="6" s="1"/>
  <c r="L414" i="6"/>
  <c r="J413" i="6" s="1"/>
  <c r="AP414" i="6"/>
  <c r="AR414" i="6" s="1"/>
  <c r="O414" i="6" s="1"/>
  <c r="AB414" i="6" s="1"/>
  <c r="AC413" i="6" l="1"/>
  <c r="AD413" i="6" s="1"/>
  <c r="E413" i="6"/>
  <c r="B413" i="6" s="1"/>
  <c r="W413" i="6"/>
  <c r="AA413" i="6" s="1"/>
  <c r="AE413" i="6" s="1"/>
  <c r="T413" i="6"/>
  <c r="AS414" i="6"/>
  <c r="AM414" i="6" s="1"/>
  <c r="AF413" i="6" l="1"/>
  <c r="AK414" i="6"/>
  <c r="AJ414" i="6"/>
  <c r="D414" i="6" s="1"/>
  <c r="R414" i="6"/>
  <c r="Q414" i="6"/>
  <c r="P414" i="6"/>
  <c r="I414" i="6" s="1"/>
  <c r="AN415" i="6"/>
  <c r="F414" i="6"/>
  <c r="AC414" i="6" l="1"/>
  <c r="AD414" i="6" s="1"/>
  <c r="E414" i="6"/>
  <c r="W414" i="6"/>
  <c r="AA414" i="6" s="1"/>
  <c r="AE414" i="6" s="1"/>
  <c r="L415" i="6"/>
  <c r="J414" i="6" s="1"/>
  <c r="AQ415" i="6"/>
  <c r="N415" i="6" s="1"/>
  <c r="X415" i="6" s="1"/>
  <c r="AP415" i="6"/>
  <c r="AR415" i="6" s="1"/>
  <c r="O415" i="6" s="1"/>
  <c r="AB415" i="6" s="1"/>
  <c r="S414" i="6"/>
  <c r="B414" i="6" l="1"/>
  <c r="AF414" i="6" s="1"/>
  <c r="T414" i="6"/>
  <c r="AS415" i="6"/>
  <c r="P415" i="6" l="1"/>
  <c r="I415" i="6" s="1"/>
  <c r="AN416" i="6"/>
  <c r="F415" i="6"/>
  <c r="AM415" i="6"/>
  <c r="Q415" i="6" l="1"/>
  <c r="AK415" i="6"/>
  <c r="R415" i="6"/>
  <c r="AJ415" i="6"/>
  <c r="D415" i="6" s="1"/>
  <c r="AC415" i="6" s="1"/>
  <c r="AD415" i="6" s="1"/>
  <c r="AQ416" i="6"/>
  <c r="N416" i="6" s="1"/>
  <c r="X416" i="6" s="1"/>
  <c r="AP416" i="6"/>
  <c r="AR416" i="6" s="1"/>
  <c r="O416" i="6" s="1"/>
  <c r="AB416" i="6" s="1"/>
  <c r="L416" i="6"/>
  <c r="J415" i="6" s="1"/>
  <c r="E415" i="6" l="1"/>
  <c r="B415" i="6" s="1"/>
  <c r="W415" i="6"/>
  <c r="AA415" i="6" s="1"/>
  <c r="AE415" i="6" s="1"/>
  <c r="AS416" i="6"/>
  <c r="S415" i="6"/>
  <c r="T415" i="6" s="1"/>
  <c r="AF415" i="6" l="1"/>
  <c r="AM416" i="6"/>
  <c r="P416" i="6"/>
  <c r="I416" i="6" s="1"/>
  <c r="AN417" i="6"/>
  <c r="F416" i="6"/>
  <c r="AP417" i="6" l="1"/>
  <c r="AR417" i="6" s="1"/>
  <c r="O417" i="6" s="1"/>
  <c r="AB417" i="6" s="1"/>
  <c r="L417" i="6"/>
  <c r="J416" i="6" s="1"/>
  <c r="AQ417" i="6"/>
  <c r="N417" i="6" s="1"/>
  <c r="X417" i="6" s="1"/>
  <c r="AJ416" i="6"/>
  <c r="D416" i="6" s="1"/>
  <c r="AC416" i="6" s="1"/>
  <c r="AD416" i="6" s="1"/>
  <c r="AK416" i="6"/>
  <c r="Q416" i="6"/>
  <c r="R416" i="6"/>
  <c r="E416" i="6" l="1"/>
  <c r="B416" i="6" s="1"/>
  <c r="W416" i="6"/>
  <c r="AA416" i="6" s="1"/>
  <c r="AE416" i="6" s="1"/>
  <c r="S416" i="6"/>
  <c r="T416" i="6" s="1"/>
  <c r="AS417" i="6"/>
  <c r="AM417" i="6" s="1"/>
  <c r="AF416" i="6" l="1"/>
  <c r="Q417" i="6"/>
  <c r="AK417" i="6"/>
  <c r="AJ417" i="6"/>
  <c r="D417" i="6" s="1"/>
  <c r="AC417" i="6" s="1"/>
  <c r="AD417" i="6" s="1"/>
  <c r="R417" i="6"/>
  <c r="P417" i="6"/>
  <c r="I417" i="6" s="1"/>
  <c r="AN418" i="6"/>
  <c r="F417" i="6"/>
  <c r="E417" i="6" l="1"/>
  <c r="W417" i="6"/>
  <c r="AA417" i="6" s="1"/>
  <c r="AE417" i="6" s="1"/>
  <c r="AQ418" i="6"/>
  <c r="N418" i="6" s="1"/>
  <c r="X418" i="6" s="1"/>
  <c r="AP418" i="6"/>
  <c r="AR418" i="6" s="1"/>
  <c r="O418" i="6" s="1"/>
  <c r="AB418" i="6" s="1"/>
  <c r="L418" i="6"/>
  <c r="J417" i="6" s="1"/>
  <c r="S417" i="6"/>
  <c r="B417" i="6" l="1"/>
  <c r="AF417" i="6" s="1"/>
  <c r="T417" i="6"/>
  <c r="AS418" i="6"/>
  <c r="AM418" i="6" s="1"/>
  <c r="AJ418" i="6" l="1"/>
  <c r="D418" i="6" s="1"/>
  <c r="Q418" i="6"/>
  <c r="R418" i="6"/>
  <c r="AK418" i="6"/>
  <c r="P418" i="6"/>
  <c r="I418" i="6" s="1"/>
  <c r="AN419" i="6"/>
  <c r="F418" i="6"/>
  <c r="AC418" i="6" l="1"/>
  <c r="AD418" i="6" s="1"/>
  <c r="E418" i="6"/>
  <c r="W418" i="6"/>
  <c r="AA418" i="6" s="1"/>
  <c r="L419" i="6"/>
  <c r="J418" i="6" s="1"/>
  <c r="AP419" i="6"/>
  <c r="AR419" i="6" s="1"/>
  <c r="O419" i="6" s="1"/>
  <c r="AB419" i="6" s="1"/>
  <c r="AQ419" i="6"/>
  <c r="N419" i="6" s="1"/>
  <c r="X419" i="6" s="1"/>
  <c r="S418" i="6"/>
  <c r="AE418" i="6" l="1"/>
  <c r="B418" i="6"/>
  <c r="AS419" i="6"/>
  <c r="AM419" i="6"/>
  <c r="T418" i="6"/>
  <c r="AF418" i="6" l="1"/>
  <c r="Q419" i="6"/>
  <c r="AJ419" i="6"/>
  <c r="D419" i="6" s="1"/>
  <c r="AC419" i="6" s="1"/>
  <c r="AD419" i="6" s="1"/>
  <c r="R419" i="6"/>
  <c r="AK419" i="6"/>
  <c r="P419" i="6"/>
  <c r="I419" i="6" s="1"/>
  <c r="AN420" i="6"/>
  <c r="F419" i="6"/>
  <c r="E419" i="6" l="1"/>
  <c r="W419" i="6"/>
  <c r="AA419" i="6" s="1"/>
  <c r="AE419" i="6" s="1"/>
  <c r="L420" i="6"/>
  <c r="J419" i="6" s="1"/>
  <c r="AQ420" i="6"/>
  <c r="N420" i="6" s="1"/>
  <c r="X420" i="6" s="1"/>
  <c r="AP420" i="6"/>
  <c r="AR420" i="6" s="1"/>
  <c r="O420" i="6" s="1"/>
  <c r="AB420" i="6" s="1"/>
  <c r="S419" i="6"/>
  <c r="B419" i="6" l="1"/>
  <c r="AF419" i="6" s="1"/>
  <c r="T419" i="6"/>
  <c r="AS420" i="6"/>
  <c r="P420" i="6" l="1"/>
  <c r="I420" i="6" s="1"/>
  <c r="AN421" i="6"/>
  <c r="F420" i="6"/>
  <c r="AM420" i="6"/>
  <c r="AJ420" i="6" l="1"/>
  <c r="D420" i="6" s="1"/>
  <c r="AK420" i="6"/>
  <c r="R420" i="6"/>
  <c r="Q420" i="6"/>
  <c r="AQ421" i="6"/>
  <c r="N421" i="6" s="1"/>
  <c r="X421" i="6" s="1"/>
  <c r="AP421" i="6"/>
  <c r="AR421" i="6" s="1"/>
  <c r="O421" i="6" s="1"/>
  <c r="AB421" i="6" s="1"/>
  <c r="L421" i="6"/>
  <c r="J420" i="6" s="1"/>
  <c r="S420" i="6" l="1"/>
  <c r="AC420" i="6"/>
  <c r="AD420" i="6" s="1"/>
  <c r="E420" i="6"/>
  <c r="B420" i="6" s="1"/>
  <c r="W420" i="6"/>
  <c r="AA420" i="6" s="1"/>
  <c r="T420" i="6"/>
  <c r="AS421" i="6"/>
  <c r="AM421" i="6" s="1"/>
  <c r="AE420" i="6" l="1"/>
  <c r="AF420" i="6" s="1"/>
  <c r="AJ421" i="6"/>
  <c r="D421" i="6" s="1"/>
  <c r="AK421" i="6"/>
  <c r="R421" i="6"/>
  <c r="Q421" i="6"/>
  <c r="P421" i="6"/>
  <c r="I421" i="6" s="1"/>
  <c r="AN422" i="6"/>
  <c r="F421" i="6"/>
  <c r="AC421" i="6" l="1"/>
  <c r="AD421" i="6" s="1"/>
  <c r="E421" i="6"/>
  <c r="W421" i="6"/>
  <c r="AA421" i="6" s="1"/>
  <c r="S421" i="6"/>
  <c r="AQ422" i="6"/>
  <c r="N422" i="6" s="1"/>
  <c r="X422" i="6" s="1"/>
  <c r="L422" i="6"/>
  <c r="J421" i="6" s="1"/>
  <c r="AP422" i="6"/>
  <c r="AR422" i="6" s="1"/>
  <c r="O422" i="6" s="1"/>
  <c r="AB422" i="6" s="1"/>
  <c r="AE421" i="6" l="1"/>
  <c r="B421" i="6"/>
  <c r="AS422" i="6"/>
  <c r="AM422" i="6" s="1"/>
  <c r="T421" i="6"/>
  <c r="AF421" i="6" l="1"/>
  <c r="AK422" i="6"/>
  <c r="R422" i="6"/>
  <c r="AJ422" i="6"/>
  <c r="D422" i="6" s="1"/>
  <c r="Q422" i="6"/>
  <c r="P422" i="6"/>
  <c r="I422" i="6" s="1"/>
  <c r="AN423" i="6"/>
  <c r="F422" i="6"/>
  <c r="AC422" i="6" l="1"/>
  <c r="AD422" i="6" s="1"/>
  <c r="E422" i="6"/>
  <c r="W422" i="6"/>
  <c r="AA422" i="6" s="1"/>
  <c r="AE422" i="6" s="1"/>
  <c r="L423" i="6"/>
  <c r="J422" i="6" s="1"/>
  <c r="AQ423" i="6"/>
  <c r="N423" i="6" s="1"/>
  <c r="X423" i="6" s="1"/>
  <c r="AP423" i="6"/>
  <c r="AR423" i="6" s="1"/>
  <c r="O423" i="6" s="1"/>
  <c r="AB423" i="6" s="1"/>
  <c r="S422" i="6"/>
  <c r="B422" i="6" l="1"/>
  <c r="AF422" i="6" s="1"/>
  <c r="T422" i="6"/>
  <c r="AS423" i="6"/>
  <c r="P423" i="6" l="1"/>
  <c r="I423" i="6" s="1"/>
  <c r="AN424" i="6"/>
  <c r="F423" i="6"/>
  <c r="AM423" i="6"/>
  <c r="Q423" i="6" l="1"/>
  <c r="R423" i="6"/>
  <c r="AK423" i="6"/>
  <c r="AJ423" i="6"/>
  <c r="D423" i="6" s="1"/>
  <c r="AC423" i="6" s="1"/>
  <c r="AD423" i="6" s="1"/>
  <c r="AQ424" i="6"/>
  <c r="N424" i="6" s="1"/>
  <c r="X424" i="6" s="1"/>
  <c r="AP424" i="6"/>
  <c r="AR424" i="6" s="1"/>
  <c r="O424" i="6" s="1"/>
  <c r="AB424" i="6" s="1"/>
  <c r="L424" i="6"/>
  <c r="J423" i="6" s="1"/>
  <c r="S423" i="6" l="1"/>
  <c r="T423" i="6" s="1"/>
  <c r="E423" i="6"/>
  <c r="B423" i="6" s="1"/>
  <c r="W423" i="6"/>
  <c r="AA423" i="6" s="1"/>
  <c r="AE423" i="6" s="1"/>
  <c r="AS424" i="6"/>
  <c r="AM424" i="6" s="1"/>
  <c r="AF423" i="6" l="1"/>
  <c r="AJ424" i="6"/>
  <c r="D424" i="6" s="1"/>
  <c r="Q424" i="6"/>
  <c r="AK424" i="6"/>
  <c r="R424" i="6"/>
  <c r="P424" i="6"/>
  <c r="I424" i="6" s="1"/>
  <c r="AN425" i="6"/>
  <c r="F424" i="6"/>
  <c r="AC424" i="6" l="1"/>
  <c r="AD424" i="6" s="1"/>
  <c r="E424" i="6"/>
  <c r="W424" i="6"/>
  <c r="AA424" i="6" s="1"/>
  <c r="AP425" i="6"/>
  <c r="AR425" i="6" s="1"/>
  <c r="O425" i="6" s="1"/>
  <c r="AB425" i="6" s="1"/>
  <c r="AQ425" i="6"/>
  <c r="N425" i="6" s="1"/>
  <c r="X425" i="6" s="1"/>
  <c r="L425" i="6"/>
  <c r="J424" i="6" s="1"/>
  <c r="S424" i="6"/>
  <c r="AE424" i="6" l="1"/>
  <c r="B424" i="6"/>
  <c r="T424" i="6"/>
  <c r="AS425" i="6"/>
  <c r="AF424" i="6" l="1"/>
  <c r="P425" i="6"/>
  <c r="I425" i="6" s="1"/>
  <c r="AN426" i="6"/>
  <c r="F425" i="6"/>
  <c r="AM425" i="6"/>
  <c r="Q425" i="6" l="1"/>
  <c r="R425" i="6"/>
  <c r="AK425" i="6"/>
  <c r="AJ425" i="6"/>
  <c r="D425" i="6" s="1"/>
  <c r="AC425" i="6" s="1"/>
  <c r="AD425" i="6" s="1"/>
  <c r="L426" i="6"/>
  <c r="J425" i="6" s="1"/>
  <c r="AP426" i="6"/>
  <c r="AR426" i="6" s="1"/>
  <c r="O426" i="6" s="1"/>
  <c r="AB426" i="6" s="1"/>
  <c r="AQ426" i="6"/>
  <c r="N426" i="6" s="1"/>
  <c r="X426" i="6" s="1"/>
  <c r="E425" i="6" l="1"/>
  <c r="B425" i="6" s="1"/>
  <c r="W425" i="6"/>
  <c r="AA425" i="6" s="1"/>
  <c r="AE425" i="6" s="1"/>
  <c r="AS426" i="6"/>
  <c r="S425" i="6"/>
  <c r="T425" i="6" s="1"/>
  <c r="AF425" i="6" l="1"/>
  <c r="P426" i="6"/>
  <c r="I426" i="6" s="1"/>
  <c r="AN427" i="6"/>
  <c r="F426" i="6"/>
  <c r="AM426" i="6"/>
  <c r="AJ426" i="6" l="1"/>
  <c r="D426" i="6" s="1"/>
  <c r="R426" i="6"/>
  <c r="AK426" i="6"/>
  <c r="Q426" i="6"/>
  <c r="S426" i="6" s="1"/>
  <c r="AQ427" i="6"/>
  <c r="N427" i="6" s="1"/>
  <c r="X427" i="6" s="1"/>
  <c r="L427" i="6"/>
  <c r="J426" i="6" s="1"/>
  <c r="AP427" i="6"/>
  <c r="AR427" i="6" s="1"/>
  <c r="O427" i="6" s="1"/>
  <c r="AB427" i="6" s="1"/>
  <c r="AC426" i="6" l="1"/>
  <c r="AD426" i="6" s="1"/>
  <c r="E426" i="6"/>
  <c r="B426" i="6" s="1"/>
  <c r="W426" i="6"/>
  <c r="AA426" i="6" s="1"/>
  <c r="AS427" i="6"/>
  <c r="AM427" i="6" s="1"/>
  <c r="T426" i="6"/>
  <c r="AE426" i="6" l="1"/>
  <c r="AF426" i="6" s="1"/>
  <c r="Q427" i="6"/>
  <c r="AJ427" i="6"/>
  <c r="D427" i="6" s="1"/>
  <c r="AC427" i="6" s="1"/>
  <c r="AD427" i="6" s="1"/>
  <c r="R427" i="6"/>
  <c r="AK427" i="6"/>
  <c r="P427" i="6"/>
  <c r="I427" i="6" s="1"/>
  <c r="AN428" i="6"/>
  <c r="F427" i="6"/>
  <c r="E427" i="6" l="1"/>
  <c r="W427" i="6"/>
  <c r="AA427" i="6" s="1"/>
  <c r="AE427" i="6" s="1"/>
  <c r="L428" i="6"/>
  <c r="J427" i="6" s="1"/>
  <c r="AQ428" i="6"/>
  <c r="N428" i="6" s="1"/>
  <c r="X428" i="6" s="1"/>
  <c r="AP428" i="6"/>
  <c r="AR428" i="6" s="1"/>
  <c r="O428" i="6" s="1"/>
  <c r="AB428" i="6" s="1"/>
  <c r="S427" i="6"/>
  <c r="B427" i="6" l="1"/>
  <c r="AF427" i="6" s="1"/>
  <c r="T427" i="6"/>
  <c r="AS428" i="6"/>
  <c r="P428" i="6" l="1"/>
  <c r="I428" i="6" s="1"/>
  <c r="AN429" i="6"/>
  <c r="F428" i="6"/>
  <c r="AM428" i="6"/>
  <c r="AJ428" i="6" l="1"/>
  <c r="D428" i="6" s="1"/>
  <c r="AK428" i="6"/>
  <c r="Q428" i="6"/>
  <c r="R428" i="6"/>
  <c r="AQ429" i="6"/>
  <c r="N429" i="6" s="1"/>
  <c r="X429" i="6" s="1"/>
  <c r="L429" i="6"/>
  <c r="J428" i="6" s="1"/>
  <c r="AP429" i="6"/>
  <c r="AR429" i="6" s="1"/>
  <c r="O429" i="6" s="1"/>
  <c r="AB429" i="6" s="1"/>
  <c r="S428" i="6"/>
  <c r="AC428" i="6" l="1"/>
  <c r="AD428" i="6" s="1"/>
  <c r="E428" i="6"/>
  <c r="B428" i="6" s="1"/>
  <c r="W428" i="6"/>
  <c r="AA428" i="6" s="1"/>
  <c r="T428" i="6"/>
  <c r="AS429" i="6"/>
  <c r="AE428" i="6" l="1"/>
  <c r="AF428" i="6" s="1"/>
  <c r="P429" i="6"/>
  <c r="I429" i="6" s="1"/>
  <c r="AN430" i="6"/>
  <c r="F429" i="6"/>
  <c r="AM429" i="6"/>
  <c r="Q429" i="6" l="1"/>
  <c r="AJ429" i="6"/>
  <c r="D429" i="6" s="1"/>
  <c r="AC429" i="6" s="1"/>
  <c r="AD429" i="6" s="1"/>
  <c r="AK429" i="6"/>
  <c r="R429" i="6"/>
  <c r="S429" i="6" s="1"/>
  <c r="T429" i="6" s="1"/>
  <c r="L430" i="6"/>
  <c r="J429" i="6" s="1"/>
  <c r="AP430" i="6"/>
  <c r="AR430" i="6" s="1"/>
  <c r="O430" i="6" s="1"/>
  <c r="AB430" i="6" s="1"/>
  <c r="AQ430" i="6"/>
  <c r="N430" i="6" s="1"/>
  <c r="X430" i="6" s="1"/>
  <c r="E429" i="6" l="1"/>
  <c r="B429" i="6" s="1"/>
  <c r="W429" i="6"/>
  <c r="AA429" i="6" s="1"/>
  <c r="AE429" i="6" s="1"/>
  <c r="AS430" i="6"/>
  <c r="AM430" i="6" s="1"/>
  <c r="AF429" i="6" l="1"/>
  <c r="Q430" i="6"/>
  <c r="R430" i="6"/>
  <c r="AK430" i="6"/>
  <c r="AJ430" i="6"/>
  <c r="D430" i="6" s="1"/>
  <c r="P430" i="6"/>
  <c r="I430" i="6" s="1"/>
  <c r="AN431" i="6"/>
  <c r="F430" i="6"/>
  <c r="AC430" i="6" l="1"/>
  <c r="AD430" i="6" s="1"/>
  <c r="E430" i="6"/>
  <c r="W430" i="6"/>
  <c r="AA430" i="6" s="1"/>
  <c r="AP431" i="6"/>
  <c r="AR431" i="6" s="1"/>
  <c r="O431" i="6" s="1"/>
  <c r="AB431" i="6" s="1"/>
  <c r="AQ431" i="6"/>
  <c r="N431" i="6" s="1"/>
  <c r="X431" i="6" s="1"/>
  <c r="L431" i="6"/>
  <c r="J430" i="6" s="1"/>
  <c r="S430" i="6"/>
  <c r="AE430" i="6" l="1"/>
  <c r="B430" i="6"/>
  <c r="T430" i="6"/>
  <c r="AS431" i="6"/>
  <c r="AF430" i="6" l="1"/>
  <c r="P431" i="6"/>
  <c r="I431" i="6" s="1"/>
  <c r="AN432" i="6"/>
  <c r="F431" i="6"/>
  <c r="AM431" i="6"/>
  <c r="AJ431" i="6" l="1"/>
  <c r="D431" i="6" s="1"/>
  <c r="AK431" i="6"/>
  <c r="R431" i="6"/>
  <c r="Q431" i="6"/>
  <c r="AP432" i="6"/>
  <c r="AR432" i="6" s="1"/>
  <c r="O432" i="6" s="1"/>
  <c r="AB432" i="6" s="1"/>
  <c r="AQ432" i="6"/>
  <c r="N432" i="6" s="1"/>
  <c r="X432" i="6" s="1"/>
  <c r="L432" i="6"/>
  <c r="J431" i="6" s="1"/>
  <c r="AC431" i="6" l="1"/>
  <c r="AD431" i="6" s="1"/>
  <c r="E431" i="6"/>
  <c r="B431" i="6" s="1"/>
  <c r="W431" i="6"/>
  <c r="AA431" i="6" s="1"/>
  <c r="AE431" i="6" s="1"/>
  <c r="S431" i="6"/>
  <c r="T431" i="6" s="1"/>
  <c r="AS432" i="6"/>
  <c r="AM432" i="6" s="1"/>
  <c r="AF431" i="6" l="1"/>
  <c r="R432" i="6"/>
  <c r="Q432" i="6"/>
  <c r="AJ432" i="6"/>
  <c r="D432" i="6" s="1"/>
  <c r="AC432" i="6" s="1"/>
  <c r="AD432" i="6" s="1"/>
  <c r="AK432" i="6"/>
  <c r="P432" i="6"/>
  <c r="I432" i="6" s="1"/>
  <c r="AN433" i="6"/>
  <c r="F432" i="6"/>
  <c r="E432" i="6" l="1"/>
  <c r="W432" i="6"/>
  <c r="AA432" i="6" s="1"/>
  <c r="AE432" i="6" s="1"/>
  <c r="L433" i="6"/>
  <c r="J432" i="6" s="1"/>
  <c r="AP433" i="6"/>
  <c r="AR433" i="6" s="1"/>
  <c r="O433" i="6" s="1"/>
  <c r="AB433" i="6" s="1"/>
  <c r="AQ433" i="6"/>
  <c r="N433" i="6" s="1"/>
  <c r="X433" i="6" s="1"/>
  <c r="S432" i="6"/>
  <c r="B432" i="6" l="1"/>
  <c r="AF432" i="6" s="1"/>
  <c r="T432" i="6"/>
  <c r="AS433" i="6"/>
  <c r="P433" i="6" l="1"/>
  <c r="I433" i="6" s="1"/>
  <c r="AN434" i="6"/>
  <c r="F433" i="6"/>
  <c r="AM433" i="6"/>
  <c r="Q433" i="6" l="1"/>
  <c r="AJ433" i="6"/>
  <c r="D433" i="6" s="1"/>
  <c r="R433" i="6"/>
  <c r="AK433" i="6"/>
  <c r="AP434" i="6"/>
  <c r="AR434" i="6" s="1"/>
  <c r="O434" i="6" s="1"/>
  <c r="AB434" i="6" s="1"/>
  <c r="AQ434" i="6"/>
  <c r="N434" i="6" s="1"/>
  <c r="X434" i="6" s="1"/>
  <c r="L434" i="6"/>
  <c r="J433" i="6" s="1"/>
  <c r="S433" i="6" l="1"/>
  <c r="T433" i="6" s="1"/>
  <c r="AC433" i="6"/>
  <c r="AD433" i="6" s="1"/>
  <c r="E433" i="6"/>
  <c r="B433" i="6" s="1"/>
  <c r="W433" i="6"/>
  <c r="AA433" i="6" s="1"/>
  <c r="AS434" i="6"/>
  <c r="AE433" i="6" l="1"/>
  <c r="AF433" i="6" s="1"/>
  <c r="P434" i="6"/>
  <c r="I434" i="6" s="1"/>
  <c r="AN435" i="6"/>
  <c r="F434" i="6"/>
  <c r="AM434" i="6"/>
  <c r="R434" i="6" l="1"/>
  <c r="AK434" i="6"/>
  <c r="AJ434" i="6"/>
  <c r="D434" i="6" s="1"/>
  <c r="Q434" i="6"/>
  <c r="L435" i="6"/>
  <c r="J434" i="6" s="1"/>
  <c r="AQ435" i="6"/>
  <c r="N435" i="6" s="1"/>
  <c r="X435" i="6" s="1"/>
  <c r="AP435" i="6"/>
  <c r="AR435" i="6" s="1"/>
  <c r="O435" i="6" s="1"/>
  <c r="AB435" i="6" s="1"/>
  <c r="S434" i="6" l="1"/>
  <c r="AC434" i="6"/>
  <c r="AD434" i="6" s="1"/>
  <c r="E434" i="6"/>
  <c r="B434" i="6" s="1"/>
  <c r="W434" i="6"/>
  <c r="AA434" i="6" s="1"/>
  <c r="AE434" i="6" s="1"/>
  <c r="T434" i="6"/>
  <c r="AS435" i="6"/>
  <c r="AF434" i="6" l="1"/>
  <c r="P435" i="6"/>
  <c r="I435" i="6" s="1"/>
  <c r="AN436" i="6"/>
  <c r="F435" i="6"/>
  <c r="AM435" i="6"/>
  <c r="AQ436" i="6" l="1"/>
  <c r="N436" i="6" s="1"/>
  <c r="X436" i="6" s="1"/>
  <c r="L436" i="6"/>
  <c r="J435" i="6" s="1"/>
  <c r="AP436" i="6"/>
  <c r="AR436" i="6" s="1"/>
  <c r="O436" i="6" s="1"/>
  <c r="AB436" i="6" s="1"/>
  <c r="R435" i="6"/>
  <c r="Q435" i="6"/>
  <c r="AJ435" i="6"/>
  <c r="D435" i="6" s="1"/>
  <c r="AK435" i="6"/>
  <c r="S435" i="6" l="1"/>
  <c r="AC435" i="6"/>
  <c r="AD435" i="6" s="1"/>
  <c r="E435" i="6"/>
  <c r="B435" i="6" s="1"/>
  <c r="W435" i="6"/>
  <c r="AA435" i="6" s="1"/>
  <c r="AE435" i="6" s="1"/>
  <c r="T435" i="6"/>
  <c r="AS436" i="6"/>
  <c r="AF435" i="6" l="1"/>
  <c r="P436" i="6"/>
  <c r="I436" i="6" s="1"/>
  <c r="AN437" i="6"/>
  <c r="F436" i="6"/>
  <c r="AM436" i="6"/>
  <c r="AJ436" i="6" l="1"/>
  <c r="D436" i="6" s="1"/>
  <c r="AK436" i="6"/>
  <c r="R436" i="6"/>
  <c r="Q436" i="6"/>
  <c r="S436" i="6" s="1"/>
  <c r="AP437" i="6"/>
  <c r="AR437" i="6" s="1"/>
  <c r="O437" i="6" s="1"/>
  <c r="AB437" i="6" s="1"/>
  <c r="L437" i="6"/>
  <c r="J436" i="6" s="1"/>
  <c r="AQ437" i="6"/>
  <c r="N437" i="6" s="1"/>
  <c r="X437" i="6" s="1"/>
  <c r="AC436" i="6" l="1"/>
  <c r="AD436" i="6" s="1"/>
  <c r="E436" i="6"/>
  <c r="B436" i="6" s="1"/>
  <c r="W436" i="6"/>
  <c r="AA436" i="6" s="1"/>
  <c r="T436" i="6"/>
  <c r="AS437" i="6"/>
  <c r="AM437" i="6" s="1"/>
  <c r="AE436" i="6" l="1"/>
  <c r="AF436" i="6" s="1"/>
  <c r="AK437" i="6"/>
  <c r="Q437" i="6"/>
  <c r="R437" i="6"/>
  <c r="AJ437" i="6"/>
  <c r="D437" i="6" s="1"/>
  <c r="P437" i="6"/>
  <c r="I437" i="6" s="1"/>
  <c r="AN438" i="6"/>
  <c r="F437" i="6"/>
  <c r="AC437" i="6" l="1"/>
  <c r="AD437" i="6" s="1"/>
  <c r="E437" i="6"/>
  <c r="W437" i="6"/>
  <c r="AA437" i="6" s="1"/>
  <c r="L438" i="6"/>
  <c r="J437" i="6" s="1"/>
  <c r="AQ438" i="6"/>
  <c r="N438" i="6" s="1"/>
  <c r="X438" i="6" s="1"/>
  <c r="AP438" i="6"/>
  <c r="AR438" i="6" s="1"/>
  <c r="O438" i="6" s="1"/>
  <c r="AB438" i="6" s="1"/>
  <c r="S437" i="6"/>
  <c r="AE437" i="6" l="1"/>
  <c r="B437" i="6"/>
  <c r="T437" i="6"/>
  <c r="AS438" i="6"/>
  <c r="AF437" i="6" l="1"/>
  <c r="P438" i="6"/>
  <c r="I438" i="6" s="1"/>
  <c r="AN439" i="6"/>
  <c r="F438" i="6"/>
  <c r="AM438" i="6"/>
  <c r="R438" i="6" l="1"/>
  <c r="AK438" i="6"/>
  <c r="Q438" i="6"/>
  <c r="AJ438" i="6"/>
  <c r="D438" i="6" s="1"/>
  <c r="AC438" i="6" s="1"/>
  <c r="AD438" i="6" s="1"/>
  <c r="AP439" i="6"/>
  <c r="AR439" i="6" s="1"/>
  <c r="O439" i="6" s="1"/>
  <c r="AB439" i="6" s="1"/>
  <c r="L439" i="6"/>
  <c r="J438" i="6" s="1"/>
  <c r="AQ439" i="6"/>
  <c r="N439" i="6" s="1"/>
  <c r="X439" i="6" s="1"/>
  <c r="E438" i="6" l="1"/>
  <c r="B438" i="6" s="1"/>
  <c r="W438" i="6"/>
  <c r="AA438" i="6" s="1"/>
  <c r="AE438" i="6" s="1"/>
  <c r="AS439" i="6"/>
  <c r="S438" i="6"/>
  <c r="T438" i="6" s="1"/>
  <c r="AF438" i="6" l="1"/>
  <c r="P439" i="6"/>
  <c r="I439" i="6" s="1"/>
  <c r="AN440" i="6"/>
  <c r="F439" i="6"/>
  <c r="AM439" i="6"/>
  <c r="R439" i="6" l="1"/>
  <c r="Q439" i="6"/>
  <c r="AK439" i="6"/>
  <c r="AJ439" i="6"/>
  <c r="D439" i="6" s="1"/>
  <c r="AC439" i="6" s="1"/>
  <c r="AD439" i="6" s="1"/>
  <c r="L440" i="6"/>
  <c r="J439" i="6" s="1"/>
  <c r="AQ440" i="6"/>
  <c r="N440" i="6" s="1"/>
  <c r="X440" i="6" s="1"/>
  <c r="AP440" i="6"/>
  <c r="AR440" i="6" s="1"/>
  <c r="O440" i="6" s="1"/>
  <c r="AB440" i="6" s="1"/>
  <c r="S439" i="6" l="1"/>
  <c r="T439" i="6" s="1"/>
  <c r="E439" i="6"/>
  <c r="B439" i="6" s="1"/>
  <c r="W439" i="6"/>
  <c r="AA439" i="6" s="1"/>
  <c r="AE439" i="6" s="1"/>
  <c r="AS440" i="6"/>
  <c r="AF439" i="6" l="1"/>
  <c r="P440" i="6"/>
  <c r="I440" i="6" s="1"/>
  <c r="AN441" i="6"/>
  <c r="F440" i="6"/>
  <c r="AM440" i="6"/>
  <c r="AJ440" i="6" l="1"/>
  <c r="D440" i="6" s="1"/>
  <c r="AK440" i="6"/>
  <c r="R440" i="6"/>
  <c r="Q440" i="6"/>
  <c r="S440" i="6" s="1"/>
  <c r="AP441" i="6"/>
  <c r="AR441" i="6" s="1"/>
  <c r="O441" i="6" s="1"/>
  <c r="AB441" i="6" s="1"/>
  <c r="L441" i="6"/>
  <c r="J440" i="6" s="1"/>
  <c r="AQ441" i="6"/>
  <c r="N441" i="6" s="1"/>
  <c r="X441" i="6" s="1"/>
  <c r="AC440" i="6" l="1"/>
  <c r="AD440" i="6" s="1"/>
  <c r="E440" i="6"/>
  <c r="B440" i="6" s="1"/>
  <c r="W440" i="6"/>
  <c r="AA440" i="6" s="1"/>
  <c r="T440" i="6"/>
  <c r="AS441" i="6"/>
  <c r="AE440" i="6" l="1"/>
  <c r="AF440" i="6" s="1"/>
  <c r="P441" i="6"/>
  <c r="I441" i="6" s="1"/>
  <c r="AN442" i="6"/>
  <c r="F441" i="6"/>
  <c r="AM441" i="6"/>
  <c r="R441" i="6" l="1"/>
  <c r="Q441" i="6"/>
  <c r="AJ441" i="6"/>
  <c r="D441" i="6" s="1"/>
  <c r="AC441" i="6" s="1"/>
  <c r="AD441" i="6" s="1"/>
  <c r="AK441" i="6"/>
  <c r="AQ442" i="6"/>
  <c r="N442" i="6" s="1"/>
  <c r="X442" i="6" s="1"/>
  <c r="AP442" i="6"/>
  <c r="AR442" i="6" s="1"/>
  <c r="O442" i="6" s="1"/>
  <c r="AB442" i="6" s="1"/>
  <c r="L442" i="6"/>
  <c r="J441" i="6" s="1"/>
  <c r="S441" i="6" l="1"/>
  <c r="T441" i="6" s="1"/>
  <c r="E441" i="6"/>
  <c r="B441" i="6" s="1"/>
  <c r="W441" i="6"/>
  <c r="AA441" i="6" s="1"/>
  <c r="AE441" i="6" s="1"/>
  <c r="AS442" i="6"/>
  <c r="AF441" i="6" l="1"/>
  <c r="P442" i="6"/>
  <c r="I442" i="6" s="1"/>
  <c r="AN443" i="6"/>
  <c r="F442" i="6"/>
  <c r="AM442" i="6"/>
  <c r="Q442" i="6" l="1"/>
  <c r="R442" i="6"/>
  <c r="AJ442" i="6"/>
  <c r="D442" i="6" s="1"/>
  <c r="AC442" i="6" s="1"/>
  <c r="AD442" i="6" s="1"/>
  <c r="AK442" i="6"/>
  <c r="AQ443" i="6"/>
  <c r="N443" i="6" s="1"/>
  <c r="X443" i="6" s="1"/>
  <c r="AP443" i="6"/>
  <c r="AR443" i="6" s="1"/>
  <c r="O443" i="6" s="1"/>
  <c r="AB443" i="6" s="1"/>
  <c r="L443" i="6"/>
  <c r="J442" i="6" s="1"/>
  <c r="E442" i="6" l="1"/>
  <c r="B442" i="6" s="1"/>
  <c r="W442" i="6"/>
  <c r="AA442" i="6" s="1"/>
  <c r="AE442" i="6" s="1"/>
  <c r="AS443" i="6"/>
  <c r="S442" i="6"/>
  <c r="T442" i="6" s="1"/>
  <c r="AF442" i="6" l="1"/>
  <c r="P443" i="6"/>
  <c r="I443" i="6" s="1"/>
  <c r="AN444" i="6"/>
  <c r="F443" i="6"/>
  <c r="AM443" i="6"/>
  <c r="AK443" i="6" l="1"/>
  <c r="R443" i="6"/>
  <c r="AJ443" i="6"/>
  <c r="D443" i="6" s="1"/>
  <c r="Q443" i="6"/>
  <c r="AP444" i="6"/>
  <c r="AR444" i="6" s="1"/>
  <c r="O444" i="6" s="1"/>
  <c r="AB444" i="6" s="1"/>
  <c r="AQ444" i="6"/>
  <c r="N444" i="6" s="1"/>
  <c r="X444" i="6" s="1"/>
  <c r="L444" i="6"/>
  <c r="J443" i="6" s="1"/>
  <c r="S443" i="6" l="1"/>
  <c r="T443" i="6" s="1"/>
  <c r="AC443" i="6"/>
  <c r="AD443" i="6" s="1"/>
  <c r="E443" i="6"/>
  <c r="B443" i="6" s="1"/>
  <c r="W443" i="6"/>
  <c r="AA443" i="6" s="1"/>
  <c r="AE443" i="6" s="1"/>
  <c r="AS444" i="6"/>
  <c r="AF443" i="6" l="1"/>
  <c r="P444" i="6"/>
  <c r="I444" i="6" s="1"/>
  <c r="AN445" i="6"/>
  <c r="F444" i="6"/>
  <c r="AM444" i="6"/>
  <c r="R444" i="6" l="1"/>
  <c r="AJ444" i="6"/>
  <c r="D444" i="6" s="1"/>
  <c r="AK444" i="6"/>
  <c r="Q444" i="6"/>
  <c r="L445" i="6"/>
  <c r="J444" i="6" s="1"/>
  <c r="AQ445" i="6"/>
  <c r="N445" i="6" s="1"/>
  <c r="X445" i="6" s="1"/>
  <c r="AP445" i="6"/>
  <c r="AR445" i="6" s="1"/>
  <c r="O445" i="6" s="1"/>
  <c r="AB445" i="6" s="1"/>
  <c r="AC444" i="6" l="1"/>
  <c r="AD444" i="6" s="1"/>
  <c r="E444" i="6"/>
  <c r="B444" i="6" s="1"/>
  <c r="W444" i="6"/>
  <c r="AA444" i="6" s="1"/>
  <c r="AS445" i="6"/>
  <c r="S444" i="6"/>
  <c r="T444" i="6" s="1"/>
  <c r="AE444" i="6" l="1"/>
  <c r="AF444" i="6"/>
  <c r="P445" i="6"/>
  <c r="I445" i="6" s="1"/>
  <c r="AN446" i="6"/>
  <c r="F445" i="6"/>
  <c r="AM445" i="6"/>
  <c r="AJ445" i="6" l="1"/>
  <c r="D445" i="6" s="1"/>
  <c r="R445" i="6"/>
  <c r="Q445" i="6"/>
  <c r="AK445" i="6"/>
  <c r="AP446" i="6"/>
  <c r="AR446" i="6" s="1"/>
  <c r="O446" i="6" s="1"/>
  <c r="AB446" i="6" s="1"/>
  <c r="AQ446" i="6"/>
  <c r="N446" i="6" s="1"/>
  <c r="X446" i="6" s="1"/>
  <c r="L446" i="6"/>
  <c r="J445" i="6" s="1"/>
  <c r="S445" i="6" l="1"/>
  <c r="AC445" i="6"/>
  <c r="AD445" i="6" s="1"/>
  <c r="E445" i="6"/>
  <c r="B445" i="6" s="1"/>
  <c r="W445" i="6"/>
  <c r="AA445" i="6" s="1"/>
  <c r="AE445" i="6" s="1"/>
  <c r="T445" i="6"/>
  <c r="AS446" i="6"/>
  <c r="AF445" i="6" l="1"/>
  <c r="P446" i="6"/>
  <c r="I446" i="6" s="1"/>
  <c r="AN447" i="6"/>
  <c r="F446" i="6"/>
  <c r="AM446" i="6"/>
  <c r="AJ446" i="6" l="1"/>
  <c r="D446" i="6" s="1"/>
  <c r="Q446" i="6"/>
  <c r="AK446" i="6"/>
  <c r="R446" i="6"/>
  <c r="S446" i="6" s="1"/>
  <c r="L447" i="6"/>
  <c r="J446" i="6" s="1"/>
  <c r="AQ447" i="6"/>
  <c r="N447" i="6" s="1"/>
  <c r="X447" i="6" s="1"/>
  <c r="AP447" i="6"/>
  <c r="AR447" i="6" s="1"/>
  <c r="O447" i="6" s="1"/>
  <c r="AB447" i="6" s="1"/>
  <c r="AC446" i="6" l="1"/>
  <c r="AD446" i="6" s="1"/>
  <c r="E446" i="6"/>
  <c r="B446" i="6" s="1"/>
  <c r="W446" i="6"/>
  <c r="AA446" i="6" s="1"/>
  <c r="T446" i="6"/>
  <c r="AS447" i="6"/>
  <c r="AE446" i="6" l="1"/>
  <c r="AF446" i="6" s="1"/>
  <c r="P447" i="6"/>
  <c r="I447" i="6" s="1"/>
  <c r="AN448" i="6"/>
  <c r="F447" i="6"/>
  <c r="AM447" i="6"/>
  <c r="Q447" i="6" l="1"/>
  <c r="AJ447" i="6"/>
  <c r="D447" i="6" s="1"/>
  <c r="AC447" i="6" s="1"/>
  <c r="AD447" i="6" s="1"/>
  <c r="AK447" i="6"/>
  <c r="R447" i="6"/>
  <c r="AQ448" i="6"/>
  <c r="N448" i="6" s="1"/>
  <c r="X448" i="6" s="1"/>
  <c r="L448" i="6"/>
  <c r="J447" i="6" s="1"/>
  <c r="AP448" i="6"/>
  <c r="AR448" i="6" s="1"/>
  <c r="O448" i="6" s="1"/>
  <c r="AB448" i="6" s="1"/>
  <c r="E447" i="6" l="1"/>
  <c r="B447" i="6" s="1"/>
  <c r="W447" i="6"/>
  <c r="AA447" i="6" s="1"/>
  <c r="AE447" i="6" s="1"/>
  <c r="AS448" i="6"/>
  <c r="AM448" i="6" s="1"/>
  <c r="S447" i="6"/>
  <c r="T447" i="6" s="1"/>
  <c r="AF447" i="6" l="1"/>
  <c r="AK448" i="6"/>
  <c r="AJ448" i="6"/>
  <c r="D448" i="6" s="1"/>
  <c r="R448" i="6"/>
  <c r="Q448" i="6"/>
  <c r="P448" i="6"/>
  <c r="I448" i="6" s="1"/>
  <c r="AN449" i="6"/>
  <c r="F448" i="6"/>
  <c r="AC448" i="6" l="1"/>
  <c r="AD448" i="6" s="1"/>
  <c r="S448" i="6"/>
  <c r="E448" i="6"/>
  <c r="W448" i="6"/>
  <c r="AA448" i="6" s="1"/>
  <c r="AE448" i="6" s="1"/>
  <c r="L449" i="6"/>
  <c r="J448" i="6" s="1"/>
  <c r="AP449" i="6"/>
  <c r="AR449" i="6" s="1"/>
  <c r="O449" i="6" s="1"/>
  <c r="AB449" i="6" s="1"/>
  <c r="AQ449" i="6"/>
  <c r="B448" i="6" l="1"/>
  <c r="AF448" i="6" s="1"/>
  <c r="AS449" i="6"/>
  <c r="AM449" i="6" s="1"/>
  <c r="N449" i="6"/>
  <c r="X449" i="6" s="1"/>
  <c r="T448" i="6"/>
  <c r="AJ449" i="6" l="1"/>
  <c r="D449" i="6" s="1"/>
  <c r="AK449" i="6"/>
  <c r="R449" i="6"/>
  <c r="Q449" i="6"/>
  <c r="P449" i="6"/>
  <c r="I449" i="6" s="1"/>
  <c r="AN450" i="6"/>
  <c r="F449" i="6"/>
  <c r="S449" i="6" l="1"/>
  <c r="AC449" i="6"/>
  <c r="AD449" i="6" s="1"/>
  <c r="E449" i="6"/>
  <c r="W449" i="6"/>
  <c r="AA449" i="6" s="1"/>
  <c r="AE449" i="6" s="1"/>
  <c r="L450" i="6"/>
  <c r="J449" i="6" s="1"/>
  <c r="AP450" i="6"/>
  <c r="AR450" i="6" s="1"/>
  <c r="O450" i="6" s="1"/>
  <c r="AB450" i="6" s="1"/>
  <c r="AQ450" i="6"/>
  <c r="N450" i="6" s="1"/>
  <c r="X450" i="6" s="1"/>
  <c r="B449" i="6" l="1"/>
  <c r="AF449" i="6" s="1"/>
  <c r="T449" i="6"/>
  <c r="AS450" i="6"/>
  <c r="P450" i="6" l="1"/>
  <c r="I450" i="6" s="1"/>
  <c r="AN451" i="6"/>
  <c r="F450" i="6"/>
  <c r="AM450" i="6"/>
  <c r="R450" i="6" l="1"/>
  <c r="AK450" i="6"/>
  <c r="AJ450" i="6"/>
  <c r="D450" i="6" s="1"/>
  <c r="Q450" i="6"/>
  <c r="S450" i="6" s="1"/>
  <c r="T450" i="6" s="1"/>
  <c r="AQ451" i="6"/>
  <c r="N451" i="6" s="1"/>
  <c r="X451" i="6" s="1"/>
  <c r="L451" i="6"/>
  <c r="J450" i="6" s="1"/>
  <c r="AP451" i="6"/>
  <c r="AR451" i="6" s="1"/>
  <c r="O451" i="6" s="1"/>
  <c r="AB451" i="6" s="1"/>
  <c r="AC450" i="6" l="1"/>
  <c r="AD450" i="6" s="1"/>
  <c r="E450" i="6"/>
  <c r="B450" i="6" s="1"/>
  <c r="W450" i="6"/>
  <c r="AA450" i="6" s="1"/>
  <c r="AS451" i="6"/>
  <c r="AE450" i="6" l="1"/>
  <c r="AF450" i="6" s="1"/>
  <c r="P451" i="6"/>
  <c r="I451" i="6" s="1"/>
  <c r="AN452" i="6"/>
  <c r="F451" i="6"/>
  <c r="AM451" i="6"/>
  <c r="AJ451" i="6" l="1"/>
  <c r="D451" i="6" s="1"/>
  <c r="Q451" i="6"/>
  <c r="AK451" i="6"/>
  <c r="R451" i="6"/>
  <c r="AP452" i="6"/>
  <c r="AR452" i="6" s="1"/>
  <c r="O452" i="6" s="1"/>
  <c r="AB452" i="6" s="1"/>
  <c r="L452" i="6"/>
  <c r="J451" i="6" s="1"/>
  <c r="AQ452" i="6"/>
  <c r="N452" i="6" s="1"/>
  <c r="X452" i="6" s="1"/>
  <c r="S451" i="6" l="1"/>
  <c r="AC451" i="6"/>
  <c r="AD451" i="6" s="1"/>
  <c r="E451" i="6"/>
  <c r="B451" i="6" s="1"/>
  <c r="W451" i="6"/>
  <c r="AA451" i="6" s="1"/>
  <c r="T451" i="6"/>
  <c r="AS452" i="6"/>
  <c r="AE451" i="6" l="1"/>
  <c r="AF451" i="6"/>
  <c r="P452" i="6"/>
  <c r="I452" i="6" s="1"/>
  <c r="AN453" i="6"/>
  <c r="F452" i="6"/>
  <c r="AM452" i="6"/>
  <c r="Q452" i="6" l="1"/>
  <c r="R452" i="6"/>
  <c r="AJ452" i="6"/>
  <c r="D452" i="6" s="1"/>
  <c r="AC452" i="6" s="1"/>
  <c r="AD452" i="6" s="1"/>
  <c r="AK452" i="6"/>
  <c r="AQ453" i="6"/>
  <c r="N453" i="6" s="1"/>
  <c r="X453" i="6" s="1"/>
  <c r="AP453" i="6"/>
  <c r="AR453" i="6" s="1"/>
  <c r="O453" i="6" s="1"/>
  <c r="AB453" i="6" s="1"/>
  <c r="L453" i="6"/>
  <c r="J452" i="6" s="1"/>
  <c r="S452" i="6" l="1"/>
  <c r="T452" i="6" s="1"/>
  <c r="E452" i="6"/>
  <c r="B452" i="6" s="1"/>
  <c r="W452" i="6"/>
  <c r="AA452" i="6" s="1"/>
  <c r="AE452" i="6" s="1"/>
  <c r="AS453" i="6"/>
  <c r="AF452" i="6" l="1"/>
  <c r="P453" i="6"/>
  <c r="I453" i="6" s="1"/>
  <c r="AN454" i="6"/>
  <c r="F453" i="6"/>
  <c r="AM453" i="6"/>
  <c r="Q453" i="6" l="1"/>
  <c r="AJ453" i="6"/>
  <c r="D453" i="6" s="1"/>
  <c r="AC453" i="6" s="1"/>
  <c r="AD453" i="6" s="1"/>
  <c r="R453" i="6"/>
  <c r="S453" i="6" s="1"/>
  <c r="AK453" i="6"/>
  <c r="AP454" i="6"/>
  <c r="AR454" i="6" s="1"/>
  <c r="O454" i="6" s="1"/>
  <c r="AB454" i="6" s="1"/>
  <c r="AQ454" i="6"/>
  <c r="N454" i="6" s="1"/>
  <c r="X454" i="6" s="1"/>
  <c r="L454" i="6"/>
  <c r="J453" i="6" s="1"/>
  <c r="E453" i="6" l="1"/>
  <c r="B453" i="6" s="1"/>
  <c r="W453" i="6"/>
  <c r="AA453" i="6" s="1"/>
  <c r="AE453" i="6" s="1"/>
  <c r="T453" i="6"/>
  <c r="AS454" i="6"/>
  <c r="AF453" i="6" l="1"/>
  <c r="P454" i="6"/>
  <c r="I454" i="6" s="1"/>
  <c r="AN455" i="6"/>
  <c r="F454" i="6"/>
  <c r="AM454" i="6"/>
  <c r="AJ454" i="6" l="1"/>
  <c r="D454" i="6" s="1"/>
  <c r="AK454" i="6"/>
  <c r="Q454" i="6"/>
  <c r="R454" i="6"/>
  <c r="S454" i="6" s="1"/>
  <c r="AP455" i="6"/>
  <c r="AR455" i="6" s="1"/>
  <c r="O455" i="6" s="1"/>
  <c r="AB455" i="6" s="1"/>
  <c r="L455" i="6"/>
  <c r="J454" i="6" s="1"/>
  <c r="AQ455" i="6"/>
  <c r="N455" i="6" s="1"/>
  <c r="X455" i="6" s="1"/>
  <c r="AC454" i="6" l="1"/>
  <c r="AD454" i="6" s="1"/>
  <c r="E454" i="6"/>
  <c r="B454" i="6" s="1"/>
  <c r="W454" i="6"/>
  <c r="AA454" i="6" s="1"/>
  <c r="AE454" i="6" s="1"/>
  <c r="T454" i="6"/>
  <c r="AS455" i="6"/>
  <c r="AF454" i="6" l="1"/>
  <c r="AM455" i="6"/>
  <c r="P455" i="6"/>
  <c r="I455" i="6" s="1"/>
  <c r="AN456" i="6"/>
  <c r="F455" i="6"/>
  <c r="AQ456" i="6" l="1"/>
  <c r="N456" i="6" s="1"/>
  <c r="X456" i="6" s="1"/>
  <c r="L456" i="6"/>
  <c r="J455" i="6" s="1"/>
  <c r="AP456" i="6"/>
  <c r="AR456" i="6" s="1"/>
  <c r="O456" i="6" s="1"/>
  <c r="AB456" i="6" s="1"/>
  <c r="AJ455" i="6"/>
  <c r="D455" i="6" s="1"/>
  <c r="AC455" i="6" s="1"/>
  <c r="AD455" i="6" s="1"/>
  <c r="AK455" i="6"/>
  <c r="Q455" i="6"/>
  <c r="R455" i="6"/>
  <c r="E455" i="6" l="1"/>
  <c r="B455" i="6" s="1"/>
  <c r="W455" i="6"/>
  <c r="AA455" i="6" s="1"/>
  <c r="AE455" i="6" s="1"/>
  <c r="S455" i="6"/>
  <c r="T455" i="6" s="1"/>
  <c r="AS456" i="6"/>
  <c r="AF455" i="6" l="1"/>
  <c r="AM456" i="6"/>
  <c r="P456" i="6"/>
  <c r="I456" i="6" s="1"/>
  <c r="AN457" i="6"/>
  <c r="F456" i="6"/>
  <c r="AP457" i="6" l="1"/>
  <c r="AR457" i="6" s="1"/>
  <c r="O457" i="6" s="1"/>
  <c r="AB457" i="6" s="1"/>
  <c r="AQ457" i="6"/>
  <c r="N457" i="6" s="1"/>
  <c r="X457" i="6" s="1"/>
  <c r="L457" i="6"/>
  <c r="J456" i="6" s="1"/>
  <c r="R456" i="6"/>
  <c r="Q456" i="6"/>
  <c r="AK456" i="6"/>
  <c r="AJ456" i="6"/>
  <c r="D456" i="6" s="1"/>
  <c r="S456" i="6" l="1"/>
  <c r="AC456" i="6"/>
  <c r="AD456" i="6" s="1"/>
  <c r="E456" i="6"/>
  <c r="B456" i="6" s="1"/>
  <c r="W456" i="6"/>
  <c r="AA456" i="6" s="1"/>
  <c r="AE456" i="6" s="1"/>
  <c r="T456" i="6"/>
  <c r="AS457" i="6"/>
  <c r="AM457" i="6" s="1"/>
  <c r="AF456" i="6" l="1"/>
  <c r="AJ457" i="6"/>
  <c r="D457" i="6" s="1"/>
  <c r="R457" i="6"/>
  <c r="Q457" i="6"/>
  <c r="AK457" i="6"/>
  <c r="P457" i="6"/>
  <c r="I457" i="6" s="1"/>
  <c r="AN458" i="6"/>
  <c r="F457" i="6"/>
  <c r="AC457" i="6" l="1"/>
  <c r="AD457" i="6" s="1"/>
  <c r="E457" i="6"/>
  <c r="W457" i="6"/>
  <c r="AA457" i="6" s="1"/>
  <c r="AE457" i="6" s="1"/>
  <c r="AQ458" i="6"/>
  <c r="N458" i="6" s="1"/>
  <c r="X458" i="6" s="1"/>
  <c r="L458" i="6"/>
  <c r="J457" i="6" s="1"/>
  <c r="AP458" i="6"/>
  <c r="AR458" i="6" s="1"/>
  <c r="O458" i="6" s="1"/>
  <c r="AB458" i="6" s="1"/>
  <c r="S457" i="6"/>
  <c r="B457" i="6" l="1"/>
  <c r="AF457" i="6" s="1"/>
  <c r="T457" i="6"/>
  <c r="AS458" i="6"/>
  <c r="P458" i="6" l="1"/>
  <c r="I458" i="6" s="1"/>
  <c r="AN459" i="6"/>
  <c r="F458" i="6"/>
  <c r="AM458" i="6"/>
  <c r="AJ458" i="6" l="1"/>
  <c r="D458" i="6" s="1"/>
  <c r="AK458" i="6"/>
  <c r="R458" i="6"/>
  <c r="Q458" i="6"/>
  <c r="S458" i="6" s="1"/>
  <c r="AQ459" i="6"/>
  <c r="N459" i="6" s="1"/>
  <c r="X459" i="6" s="1"/>
  <c r="L459" i="6"/>
  <c r="J458" i="6" s="1"/>
  <c r="AP459" i="6"/>
  <c r="AR459" i="6" s="1"/>
  <c r="O459" i="6" s="1"/>
  <c r="AB459" i="6" s="1"/>
  <c r="AC458" i="6" l="1"/>
  <c r="AD458" i="6" s="1"/>
  <c r="E458" i="6"/>
  <c r="B458" i="6" s="1"/>
  <c r="W458" i="6"/>
  <c r="AA458" i="6" s="1"/>
  <c r="AE458" i="6" s="1"/>
  <c r="AS459" i="6"/>
  <c r="P459" i="6" s="1"/>
  <c r="I459" i="6" s="1"/>
  <c r="T458" i="6"/>
  <c r="AF458" i="6" l="1"/>
  <c r="F459" i="6"/>
  <c r="AM459" i="6"/>
  <c r="AJ459" i="6" s="1"/>
  <c r="D459" i="6" s="1"/>
  <c r="AN460" i="6"/>
  <c r="AQ460" i="6" s="1"/>
  <c r="N460" i="6" s="1"/>
  <c r="X460" i="6" s="1"/>
  <c r="Q459" i="6" l="1"/>
  <c r="AC459" i="6" s="1"/>
  <c r="AD459" i="6" s="1"/>
  <c r="AP460" i="6"/>
  <c r="AR460" i="6" s="1"/>
  <c r="O460" i="6" s="1"/>
  <c r="AB460" i="6" s="1"/>
  <c r="AK459" i="6"/>
  <c r="R459" i="6"/>
  <c r="S459" i="6" s="1"/>
  <c r="L460" i="6"/>
  <c r="J459" i="6" s="1"/>
  <c r="AS460" i="6" l="1"/>
  <c r="AM460" i="6" s="1"/>
  <c r="E459" i="6"/>
  <c r="B459" i="6" s="1"/>
  <c r="W459" i="6"/>
  <c r="AA459" i="6" s="1"/>
  <c r="AE459" i="6" s="1"/>
  <c r="T459" i="6"/>
  <c r="R460" i="6"/>
  <c r="AK460" i="6"/>
  <c r="AJ460" i="6"/>
  <c r="D460" i="6" s="1"/>
  <c r="Q460" i="6"/>
  <c r="P460" i="6"/>
  <c r="I460" i="6" s="1"/>
  <c r="AN461" i="6"/>
  <c r="F460" i="6"/>
  <c r="AC460" i="6" l="1"/>
  <c r="AD460" i="6" s="1"/>
  <c r="AF459" i="6"/>
  <c r="E460" i="6"/>
  <c r="W460" i="6"/>
  <c r="AA460" i="6" s="1"/>
  <c r="AE460" i="6" s="1"/>
  <c r="AP461" i="6"/>
  <c r="AR461" i="6" s="1"/>
  <c r="O461" i="6" s="1"/>
  <c r="AB461" i="6" s="1"/>
  <c r="L461" i="6"/>
  <c r="J460" i="6" s="1"/>
  <c r="AQ461" i="6"/>
  <c r="N461" i="6" s="1"/>
  <c r="X461" i="6" s="1"/>
  <c r="S460" i="6"/>
  <c r="B460" i="6" l="1"/>
  <c r="AF460" i="6" s="1"/>
  <c r="T460" i="6"/>
  <c r="AS461" i="6"/>
  <c r="P461" i="6" l="1"/>
  <c r="I461" i="6" s="1"/>
  <c r="AN462" i="6"/>
  <c r="F461" i="6"/>
  <c r="AM461" i="6"/>
  <c r="R461" i="6" l="1"/>
  <c r="AJ461" i="6"/>
  <c r="D461" i="6" s="1"/>
  <c r="AK461" i="6"/>
  <c r="Q461" i="6"/>
  <c r="L462" i="6"/>
  <c r="J461" i="6" s="1"/>
  <c r="AQ462" i="6"/>
  <c r="N462" i="6" s="1"/>
  <c r="X462" i="6" s="1"/>
  <c r="AP462" i="6"/>
  <c r="AR462" i="6" s="1"/>
  <c r="O462" i="6" s="1"/>
  <c r="AB462" i="6" s="1"/>
  <c r="S461" i="6" l="1"/>
  <c r="AC461" i="6"/>
  <c r="AD461" i="6" s="1"/>
  <c r="E461" i="6"/>
  <c r="B461" i="6" s="1"/>
  <c r="W461" i="6"/>
  <c r="AA461" i="6" s="1"/>
  <c r="T461" i="6"/>
  <c r="AS462" i="6"/>
  <c r="AE461" i="6" l="1"/>
  <c r="AF461" i="6"/>
  <c r="P462" i="6"/>
  <c r="I462" i="6" s="1"/>
  <c r="AN463" i="6"/>
  <c r="F462" i="6"/>
  <c r="AM462" i="6"/>
  <c r="AK462" i="6" l="1"/>
  <c r="R462" i="6"/>
  <c r="AJ462" i="6"/>
  <c r="D462" i="6" s="1"/>
  <c r="Q462" i="6"/>
  <c r="S462" i="6" s="1"/>
  <c r="AP463" i="6"/>
  <c r="AR463" i="6" s="1"/>
  <c r="O463" i="6" s="1"/>
  <c r="AB463" i="6" s="1"/>
  <c r="L463" i="6"/>
  <c r="J462" i="6" s="1"/>
  <c r="AQ463" i="6"/>
  <c r="N463" i="6" s="1"/>
  <c r="X463" i="6" s="1"/>
  <c r="AC462" i="6" l="1"/>
  <c r="AD462" i="6" s="1"/>
  <c r="E462" i="6"/>
  <c r="B462" i="6" s="1"/>
  <c r="W462" i="6"/>
  <c r="AA462" i="6" s="1"/>
  <c r="AE462" i="6" s="1"/>
  <c r="T462" i="6"/>
  <c r="AS463" i="6"/>
  <c r="AF462" i="6" l="1"/>
  <c r="P463" i="6"/>
  <c r="I463" i="6" s="1"/>
  <c r="AN464" i="6"/>
  <c r="F463" i="6"/>
  <c r="AM463" i="6"/>
  <c r="R463" i="6" l="1"/>
  <c r="AJ463" i="6"/>
  <c r="D463" i="6" s="1"/>
  <c r="Q463" i="6"/>
  <c r="AK463" i="6"/>
  <c r="L464" i="6"/>
  <c r="J463" i="6" s="1"/>
  <c r="AP464" i="6"/>
  <c r="AR464" i="6" s="1"/>
  <c r="O464" i="6" s="1"/>
  <c r="AB464" i="6" s="1"/>
  <c r="AQ464" i="6"/>
  <c r="N464" i="6" s="1"/>
  <c r="X464" i="6" s="1"/>
  <c r="S463" i="6" l="1"/>
  <c r="AC463" i="6"/>
  <c r="AD463" i="6" s="1"/>
  <c r="E463" i="6"/>
  <c r="B463" i="6" s="1"/>
  <c r="W463" i="6"/>
  <c r="AA463" i="6" s="1"/>
  <c r="T463" i="6"/>
  <c r="AS464" i="6"/>
  <c r="AE463" i="6" l="1"/>
  <c r="AF463" i="6" s="1"/>
  <c r="P464" i="6"/>
  <c r="I464" i="6" s="1"/>
  <c r="AN465" i="6"/>
  <c r="F464" i="6"/>
  <c r="AM464" i="6"/>
  <c r="AK464" i="6" l="1"/>
  <c r="Q464" i="6"/>
  <c r="R464" i="6"/>
  <c r="AJ464" i="6"/>
  <c r="D464" i="6" s="1"/>
  <c r="AQ465" i="6"/>
  <c r="N465" i="6" s="1"/>
  <c r="X465" i="6" s="1"/>
  <c r="L465" i="6"/>
  <c r="J464" i="6" s="1"/>
  <c r="AP465" i="6"/>
  <c r="AR465" i="6" s="1"/>
  <c r="O465" i="6" s="1"/>
  <c r="AB465" i="6" s="1"/>
  <c r="S464" i="6" l="1"/>
  <c r="AC464" i="6"/>
  <c r="AD464" i="6" s="1"/>
  <c r="E464" i="6"/>
  <c r="B464" i="6" s="1"/>
  <c r="W464" i="6"/>
  <c r="AA464" i="6" s="1"/>
  <c r="AE464" i="6" s="1"/>
  <c r="T464" i="6"/>
  <c r="AS465" i="6"/>
  <c r="AM465" i="6" s="1"/>
  <c r="AF464" i="6" l="1"/>
  <c r="Q465" i="6"/>
  <c r="AK465" i="6"/>
  <c r="AJ465" i="6"/>
  <c r="D465" i="6" s="1"/>
  <c r="AC465" i="6" s="1"/>
  <c r="AD465" i="6" s="1"/>
  <c r="R465" i="6"/>
  <c r="P465" i="6"/>
  <c r="I465" i="6" s="1"/>
  <c r="AN466" i="6"/>
  <c r="F465" i="6"/>
  <c r="E465" i="6" l="1"/>
  <c r="W465" i="6"/>
  <c r="AA465" i="6" s="1"/>
  <c r="AE465" i="6" s="1"/>
  <c r="L466" i="6"/>
  <c r="J465" i="6" s="1"/>
  <c r="AP466" i="6"/>
  <c r="AR466" i="6" s="1"/>
  <c r="O466" i="6" s="1"/>
  <c r="AB466" i="6" s="1"/>
  <c r="AQ466" i="6"/>
  <c r="N466" i="6" s="1"/>
  <c r="X466" i="6" s="1"/>
  <c r="S465" i="6"/>
  <c r="B465" i="6" l="1"/>
  <c r="AF465" i="6" s="1"/>
  <c r="AS466" i="6"/>
  <c r="AM466" i="6" s="1"/>
  <c r="T465" i="6"/>
  <c r="Q466" i="6" l="1"/>
  <c r="AJ466" i="6"/>
  <c r="D466" i="6" s="1"/>
  <c r="AK466" i="6"/>
  <c r="R466" i="6"/>
  <c r="P466" i="6"/>
  <c r="I466" i="6" s="1"/>
  <c r="AN467" i="6"/>
  <c r="F466" i="6"/>
  <c r="AC466" i="6" l="1"/>
  <c r="AD466" i="6" s="1"/>
  <c r="E466" i="6"/>
  <c r="W466" i="6"/>
  <c r="AA466" i="6" s="1"/>
  <c r="AE466" i="6" s="1"/>
  <c r="AP467" i="6"/>
  <c r="AR467" i="6" s="1"/>
  <c r="O467" i="6" s="1"/>
  <c r="AB467" i="6" s="1"/>
  <c r="AQ467" i="6"/>
  <c r="N467" i="6" s="1"/>
  <c r="X467" i="6" s="1"/>
  <c r="L467" i="6"/>
  <c r="J466" i="6" s="1"/>
  <c r="S466" i="6"/>
  <c r="B466" i="6" l="1"/>
  <c r="AF466" i="6" s="1"/>
  <c r="T466" i="6"/>
  <c r="AS467" i="6"/>
  <c r="P467" i="6" l="1"/>
  <c r="I467" i="6" s="1"/>
  <c r="AN468" i="6"/>
  <c r="AM467" i="6"/>
  <c r="F467" i="6"/>
  <c r="Q467" i="6" l="1"/>
  <c r="R467" i="6"/>
  <c r="S467" i="6" s="1"/>
  <c r="AK467" i="6"/>
  <c r="AJ467" i="6"/>
  <c r="D467" i="6" s="1"/>
  <c r="AC467" i="6" s="1"/>
  <c r="AD467" i="6" s="1"/>
  <c r="L468" i="6"/>
  <c r="J467" i="6" s="1"/>
  <c r="AQ468" i="6"/>
  <c r="N468" i="6" s="1"/>
  <c r="X468" i="6" s="1"/>
  <c r="AP468" i="6"/>
  <c r="AR468" i="6" s="1"/>
  <c r="O468" i="6" s="1"/>
  <c r="AB468" i="6" s="1"/>
  <c r="E467" i="6" l="1"/>
  <c r="B467" i="6" s="1"/>
  <c r="W467" i="6"/>
  <c r="AA467" i="6" s="1"/>
  <c r="AE467" i="6" s="1"/>
  <c r="AS468" i="6"/>
  <c r="P468" i="6" s="1"/>
  <c r="I468" i="6" s="1"/>
  <c r="T467" i="6"/>
  <c r="AF467" i="6" l="1"/>
  <c r="AN469" i="6"/>
  <c r="AQ469" i="6" s="1"/>
  <c r="N469" i="6" s="1"/>
  <c r="X469" i="6" s="1"/>
  <c r="F468" i="6"/>
  <c r="AM468" i="6"/>
  <c r="R468" i="6" s="1"/>
  <c r="L469" i="6" l="1"/>
  <c r="J468" i="6" s="1"/>
  <c r="AJ468" i="6"/>
  <c r="D468" i="6" s="1"/>
  <c r="AP469" i="6"/>
  <c r="AR469" i="6" s="1"/>
  <c r="O469" i="6" s="1"/>
  <c r="AB469" i="6" s="1"/>
  <c r="Q468" i="6"/>
  <c r="AC468" i="6" s="1"/>
  <c r="AD468" i="6" s="1"/>
  <c r="AK468" i="6"/>
  <c r="E468" i="6" s="1"/>
  <c r="B468" i="6" l="1"/>
  <c r="S468" i="6"/>
  <c r="T468" i="6" s="1"/>
  <c r="AS469" i="6"/>
  <c r="AM469" i="6" s="1"/>
  <c r="R469" i="6" s="1"/>
  <c r="W468" i="6"/>
  <c r="AA468" i="6" s="1"/>
  <c r="AE468" i="6" s="1"/>
  <c r="AF468" i="6" l="1"/>
  <c r="F469" i="6"/>
  <c r="AK469" i="6"/>
  <c r="E469" i="6" s="1"/>
  <c r="Q469" i="6"/>
  <c r="AN470" i="6"/>
  <c r="AQ470" i="6" s="1"/>
  <c r="N470" i="6" s="1"/>
  <c r="X470" i="6" s="1"/>
  <c r="AJ469" i="6"/>
  <c r="D469" i="6" s="1"/>
  <c r="P469" i="6"/>
  <c r="I469" i="6" s="1"/>
  <c r="W469" i="6" l="1"/>
  <c r="AA469" i="6" s="1"/>
  <c r="L470" i="6"/>
  <c r="J469" i="6" s="1"/>
  <c r="AP470" i="6"/>
  <c r="AR470" i="6" s="1"/>
  <c r="O470" i="6" s="1"/>
  <c r="AB470" i="6" s="1"/>
  <c r="AC469" i="6"/>
  <c r="AD469" i="6" s="1"/>
  <c r="S469" i="6"/>
  <c r="B469" i="6"/>
  <c r="T469" i="6" l="1"/>
  <c r="AE469" i="6"/>
  <c r="AF469" i="6" s="1"/>
  <c r="AS470" i="6"/>
  <c r="AM470" i="6" s="1"/>
  <c r="AN471" i="6" l="1"/>
  <c r="AQ471" i="6" s="1"/>
  <c r="N471" i="6" s="1"/>
  <c r="X471" i="6" s="1"/>
  <c r="F470" i="6"/>
  <c r="P470" i="6"/>
  <c r="I470" i="6" s="1"/>
  <c r="AP471" i="6"/>
  <c r="AR471" i="6" s="1"/>
  <c r="O471" i="6" s="1"/>
  <c r="AB471" i="6" s="1"/>
  <c r="AK470" i="6"/>
  <c r="AJ470" i="6"/>
  <c r="D470" i="6" s="1"/>
  <c r="R470" i="6"/>
  <c r="Q470" i="6"/>
  <c r="L471" i="6" l="1"/>
  <c r="J470" i="6" s="1"/>
  <c r="S470" i="6"/>
  <c r="AC470" i="6"/>
  <c r="AD470" i="6" s="1"/>
  <c r="E470" i="6"/>
  <c r="W470" i="6"/>
  <c r="AA470" i="6" s="1"/>
  <c r="AS471" i="6"/>
  <c r="B470" i="6" l="1"/>
  <c r="T470" i="6"/>
  <c r="AE470" i="6"/>
  <c r="P471" i="6"/>
  <c r="I471" i="6" s="1"/>
  <c r="AN472" i="6"/>
  <c r="F471" i="6"/>
  <c r="AM471" i="6"/>
  <c r="AF470" i="6" l="1"/>
  <c r="AJ471" i="6"/>
  <c r="D471" i="6" s="1"/>
  <c r="R471" i="6"/>
  <c r="AK471" i="6"/>
  <c r="Q471" i="6"/>
  <c r="L472" i="6"/>
  <c r="J471" i="6" s="1"/>
  <c r="AQ472" i="6"/>
  <c r="N472" i="6" s="1"/>
  <c r="X472" i="6" s="1"/>
  <c r="AP472" i="6"/>
  <c r="AR472" i="6" s="1"/>
  <c r="O472" i="6" s="1"/>
  <c r="AB472" i="6" s="1"/>
  <c r="S471" i="6" l="1"/>
  <c r="AC471" i="6"/>
  <c r="AD471" i="6" s="1"/>
  <c r="E471" i="6"/>
  <c r="B471" i="6" s="1"/>
  <c r="W471" i="6"/>
  <c r="AA471" i="6" s="1"/>
  <c r="T471" i="6"/>
  <c r="AS472" i="6"/>
  <c r="AE471" i="6" l="1"/>
  <c r="AF471" i="6" s="1"/>
  <c r="P472" i="6"/>
  <c r="I472" i="6" s="1"/>
  <c r="AN473" i="6"/>
  <c r="F472" i="6"/>
  <c r="AM472" i="6"/>
  <c r="AK472" i="6" l="1"/>
  <c r="R472" i="6"/>
  <c r="AJ472" i="6"/>
  <c r="D472" i="6" s="1"/>
  <c r="Q472" i="6"/>
  <c r="S472" i="6" s="1"/>
  <c r="AQ473" i="6"/>
  <c r="N473" i="6" s="1"/>
  <c r="X473" i="6" s="1"/>
  <c r="L473" i="6"/>
  <c r="J472" i="6" s="1"/>
  <c r="AP473" i="6"/>
  <c r="AR473" i="6" s="1"/>
  <c r="O473" i="6" s="1"/>
  <c r="AB473" i="6" s="1"/>
  <c r="AC472" i="6" l="1"/>
  <c r="AD472" i="6" s="1"/>
  <c r="E472" i="6"/>
  <c r="B472" i="6" s="1"/>
  <c r="W472" i="6"/>
  <c r="AA472" i="6" s="1"/>
  <c r="T472" i="6"/>
  <c r="AS473" i="6"/>
  <c r="AM473" i="6" s="1"/>
  <c r="AE472" i="6" l="1"/>
  <c r="AF472" i="6" s="1"/>
  <c r="AK473" i="6"/>
  <c r="Q473" i="6"/>
  <c r="AJ473" i="6"/>
  <c r="D473" i="6" s="1"/>
  <c r="AC473" i="6" s="1"/>
  <c r="AD473" i="6" s="1"/>
  <c r="R473" i="6"/>
  <c r="P473" i="6"/>
  <c r="I473" i="6" s="1"/>
  <c r="AN474" i="6"/>
  <c r="F473" i="6"/>
  <c r="E473" i="6" l="1"/>
  <c r="W473" i="6"/>
  <c r="AA473" i="6" s="1"/>
  <c r="AE473" i="6" s="1"/>
  <c r="AQ474" i="6"/>
  <c r="N474" i="6" s="1"/>
  <c r="X474" i="6" s="1"/>
  <c r="L474" i="6"/>
  <c r="J473" i="6" s="1"/>
  <c r="AP474" i="6"/>
  <c r="AR474" i="6" s="1"/>
  <c r="O474" i="6" s="1"/>
  <c r="AB474" i="6" s="1"/>
  <c r="S473" i="6"/>
  <c r="B473" i="6" l="1"/>
  <c r="AF473" i="6" s="1"/>
  <c r="T473" i="6"/>
  <c r="AS474" i="6"/>
  <c r="AM474" i="6" l="1"/>
  <c r="P474" i="6"/>
  <c r="I474" i="6" s="1"/>
  <c r="AN475" i="6"/>
  <c r="F474" i="6"/>
  <c r="AQ475" i="6" l="1"/>
  <c r="N475" i="6" s="1"/>
  <c r="X475" i="6" s="1"/>
  <c r="AP475" i="6"/>
  <c r="AR475" i="6" s="1"/>
  <c r="O475" i="6" s="1"/>
  <c r="AB475" i="6" s="1"/>
  <c r="L475" i="6"/>
  <c r="J474" i="6" s="1"/>
  <c r="AK474" i="6"/>
  <c r="AJ474" i="6"/>
  <c r="D474" i="6" s="1"/>
  <c r="R474" i="6"/>
  <c r="Q474" i="6"/>
  <c r="AC474" i="6" l="1"/>
  <c r="AD474" i="6" s="1"/>
  <c r="E474" i="6"/>
  <c r="B474" i="6" s="1"/>
  <c r="W474" i="6"/>
  <c r="AA474" i="6" s="1"/>
  <c r="S474" i="6"/>
  <c r="T474" i="6" s="1"/>
  <c r="AS475" i="6"/>
  <c r="AE474" i="6" l="1"/>
  <c r="AF474" i="6" s="1"/>
  <c r="P475" i="6"/>
  <c r="I475" i="6" s="1"/>
  <c r="F475" i="6"/>
  <c r="AN476" i="6"/>
  <c r="AM475" i="6"/>
  <c r="Q475" i="6" l="1"/>
  <c r="R475" i="6"/>
  <c r="AJ475" i="6"/>
  <c r="D475" i="6" s="1"/>
  <c r="AK475" i="6"/>
  <c r="L476" i="6"/>
  <c r="J475" i="6" s="1"/>
  <c r="AQ476" i="6"/>
  <c r="N476" i="6" s="1"/>
  <c r="X476" i="6" s="1"/>
  <c r="AP476" i="6"/>
  <c r="AR476" i="6" s="1"/>
  <c r="O476" i="6" s="1"/>
  <c r="AB476" i="6" s="1"/>
  <c r="S475" i="6" l="1"/>
  <c r="AC475" i="6"/>
  <c r="AD475" i="6" s="1"/>
  <c r="E475" i="6"/>
  <c r="B475" i="6" s="1"/>
  <c r="W475" i="6"/>
  <c r="AA475" i="6" s="1"/>
  <c r="T475" i="6"/>
  <c r="AS476" i="6"/>
  <c r="AE475" i="6" l="1"/>
  <c r="AF475" i="6" s="1"/>
  <c r="P476" i="6"/>
  <c r="I476" i="6" s="1"/>
  <c r="AN477" i="6"/>
  <c r="F476" i="6"/>
  <c r="AM476" i="6"/>
  <c r="R476" i="6" l="1"/>
  <c r="AK476" i="6"/>
  <c r="Q476" i="6"/>
  <c r="AJ476" i="6"/>
  <c r="D476" i="6" s="1"/>
  <c r="AC476" i="6" s="1"/>
  <c r="AD476" i="6" s="1"/>
  <c r="AQ477" i="6"/>
  <c r="N477" i="6" s="1"/>
  <c r="X477" i="6" s="1"/>
  <c r="AP477" i="6"/>
  <c r="AR477" i="6" s="1"/>
  <c r="O477" i="6" s="1"/>
  <c r="AB477" i="6" s="1"/>
  <c r="L477" i="6"/>
  <c r="J476" i="6" s="1"/>
  <c r="S476" i="6" l="1"/>
  <c r="E476" i="6"/>
  <c r="B476" i="6" s="1"/>
  <c r="W476" i="6"/>
  <c r="AA476" i="6" s="1"/>
  <c r="AE476" i="6" s="1"/>
  <c r="T476" i="6"/>
  <c r="AS477" i="6"/>
  <c r="AF476" i="6" l="1"/>
  <c r="AM477" i="6"/>
  <c r="P477" i="6"/>
  <c r="I477" i="6" s="1"/>
  <c r="AN478" i="6"/>
  <c r="F477" i="6"/>
  <c r="L478" i="6" l="1"/>
  <c r="J477" i="6" s="1"/>
  <c r="AP478" i="6"/>
  <c r="AR478" i="6" s="1"/>
  <c r="O478" i="6" s="1"/>
  <c r="AB478" i="6" s="1"/>
  <c r="AQ478" i="6"/>
  <c r="N478" i="6" s="1"/>
  <c r="X478" i="6" s="1"/>
  <c r="Q477" i="6"/>
  <c r="AJ477" i="6"/>
  <c r="D477" i="6" s="1"/>
  <c r="AK477" i="6"/>
  <c r="R477" i="6"/>
  <c r="AC477" i="6" l="1"/>
  <c r="AD477" i="6" s="1"/>
  <c r="E477" i="6"/>
  <c r="B477" i="6" s="1"/>
  <c r="W477" i="6"/>
  <c r="AA477" i="6" s="1"/>
  <c r="AE477" i="6" s="1"/>
  <c r="S477" i="6"/>
  <c r="T477" i="6" s="1"/>
  <c r="AS478" i="6"/>
  <c r="AF477" i="6" l="1"/>
  <c r="P478" i="6"/>
  <c r="I478" i="6" s="1"/>
  <c r="AN479" i="6"/>
  <c r="F478" i="6"/>
  <c r="AM478" i="6"/>
  <c r="AJ478" i="6" l="1"/>
  <c r="D478" i="6" s="1"/>
  <c r="R478" i="6"/>
  <c r="AK478" i="6"/>
  <c r="Q478" i="6"/>
  <c r="S478" i="6" s="1"/>
  <c r="AP479" i="6"/>
  <c r="AR479" i="6" s="1"/>
  <c r="O479" i="6" s="1"/>
  <c r="AB479" i="6" s="1"/>
  <c r="AQ479" i="6"/>
  <c r="N479" i="6" s="1"/>
  <c r="X479" i="6" s="1"/>
  <c r="L479" i="6"/>
  <c r="J478" i="6" s="1"/>
  <c r="AC478" i="6" l="1"/>
  <c r="AD478" i="6" s="1"/>
  <c r="E478" i="6"/>
  <c r="B478" i="6" s="1"/>
  <c r="W478" i="6"/>
  <c r="AA478" i="6" s="1"/>
  <c r="AE478" i="6" s="1"/>
  <c r="T478" i="6"/>
  <c r="AS479" i="6"/>
  <c r="AM479" i="6" s="1"/>
  <c r="AF478" i="6" l="1"/>
  <c r="AJ479" i="6"/>
  <c r="D479" i="6" s="1"/>
  <c r="AK479" i="6"/>
  <c r="R479" i="6"/>
  <c r="Q479" i="6"/>
  <c r="P479" i="6"/>
  <c r="I479" i="6" s="1"/>
  <c r="AN480" i="6"/>
  <c r="F479" i="6"/>
  <c r="AC479" i="6" l="1"/>
  <c r="AD479" i="6" s="1"/>
  <c r="E479" i="6"/>
  <c r="B479" i="6" s="1"/>
  <c r="W479" i="6"/>
  <c r="AA479" i="6" s="1"/>
  <c r="AE479" i="6" s="1"/>
  <c r="AP480" i="6"/>
  <c r="AR480" i="6" s="1"/>
  <c r="O480" i="6" s="1"/>
  <c r="AB480" i="6" s="1"/>
  <c r="L480" i="6"/>
  <c r="J479" i="6" s="1"/>
  <c r="AQ480" i="6"/>
  <c r="N480" i="6" s="1"/>
  <c r="X480" i="6" s="1"/>
  <c r="S479" i="6"/>
  <c r="AF479" i="6" l="1"/>
  <c r="T479" i="6"/>
  <c r="AS480" i="6"/>
  <c r="P480" i="6" l="1"/>
  <c r="I480" i="6" s="1"/>
  <c r="AN481" i="6"/>
  <c r="F480" i="6"/>
  <c r="AM480" i="6"/>
  <c r="R480" i="6" l="1"/>
  <c r="AK480" i="6"/>
  <c r="Q480" i="6"/>
  <c r="S480" i="6" s="1"/>
  <c r="AJ480" i="6"/>
  <c r="D480" i="6" s="1"/>
  <c r="AC480" i="6" s="1"/>
  <c r="AD480" i="6" s="1"/>
  <c r="AQ481" i="6"/>
  <c r="N481" i="6" s="1"/>
  <c r="X481" i="6" s="1"/>
  <c r="AP481" i="6"/>
  <c r="AR481" i="6" s="1"/>
  <c r="O481" i="6" s="1"/>
  <c r="AB481" i="6" s="1"/>
  <c r="L481" i="6"/>
  <c r="J480" i="6" s="1"/>
  <c r="E480" i="6" l="1"/>
  <c r="B480" i="6" s="1"/>
  <c r="W480" i="6"/>
  <c r="AA480" i="6" s="1"/>
  <c r="AE480" i="6" s="1"/>
  <c r="T480" i="6"/>
  <c r="AS481" i="6"/>
  <c r="AF480" i="6" l="1"/>
  <c r="P481" i="6"/>
  <c r="I481" i="6" s="1"/>
  <c r="AN482" i="6"/>
  <c r="F481" i="6"/>
  <c r="AM481" i="6"/>
  <c r="AJ481" i="6" l="1"/>
  <c r="D481" i="6" s="1"/>
  <c r="Q481" i="6"/>
  <c r="R481" i="6"/>
  <c r="AK481" i="6"/>
  <c r="L482" i="6"/>
  <c r="J481" i="6" s="1"/>
  <c r="AP482" i="6"/>
  <c r="AR482" i="6" s="1"/>
  <c r="O482" i="6" s="1"/>
  <c r="AB482" i="6" s="1"/>
  <c r="AQ482" i="6"/>
  <c r="N482" i="6" s="1"/>
  <c r="X482" i="6" s="1"/>
  <c r="AC481" i="6" l="1"/>
  <c r="AD481" i="6" s="1"/>
  <c r="E481" i="6"/>
  <c r="B481" i="6" s="1"/>
  <c r="W481" i="6"/>
  <c r="AA481" i="6" s="1"/>
  <c r="AE481" i="6" s="1"/>
  <c r="S481" i="6"/>
  <c r="T481" i="6" s="1"/>
  <c r="AS482" i="6"/>
  <c r="AF481" i="6" l="1"/>
  <c r="P482" i="6"/>
  <c r="I482" i="6" s="1"/>
  <c r="AN483" i="6"/>
  <c r="F482" i="6"/>
  <c r="AM482" i="6"/>
  <c r="AJ482" i="6" l="1"/>
  <c r="D482" i="6" s="1"/>
  <c r="AK482" i="6"/>
  <c r="R482" i="6"/>
  <c r="Q482" i="6"/>
  <c r="AQ483" i="6"/>
  <c r="N483" i="6" s="1"/>
  <c r="X483" i="6" s="1"/>
  <c r="AP483" i="6"/>
  <c r="AR483" i="6" s="1"/>
  <c r="O483" i="6" s="1"/>
  <c r="AB483" i="6" s="1"/>
  <c r="L483" i="6"/>
  <c r="J482" i="6" s="1"/>
  <c r="S482" i="6"/>
  <c r="AC482" i="6" l="1"/>
  <c r="AD482" i="6" s="1"/>
  <c r="E482" i="6"/>
  <c r="B482" i="6" s="1"/>
  <c r="W482" i="6"/>
  <c r="AA482" i="6" s="1"/>
  <c r="AE482" i="6" s="1"/>
  <c r="T482" i="6"/>
  <c r="AS483" i="6"/>
  <c r="AM483" i="6" s="1"/>
  <c r="AF482" i="6" l="1"/>
  <c r="Q483" i="6"/>
  <c r="R483" i="6"/>
  <c r="AK483" i="6"/>
  <c r="AJ483" i="6"/>
  <c r="D483" i="6" s="1"/>
  <c r="P483" i="6"/>
  <c r="I483" i="6" s="1"/>
  <c r="AN484" i="6"/>
  <c r="F483" i="6"/>
  <c r="AC483" i="6" l="1"/>
  <c r="AD483" i="6" s="1"/>
  <c r="E483" i="6"/>
  <c r="W483" i="6"/>
  <c r="AA483" i="6" s="1"/>
  <c r="L484" i="6"/>
  <c r="J483" i="6" s="1"/>
  <c r="AQ484" i="6"/>
  <c r="N484" i="6" s="1"/>
  <c r="X484" i="6" s="1"/>
  <c r="AP484" i="6"/>
  <c r="AR484" i="6" s="1"/>
  <c r="O484" i="6" s="1"/>
  <c r="AB484" i="6" s="1"/>
  <c r="S483" i="6"/>
  <c r="AE483" i="6" l="1"/>
  <c r="B483" i="6"/>
  <c r="T483" i="6"/>
  <c r="AS484" i="6"/>
  <c r="AF483" i="6" l="1"/>
  <c r="P484" i="6"/>
  <c r="I484" i="6" s="1"/>
  <c r="AN485" i="6"/>
  <c r="F484" i="6"/>
  <c r="AM484" i="6"/>
  <c r="AP485" i="6" l="1"/>
  <c r="AR485" i="6" s="1"/>
  <c r="O485" i="6" s="1"/>
  <c r="AB485" i="6" s="1"/>
  <c r="L485" i="6"/>
  <c r="J484" i="6" s="1"/>
  <c r="AQ485" i="6"/>
  <c r="N485" i="6" s="1"/>
  <c r="X485" i="6" s="1"/>
  <c r="R484" i="6"/>
  <c r="AJ484" i="6"/>
  <c r="D484" i="6" s="1"/>
  <c r="AK484" i="6"/>
  <c r="Q484" i="6"/>
  <c r="AC484" i="6" l="1"/>
  <c r="AD484" i="6" s="1"/>
  <c r="S484" i="6"/>
  <c r="T484" i="6" s="1"/>
  <c r="E484" i="6"/>
  <c r="B484" i="6" s="1"/>
  <c r="W484" i="6"/>
  <c r="AA484" i="6" s="1"/>
  <c r="AE484" i="6" s="1"/>
  <c r="AS485" i="6"/>
  <c r="AF484" i="6" l="1"/>
  <c r="P485" i="6"/>
  <c r="I485" i="6" s="1"/>
  <c r="AN486" i="6"/>
  <c r="F485" i="6"/>
  <c r="AM485" i="6"/>
  <c r="Q485" i="6" l="1"/>
  <c r="R485" i="6"/>
  <c r="AK485" i="6"/>
  <c r="AJ485" i="6"/>
  <c r="D485" i="6" s="1"/>
  <c r="AC485" i="6" s="1"/>
  <c r="AD485" i="6" s="1"/>
  <c r="L486" i="6"/>
  <c r="J485" i="6" s="1"/>
  <c r="AP486" i="6"/>
  <c r="AR486" i="6" s="1"/>
  <c r="O486" i="6" s="1"/>
  <c r="AB486" i="6" s="1"/>
  <c r="AQ486" i="6"/>
  <c r="N486" i="6" s="1"/>
  <c r="X486" i="6" s="1"/>
  <c r="S485" i="6"/>
  <c r="T485" i="6" s="1"/>
  <c r="E485" i="6" l="1"/>
  <c r="B485" i="6" s="1"/>
  <c r="W485" i="6"/>
  <c r="AA485" i="6" s="1"/>
  <c r="AE485" i="6" s="1"/>
  <c r="AS486" i="6"/>
  <c r="AF485" i="6" l="1"/>
  <c r="P486" i="6"/>
  <c r="I486" i="6" s="1"/>
  <c r="AN487" i="6"/>
  <c r="F486" i="6"/>
  <c r="AM486" i="6"/>
  <c r="AQ487" i="6" l="1"/>
  <c r="N487" i="6" s="1"/>
  <c r="X487" i="6" s="1"/>
  <c r="AP487" i="6"/>
  <c r="AR487" i="6" s="1"/>
  <c r="O487" i="6" s="1"/>
  <c r="AB487" i="6" s="1"/>
  <c r="L487" i="6"/>
  <c r="J486" i="6" s="1"/>
  <c r="Q486" i="6"/>
  <c r="AJ486" i="6"/>
  <c r="D486" i="6" s="1"/>
  <c r="AK486" i="6"/>
  <c r="R486" i="6"/>
  <c r="S486" i="6"/>
  <c r="AC486" i="6" l="1"/>
  <c r="AD486" i="6" s="1"/>
  <c r="E486" i="6"/>
  <c r="B486" i="6" s="1"/>
  <c r="W486" i="6"/>
  <c r="AA486" i="6" s="1"/>
  <c r="AE486" i="6" s="1"/>
  <c r="T486" i="6"/>
  <c r="AS487" i="6"/>
  <c r="AM487" i="6" s="1"/>
  <c r="AF486" i="6" l="1"/>
  <c r="Q487" i="6"/>
  <c r="AK487" i="6"/>
  <c r="R487" i="6"/>
  <c r="AJ487" i="6"/>
  <c r="D487" i="6" s="1"/>
  <c r="P487" i="6"/>
  <c r="I487" i="6" s="1"/>
  <c r="AN488" i="6"/>
  <c r="F487" i="6"/>
  <c r="AC487" i="6" l="1"/>
  <c r="AD487" i="6" s="1"/>
  <c r="E487" i="6"/>
  <c r="W487" i="6"/>
  <c r="AA487" i="6" s="1"/>
  <c r="AE487" i="6" s="1"/>
  <c r="L488" i="6"/>
  <c r="J487" i="6" s="1"/>
  <c r="AQ488" i="6"/>
  <c r="N488" i="6" s="1"/>
  <c r="X488" i="6" s="1"/>
  <c r="AP488" i="6"/>
  <c r="AR488" i="6" s="1"/>
  <c r="O488" i="6" s="1"/>
  <c r="AB488" i="6" s="1"/>
  <c r="S487" i="6"/>
  <c r="B487" i="6" l="1"/>
  <c r="AF487" i="6" s="1"/>
  <c r="AS488" i="6"/>
  <c r="AM488" i="6" s="1"/>
  <c r="T487" i="6"/>
  <c r="Q488" i="6" l="1"/>
  <c r="AK488" i="6"/>
  <c r="R488" i="6"/>
  <c r="AJ488" i="6"/>
  <c r="D488" i="6" s="1"/>
  <c r="AC488" i="6" s="1"/>
  <c r="AD488" i="6" s="1"/>
  <c r="P488" i="6"/>
  <c r="I488" i="6" s="1"/>
  <c r="AN489" i="6"/>
  <c r="F488" i="6"/>
  <c r="E488" i="6" l="1"/>
  <c r="W488" i="6"/>
  <c r="AA488" i="6" s="1"/>
  <c r="AE488" i="6" s="1"/>
  <c r="AQ489" i="6"/>
  <c r="N489" i="6" s="1"/>
  <c r="X489" i="6" s="1"/>
  <c r="L489" i="6"/>
  <c r="J488" i="6" s="1"/>
  <c r="AP489" i="6"/>
  <c r="AR489" i="6" s="1"/>
  <c r="O489" i="6" s="1"/>
  <c r="AB489" i="6" s="1"/>
  <c r="S488" i="6"/>
  <c r="B488" i="6" l="1"/>
  <c r="AF488" i="6" s="1"/>
  <c r="T488" i="6"/>
  <c r="AS489" i="6"/>
  <c r="AM489" i="6" l="1"/>
  <c r="P489" i="6"/>
  <c r="I489" i="6" s="1"/>
  <c r="AN490" i="6"/>
  <c r="F489" i="6"/>
  <c r="AQ490" i="6" l="1"/>
  <c r="N490" i="6" s="1"/>
  <c r="X490" i="6" s="1"/>
  <c r="L490" i="6"/>
  <c r="J489" i="6" s="1"/>
  <c r="AP490" i="6"/>
  <c r="AR490" i="6" s="1"/>
  <c r="O490" i="6" s="1"/>
  <c r="AB490" i="6" s="1"/>
  <c r="R489" i="6"/>
  <c r="AJ489" i="6"/>
  <c r="D489" i="6" s="1"/>
  <c r="Q489" i="6"/>
  <c r="AK489" i="6"/>
  <c r="AC489" i="6" l="1"/>
  <c r="AD489" i="6" s="1"/>
  <c r="E489" i="6"/>
  <c r="B489" i="6" s="1"/>
  <c r="W489" i="6"/>
  <c r="AA489" i="6" s="1"/>
  <c r="S489" i="6"/>
  <c r="T489" i="6" s="1"/>
  <c r="AS490" i="6"/>
  <c r="AM490" i="6" s="1"/>
  <c r="AE489" i="6" l="1"/>
  <c r="AF489" i="6"/>
  <c r="R490" i="6"/>
  <c r="AK490" i="6"/>
  <c r="AJ490" i="6"/>
  <c r="D490" i="6" s="1"/>
  <c r="Q490" i="6"/>
  <c r="P490" i="6"/>
  <c r="I490" i="6" s="1"/>
  <c r="AN491" i="6"/>
  <c r="F490" i="6"/>
  <c r="AC490" i="6" l="1"/>
  <c r="AD490" i="6" s="1"/>
  <c r="S490" i="6"/>
  <c r="E490" i="6"/>
  <c r="W490" i="6"/>
  <c r="AA490" i="6" s="1"/>
  <c r="AE490" i="6" s="1"/>
  <c r="AQ491" i="6"/>
  <c r="N491" i="6" s="1"/>
  <c r="X491" i="6" s="1"/>
  <c r="L491" i="6"/>
  <c r="J490" i="6" s="1"/>
  <c r="AP491" i="6"/>
  <c r="AR491" i="6" s="1"/>
  <c r="O491" i="6" s="1"/>
  <c r="AB491" i="6" s="1"/>
  <c r="B490" i="6" l="1"/>
  <c r="AF490" i="6" s="1"/>
  <c r="T490" i="6"/>
  <c r="AS491" i="6"/>
  <c r="AM491" i="6" s="1"/>
  <c r="AJ491" i="6" l="1"/>
  <c r="D491" i="6" s="1"/>
  <c r="AK491" i="6"/>
  <c r="R491" i="6"/>
  <c r="Q491" i="6"/>
  <c r="P491" i="6"/>
  <c r="I491" i="6" s="1"/>
  <c r="AN492" i="6"/>
  <c r="F491" i="6"/>
  <c r="AC491" i="6" l="1"/>
  <c r="AD491" i="6" s="1"/>
  <c r="E491" i="6"/>
  <c r="B491" i="6" s="1"/>
  <c r="W491" i="6"/>
  <c r="AA491" i="6" s="1"/>
  <c r="AE491" i="6" s="1"/>
  <c r="AQ492" i="6"/>
  <c r="N492" i="6" s="1"/>
  <c r="X492" i="6" s="1"/>
  <c r="L492" i="6"/>
  <c r="J491" i="6" s="1"/>
  <c r="AP492" i="6"/>
  <c r="AR492" i="6" s="1"/>
  <c r="O492" i="6" s="1"/>
  <c r="AB492" i="6" s="1"/>
  <c r="S491" i="6"/>
  <c r="AF491" i="6" l="1"/>
  <c r="T491" i="6"/>
  <c r="AS492" i="6"/>
  <c r="P492" i="6" l="1"/>
  <c r="I492" i="6" s="1"/>
  <c r="AN493" i="6"/>
  <c r="F492" i="6"/>
  <c r="AM492" i="6"/>
  <c r="Q492" i="6" l="1"/>
  <c r="AK492" i="6"/>
  <c r="AJ492" i="6"/>
  <c r="D492" i="6" s="1"/>
  <c r="R492" i="6"/>
  <c r="AP493" i="6"/>
  <c r="AR493" i="6" s="1"/>
  <c r="O493" i="6" s="1"/>
  <c r="AB493" i="6" s="1"/>
  <c r="L493" i="6"/>
  <c r="J492" i="6" s="1"/>
  <c r="AQ493" i="6"/>
  <c r="N493" i="6" s="1"/>
  <c r="X493" i="6" s="1"/>
  <c r="S492" i="6" l="1"/>
  <c r="AC492" i="6"/>
  <c r="AD492" i="6" s="1"/>
  <c r="E492" i="6"/>
  <c r="B492" i="6" s="1"/>
  <c r="W492" i="6"/>
  <c r="AA492" i="6" s="1"/>
  <c r="T492" i="6"/>
  <c r="AS493" i="6"/>
  <c r="AM493" i="6" s="1"/>
  <c r="AE492" i="6" l="1"/>
  <c r="AF492" i="6"/>
  <c r="AK493" i="6"/>
  <c r="R493" i="6"/>
  <c r="Q493" i="6"/>
  <c r="AJ493" i="6"/>
  <c r="D493" i="6" s="1"/>
  <c r="P493" i="6"/>
  <c r="I493" i="6" s="1"/>
  <c r="AN494" i="6"/>
  <c r="F493" i="6"/>
  <c r="AC493" i="6" l="1"/>
  <c r="AD493" i="6" s="1"/>
  <c r="E493" i="6"/>
  <c r="W493" i="6"/>
  <c r="AA493" i="6" s="1"/>
  <c r="AQ494" i="6"/>
  <c r="N494" i="6" s="1"/>
  <c r="X494" i="6" s="1"/>
  <c r="L494" i="6"/>
  <c r="J493" i="6" s="1"/>
  <c r="AP494" i="6"/>
  <c r="AR494" i="6" s="1"/>
  <c r="O494" i="6" s="1"/>
  <c r="AB494" i="6" s="1"/>
  <c r="S493" i="6"/>
  <c r="AE493" i="6" l="1"/>
  <c r="B493" i="6"/>
  <c r="AS494" i="6"/>
  <c r="P494" i="6" s="1"/>
  <c r="I494" i="6" s="1"/>
  <c r="T493" i="6"/>
  <c r="AF493" i="6" l="1"/>
  <c r="AN495" i="6"/>
  <c r="AQ495" i="6" s="1"/>
  <c r="N495" i="6" s="1"/>
  <c r="X495" i="6" s="1"/>
  <c r="F494" i="6"/>
  <c r="AM494" i="6"/>
  <c r="AK494" i="6" s="1"/>
  <c r="AP495" i="6"/>
  <c r="AR495" i="6" s="1"/>
  <c r="O495" i="6" s="1"/>
  <c r="AB495" i="6" s="1"/>
  <c r="L495" i="6"/>
  <c r="J494" i="6" s="1"/>
  <c r="Q494" i="6" l="1"/>
  <c r="R494" i="6"/>
  <c r="S494" i="6" s="1"/>
  <c r="T494" i="6" s="1"/>
  <c r="AJ494" i="6"/>
  <c r="D494" i="6" s="1"/>
  <c r="AC494" i="6" s="1"/>
  <c r="AD494" i="6" s="1"/>
  <c r="E494" i="6"/>
  <c r="AS495" i="6"/>
  <c r="AM495" i="6" s="1"/>
  <c r="B494" i="6" l="1"/>
  <c r="W494" i="6"/>
  <c r="AA494" i="6" s="1"/>
  <c r="AE494" i="6" s="1"/>
  <c r="AF494" i="6"/>
  <c r="AJ495" i="6"/>
  <c r="D495" i="6" s="1"/>
  <c r="AK495" i="6"/>
  <c r="Q495" i="6"/>
  <c r="R495" i="6"/>
  <c r="P495" i="6"/>
  <c r="I495" i="6" s="1"/>
  <c r="AN496" i="6"/>
  <c r="F495" i="6"/>
  <c r="AC495" i="6" l="1"/>
  <c r="AD495" i="6" s="1"/>
  <c r="E495" i="6"/>
  <c r="W495" i="6"/>
  <c r="AA495" i="6" s="1"/>
  <c r="AP496" i="6"/>
  <c r="AR496" i="6" s="1"/>
  <c r="O496" i="6" s="1"/>
  <c r="AB496" i="6" s="1"/>
  <c r="AQ496" i="6"/>
  <c r="N496" i="6" s="1"/>
  <c r="X496" i="6" s="1"/>
  <c r="L496" i="6"/>
  <c r="J495" i="6" s="1"/>
  <c r="S495" i="6"/>
  <c r="AE495" i="6" l="1"/>
  <c r="B495" i="6"/>
  <c r="AF495" i="6" s="1"/>
  <c r="T495" i="6"/>
  <c r="AS496" i="6"/>
  <c r="P496" i="6" l="1"/>
  <c r="I496" i="6" s="1"/>
  <c r="AN497" i="6"/>
  <c r="F496" i="6"/>
  <c r="AM496" i="6"/>
  <c r="Q496" i="6" l="1"/>
  <c r="R496" i="6"/>
  <c r="AK496" i="6"/>
  <c r="AJ496" i="6"/>
  <c r="D496" i="6" s="1"/>
  <c r="AC496" i="6" s="1"/>
  <c r="AD496" i="6" s="1"/>
  <c r="AP497" i="6"/>
  <c r="AR497" i="6" s="1"/>
  <c r="O497" i="6" s="1"/>
  <c r="AB497" i="6" s="1"/>
  <c r="L497" i="6"/>
  <c r="J496" i="6" s="1"/>
  <c r="AQ497" i="6"/>
  <c r="N497" i="6" s="1"/>
  <c r="X497" i="6" s="1"/>
  <c r="E496" i="6" l="1"/>
  <c r="B496" i="6" s="1"/>
  <c r="W496" i="6"/>
  <c r="AA496" i="6" s="1"/>
  <c r="AE496" i="6" s="1"/>
  <c r="AS497" i="6"/>
  <c r="AM497" i="6" s="1"/>
  <c r="S496" i="6"/>
  <c r="T496" i="6" s="1"/>
  <c r="AF496" i="6" l="1"/>
  <c r="AJ497" i="6"/>
  <c r="D497" i="6" s="1"/>
  <c r="R497" i="6"/>
  <c r="AK497" i="6"/>
  <c r="Q497" i="6"/>
  <c r="P497" i="6"/>
  <c r="I497" i="6" s="1"/>
  <c r="AN498" i="6"/>
  <c r="F497" i="6"/>
  <c r="AC497" i="6" l="1"/>
  <c r="AD497" i="6" s="1"/>
  <c r="S497" i="6"/>
  <c r="E497" i="6"/>
  <c r="B497" i="6" s="1"/>
  <c r="W497" i="6"/>
  <c r="AA497" i="6" s="1"/>
  <c r="AE497" i="6" s="1"/>
  <c r="L498" i="6"/>
  <c r="J497" i="6" s="1"/>
  <c r="AP498" i="6"/>
  <c r="AR498" i="6" s="1"/>
  <c r="O498" i="6" s="1"/>
  <c r="AB498" i="6" s="1"/>
  <c r="AQ498" i="6"/>
  <c r="N498" i="6" s="1"/>
  <c r="X498" i="6" s="1"/>
  <c r="AF497" i="6" l="1"/>
  <c r="AS498" i="6"/>
  <c r="T497" i="6"/>
  <c r="AM498" i="6"/>
  <c r="Q498" i="6" l="1"/>
  <c r="R498" i="6"/>
  <c r="AK498" i="6"/>
  <c r="AJ498" i="6"/>
  <c r="D498" i="6" s="1"/>
  <c r="AC498" i="6" s="1"/>
  <c r="AD498" i="6" s="1"/>
  <c r="P498" i="6"/>
  <c r="I498" i="6" s="1"/>
  <c r="AN499" i="6"/>
  <c r="F498" i="6"/>
  <c r="E498" i="6" l="1"/>
  <c r="W498" i="6"/>
  <c r="AA498" i="6" s="1"/>
  <c r="AE498" i="6" s="1"/>
  <c r="L499" i="6"/>
  <c r="J498" i="6" s="1"/>
  <c r="AQ499" i="6"/>
  <c r="N499" i="6" s="1"/>
  <c r="X499" i="6" s="1"/>
  <c r="AP499" i="6"/>
  <c r="AR499" i="6" s="1"/>
  <c r="O499" i="6" s="1"/>
  <c r="AB499" i="6" s="1"/>
  <c r="S498" i="6"/>
  <c r="B498" i="6" l="1"/>
  <c r="AF498" i="6" s="1"/>
  <c r="T498" i="6"/>
  <c r="AS499" i="6"/>
  <c r="P499" i="6" l="1"/>
  <c r="I499" i="6" s="1"/>
  <c r="AN500" i="6"/>
  <c r="F499" i="6"/>
  <c r="AM499" i="6"/>
  <c r="AK499" i="6" l="1"/>
  <c r="AJ499" i="6"/>
  <c r="D499" i="6" s="1"/>
  <c r="Q499" i="6"/>
  <c r="R499" i="6"/>
  <c r="S499" i="6" s="1"/>
  <c r="L500" i="6"/>
  <c r="J499" i="6" s="1"/>
  <c r="AQ500" i="6"/>
  <c r="N500" i="6" s="1"/>
  <c r="X500" i="6" s="1"/>
  <c r="AP500" i="6"/>
  <c r="AR500" i="6" s="1"/>
  <c r="O500" i="6" s="1"/>
  <c r="AB500" i="6" s="1"/>
  <c r="AC499" i="6" l="1"/>
  <c r="AD499" i="6" s="1"/>
  <c r="E499" i="6"/>
  <c r="B499" i="6" s="1"/>
  <c r="W499" i="6"/>
  <c r="AA499" i="6" s="1"/>
  <c r="AE499" i="6" s="1"/>
  <c r="T499" i="6"/>
  <c r="AS500" i="6"/>
  <c r="AF499" i="6" l="1"/>
  <c r="AM500" i="6"/>
  <c r="P500" i="6"/>
  <c r="I500" i="6" s="1"/>
  <c r="AN501" i="6"/>
  <c r="F500" i="6"/>
  <c r="AP501" i="6" l="1"/>
  <c r="AR501" i="6" s="1"/>
  <c r="O501" i="6" s="1"/>
  <c r="AB501" i="6" s="1"/>
  <c r="L501" i="6"/>
  <c r="J500" i="6" s="1"/>
  <c r="AQ501" i="6"/>
  <c r="N501" i="6" s="1"/>
  <c r="X501" i="6" s="1"/>
  <c r="Q500" i="6"/>
  <c r="R500" i="6"/>
  <c r="AK500" i="6"/>
  <c r="AJ500" i="6"/>
  <c r="D500" i="6" s="1"/>
  <c r="S500" i="6" l="1"/>
  <c r="AC500" i="6"/>
  <c r="AD500" i="6" s="1"/>
  <c r="E500" i="6"/>
  <c r="B500" i="6" s="1"/>
  <c r="W500" i="6"/>
  <c r="AA500" i="6" s="1"/>
  <c r="AE500" i="6" s="1"/>
  <c r="T500" i="6"/>
  <c r="AS501" i="6"/>
  <c r="AF500" i="6" l="1"/>
  <c r="P501" i="6"/>
  <c r="I501" i="6" s="1"/>
  <c r="AN502" i="6"/>
  <c r="F501" i="6"/>
  <c r="AM501" i="6"/>
  <c r="L502" i="6" l="1"/>
  <c r="J501" i="6" s="1"/>
  <c r="AQ502" i="6"/>
  <c r="N502" i="6" s="1"/>
  <c r="X502" i="6" s="1"/>
  <c r="AP502" i="6"/>
  <c r="AR502" i="6" s="1"/>
  <c r="O502" i="6" s="1"/>
  <c r="AB502" i="6" s="1"/>
  <c r="R501" i="6"/>
  <c r="AK501" i="6"/>
  <c r="Q501" i="6"/>
  <c r="AJ501" i="6"/>
  <c r="D501" i="6" s="1"/>
  <c r="AC501" i="6" s="1"/>
  <c r="AD501" i="6" s="1"/>
  <c r="S501" i="6" l="1"/>
  <c r="T501" i="6" s="1"/>
  <c r="E501" i="6"/>
  <c r="B501" i="6" s="1"/>
  <c r="W501" i="6"/>
  <c r="AA501" i="6" s="1"/>
  <c r="AE501" i="6" s="1"/>
  <c r="AS502" i="6"/>
  <c r="AM502" i="6" s="1"/>
  <c r="AF501" i="6" l="1"/>
  <c r="AJ502" i="6"/>
  <c r="D502" i="6" s="1"/>
  <c r="Q502" i="6"/>
  <c r="R502" i="6"/>
  <c r="AK502" i="6"/>
  <c r="P502" i="6"/>
  <c r="I502" i="6" s="1"/>
  <c r="AN503" i="6"/>
  <c r="F502" i="6"/>
  <c r="AC502" i="6" l="1"/>
  <c r="AD502" i="6" s="1"/>
  <c r="E502" i="6"/>
  <c r="W502" i="6"/>
  <c r="AA502" i="6" s="1"/>
  <c r="AE502" i="6" s="1"/>
  <c r="AP503" i="6"/>
  <c r="AR503" i="6" s="1"/>
  <c r="O503" i="6" s="1"/>
  <c r="AB503" i="6" s="1"/>
  <c r="AQ503" i="6"/>
  <c r="N503" i="6" s="1"/>
  <c r="X503" i="6" s="1"/>
  <c r="L503" i="6"/>
  <c r="J502" i="6" s="1"/>
  <c r="S502" i="6"/>
  <c r="B502" i="6" l="1"/>
  <c r="AF502" i="6" s="1"/>
  <c r="T502" i="6"/>
  <c r="AS503" i="6"/>
  <c r="P503" i="6" l="1"/>
  <c r="I503" i="6" s="1"/>
  <c r="AN504" i="6"/>
  <c r="F503" i="6"/>
  <c r="AM503" i="6"/>
  <c r="Q503" i="6" l="1"/>
  <c r="R503" i="6"/>
  <c r="AJ503" i="6"/>
  <c r="D503" i="6" s="1"/>
  <c r="AC503" i="6" s="1"/>
  <c r="AD503" i="6" s="1"/>
  <c r="AK503" i="6"/>
  <c r="AP504" i="6"/>
  <c r="AR504" i="6" s="1"/>
  <c r="O504" i="6" s="1"/>
  <c r="AB504" i="6" s="1"/>
  <c r="AQ504" i="6"/>
  <c r="N504" i="6" s="1"/>
  <c r="X504" i="6" s="1"/>
  <c r="L504" i="6"/>
  <c r="J503" i="6" s="1"/>
  <c r="S503" i="6" l="1"/>
  <c r="E503" i="6"/>
  <c r="B503" i="6" s="1"/>
  <c r="W503" i="6"/>
  <c r="AA503" i="6" s="1"/>
  <c r="AE503" i="6" s="1"/>
  <c r="AS504" i="6"/>
  <c r="AM504" i="6" s="1"/>
  <c r="T503" i="6"/>
  <c r="AF503" i="6" l="1"/>
  <c r="AJ504" i="6"/>
  <c r="D504" i="6" s="1"/>
  <c r="R504" i="6"/>
  <c r="AK504" i="6"/>
  <c r="Q504" i="6"/>
  <c r="P504" i="6"/>
  <c r="I504" i="6" s="1"/>
  <c r="AN505" i="6"/>
  <c r="F504" i="6"/>
  <c r="S504" i="6" l="1"/>
  <c r="AC504" i="6"/>
  <c r="AD504" i="6" s="1"/>
  <c r="E504" i="6"/>
  <c r="B504" i="6" s="1"/>
  <c r="W504" i="6"/>
  <c r="AA504" i="6" s="1"/>
  <c r="AE504" i="6" s="1"/>
  <c r="AP505" i="6"/>
  <c r="AR505" i="6" s="1"/>
  <c r="O505" i="6" s="1"/>
  <c r="AB505" i="6" s="1"/>
  <c r="L505" i="6"/>
  <c r="J504" i="6" s="1"/>
  <c r="AQ505" i="6"/>
  <c r="N505" i="6" s="1"/>
  <c r="X505" i="6" s="1"/>
  <c r="AF504" i="6" l="1"/>
  <c r="T504" i="6"/>
  <c r="AS505" i="6"/>
  <c r="AM505" i="6" s="1"/>
  <c r="AJ505" i="6" l="1"/>
  <c r="D505" i="6" s="1"/>
  <c r="R505" i="6"/>
  <c r="Q505" i="6"/>
  <c r="AK505" i="6"/>
  <c r="P505" i="6"/>
  <c r="I505" i="6" s="1"/>
  <c r="AN506" i="6"/>
  <c r="F505" i="6"/>
  <c r="AC505" i="6" l="1"/>
  <c r="AD505" i="6" s="1"/>
  <c r="E505" i="6"/>
  <c r="W505" i="6"/>
  <c r="AA505" i="6" s="1"/>
  <c r="L506" i="6"/>
  <c r="J505" i="6" s="1"/>
  <c r="AQ506" i="6"/>
  <c r="N506" i="6" s="1"/>
  <c r="X506" i="6" s="1"/>
  <c r="AP506" i="6"/>
  <c r="AR506" i="6" s="1"/>
  <c r="O506" i="6" s="1"/>
  <c r="AB506" i="6" s="1"/>
  <c r="S505" i="6"/>
  <c r="AE505" i="6" l="1"/>
  <c r="B505" i="6"/>
  <c r="T505" i="6"/>
  <c r="AS506" i="6"/>
  <c r="AF505" i="6" l="1"/>
  <c r="P506" i="6"/>
  <c r="I506" i="6" s="1"/>
  <c r="AN507" i="6"/>
  <c r="F506" i="6"/>
  <c r="AM506" i="6"/>
  <c r="R506" i="6" l="1"/>
  <c r="AK506" i="6"/>
  <c r="Q506" i="6"/>
  <c r="AJ506" i="6"/>
  <c r="D506" i="6" s="1"/>
  <c r="AC506" i="6" s="1"/>
  <c r="AD506" i="6" s="1"/>
  <c r="L507" i="6"/>
  <c r="J506" i="6" s="1"/>
  <c r="AP507" i="6"/>
  <c r="AR507" i="6" s="1"/>
  <c r="O507" i="6" s="1"/>
  <c r="AB507" i="6" s="1"/>
  <c r="AQ507" i="6"/>
  <c r="N507" i="6" s="1"/>
  <c r="X507" i="6" s="1"/>
  <c r="S506" i="6"/>
  <c r="E506" i="6" l="1"/>
  <c r="B506" i="6" s="1"/>
  <c r="W506" i="6"/>
  <c r="AA506" i="6" s="1"/>
  <c r="AE506" i="6" s="1"/>
  <c r="T506" i="6"/>
  <c r="AS507" i="6"/>
  <c r="AF506" i="6" l="1"/>
  <c r="AM507" i="6"/>
  <c r="P507" i="6"/>
  <c r="I507" i="6" s="1"/>
  <c r="AN508" i="6"/>
  <c r="F507" i="6"/>
  <c r="L508" i="6" l="1"/>
  <c r="J507" i="6" s="1"/>
  <c r="AP508" i="6"/>
  <c r="AR508" i="6" s="1"/>
  <c r="O508" i="6" s="1"/>
  <c r="AB508" i="6" s="1"/>
  <c r="AQ508" i="6"/>
  <c r="N508" i="6" s="1"/>
  <c r="X508" i="6" s="1"/>
  <c r="R507" i="6"/>
  <c r="AJ507" i="6"/>
  <c r="D507" i="6" s="1"/>
  <c r="AK507" i="6"/>
  <c r="Q507" i="6"/>
  <c r="AC507" i="6" l="1"/>
  <c r="AD507" i="6" s="1"/>
  <c r="E507" i="6"/>
  <c r="B507" i="6" s="1"/>
  <c r="W507" i="6"/>
  <c r="AA507" i="6" s="1"/>
  <c r="S507" i="6"/>
  <c r="T507" i="6" s="1"/>
  <c r="AS508" i="6"/>
  <c r="AE507" i="6" l="1"/>
  <c r="AF507" i="6" s="1"/>
  <c r="AM508" i="6"/>
  <c r="P508" i="6"/>
  <c r="I508" i="6" s="1"/>
  <c r="AN509" i="6"/>
  <c r="F508" i="6"/>
  <c r="AQ509" i="6" l="1"/>
  <c r="N509" i="6" s="1"/>
  <c r="X509" i="6" s="1"/>
  <c r="AP509" i="6"/>
  <c r="AR509" i="6" s="1"/>
  <c r="O509" i="6" s="1"/>
  <c r="AB509" i="6" s="1"/>
  <c r="L509" i="6"/>
  <c r="J508" i="6" s="1"/>
  <c r="R508" i="6"/>
  <c r="AK508" i="6"/>
  <c r="AJ508" i="6"/>
  <c r="D508" i="6" s="1"/>
  <c r="Q508" i="6"/>
  <c r="AC508" i="6" l="1"/>
  <c r="AD508" i="6" s="1"/>
  <c r="E508" i="6"/>
  <c r="B508" i="6" s="1"/>
  <c r="W508" i="6"/>
  <c r="AA508" i="6" s="1"/>
  <c r="AE508" i="6" s="1"/>
  <c r="S508" i="6"/>
  <c r="T508" i="6" s="1"/>
  <c r="AS509" i="6"/>
  <c r="AM509" i="6" s="1"/>
  <c r="AF508" i="6" l="1"/>
  <c r="AJ509" i="6"/>
  <c r="D509" i="6" s="1"/>
  <c r="R509" i="6"/>
  <c r="Q509" i="6"/>
  <c r="AK509" i="6"/>
  <c r="P509" i="6"/>
  <c r="I509" i="6" s="1"/>
  <c r="AN510" i="6"/>
  <c r="F509" i="6"/>
  <c r="AC509" i="6" l="1"/>
  <c r="AD509" i="6" s="1"/>
  <c r="E509" i="6"/>
  <c r="B509" i="6" s="1"/>
  <c r="W509" i="6"/>
  <c r="AA509" i="6" s="1"/>
  <c r="AE509" i="6" s="1"/>
  <c r="AQ510" i="6"/>
  <c r="N510" i="6" s="1"/>
  <c r="X510" i="6" s="1"/>
  <c r="L510" i="6"/>
  <c r="J509" i="6" s="1"/>
  <c r="AP510" i="6"/>
  <c r="AR510" i="6" s="1"/>
  <c r="O510" i="6" s="1"/>
  <c r="AB510" i="6" s="1"/>
  <c r="S509" i="6"/>
  <c r="AF509" i="6" l="1"/>
  <c r="T509" i="6"/>
  <c r="AS510" i="6"/>
  <c r="AM510" i="6" s="1"/>
  <c r="AJ510" i="6" l="1"/>
  <c r="D510" i="6" s="1"/>
  <c r="R510" i="6"/>
  <c r="Q510" i="6"/>
  <c r="AK510" i="6"/>
  <c r="P510" i="6"/>
  <c r="I510" i="6" s="1"/>
  <c r="AN511" i="6"/>
  <c r="F510" i="6"/>
  <c r="AC510" i="6" l="1"/>
  <c r="AD510" i="6" s="1"/>
  <c r="E510" i="6"/>
  <c r="W510" i="6"/>
  <c r="AA510" i="6" s="1"/>
  <c r="L511" i="6"/>
  <c r="J510" i="6" s="1"/>
  <c r="AP511" i="6"/>
  <c r="AR511" i="6" s="1"/>
  <c r="O511" i="6" s="1"/>
  <c r="AB511" i="6" s="1"/>
  <c r="AQ511" i="6"/>
  <c r="N511" i="6" s="1"/>
  <c r="X511" i="6" s="1"/>
  <c r="S510" i="6"/>
  <c r="AE510" i="6" l="1"/>
  <c r="B510" i="6"/>
  <c r="AF510" i="6" s="1"/>
  <c r="T510" i="6"/>
  <c r="AS511" i="6"/>
  <c r="AM511" i="6" l="1"/>
  <c r="P511" i="6"/>
  <c r="I511" i="6" s="1"/>
  <c r="AN512" i="6"/>
  <c r="F511" i="6"/>
  <c r="AQ512" i="6" l="1"/>
  <c r="N512" i="6" s="1"/>
  <c r="X512" i="6" s="1"/>
  <c r="AP512" i="6"/>
  <c r="AR512" i="6" s="1"/>
  <c r="O512" i="6" s="1"/>
  <c r="AB512" i="6" s="1"/>
  <c r="L512" i="6"/>
  <c r="J511" i="6" s="1"/>
  <c r="AK511" i="6"/>
  <c r="Q511" i="6"/>
  <c r="R511" i="6"/>
  <c r="AJ511" i="6"/>
  <c r="D511" i="6" s="1"/>
  <c r="AC511" i="6" s="1"/>
  <c r="AD511" i="6" s="1"/>
  <c r="E511" i="6" l="1"/>
  <c r="B511" i="6" s="1"/>
  <c r="W511" i="6"/>
  <c r="AA511" i="6" s="1"/>
  <c r="AE511" i="6" s="1"/>
  <c r="S511" i="6"/>
  <c r="T511" i="6" s="1"/>
  <c r="AS512" i="6"/>
  <c r="AF511" i="6" l="1"/>
  <c r="P512" i="6"/>
  <c r="I512" i="6" s="1"/>
  <c r="AN513" i="6"/>
  <c r="F512" i="6"/>
  <c r="AM512" i="6"/>
  <c r="AJ512" i="6" l="1"/>
  <c r="D512" i="6" s="1"/>
  <c r="AK512" i="6"/>
  <c r="Q512" i="6"/>
  <c r="R512" i="6"/>
  <c r="S512" i="6" s="1"/>
  <c r="AQ513" i="6"/>
  <c r="N513" i="6" s="1"/>
  <c r="X513" i="6" s="1"/>
  <c r="AP513" i="6"/>
  <c r="AR513" i="6" s="1"/>
  <c r="O513" i="6" s="1"/>
  <c r="AB513" i="6" s="1"/>
  <c r="L513" i="6"/>
  <c r="J512" i="6" s="1"/>
  <c r="AC512" i="6" l="1"/>
  <c r="AD512" i="6" s="1"/>
  <c r="E512" i="6"/>
  <c r="B512" i="6" s="1"/>
  <c r="W512" i="6"/>
  <c r="AA512" i="6" s="1"/>
  <c r="AE512" i="6" s="1"/>
  <c r="T512" i="6"/>
  <c r="AS513" i="6"/>
  <c r="AM513" i="6"/>
  <c r="AF512" i="6" l="1"/>
  <c r="R513" i="6"/>
  <c r="Q513" i="6"/>
  <c r="AK513" i="6"/>
  <c r="AJ513" i="6"/>
  <c r="D513" i="6" s="1"/>
  <c r="P513" i="6"/>
  <c r="I513" i="6" s="1"/>
  <c r="AN514" i="6"/>
  <c r="F513" i="6"/>
  <c r="AC513" i="6" l="1"/>
  <c r="AD513" i="6" s="1"/>
  <c r="S513" i="6"/>
  <c r="E513" i="6"/>
  <c r="W513" i="6"/>
  <c r="AA513" i="6" s="1"/>
  <c r="AE513" i="6" s="1"/>
  <c r="L514" i="6"/>
  <c r="J513" i="6" s="1"/>
  <c r="AP514" i="6"/>
  <c r="AR514" i="6" s="1"/>
  <c r="O514" i="6" s="1"/>
  <c r="AB514" i="6" s="1"/>
  <c r="AQ514" i="6"/>
  <c r="N514" i="6" s="1"/>
  <c r="X514" i="6" s="1"/>
  <c r="B513" i="6" l="1"/>
  <c r="AF513" i="6" s="1"/>
  <c r="T513" i="6"/>
  <c r="AS514" i="6"/>
  <c r="P514" i="6" l="1"/>
  <c r="I514" i="6" s="1"/>
  <c r="AN515" i="6"/>
  <c r="F514" i="6"/>
  <c r="AM514" i="6"/>
  <c r="AQ515" i="6" l="1"/>
  <c r="N515" i="6" s="1"/>
  <c r="X515" i="6" s="1"/>
  <c r="L515" i="6"/>
  <c r="J514" i="6" s="1"/>
  <c r="AP515" i="6"/>
  <c r="AR515" i="6" s="1"/>
  <c r="O515" i="6" s="1"/>
  <c r="AB515" i="6" s="1"/>
  <c r="Q514" i="6"/>
  <c r="S514" i="6" s="1"/>
  <c r="T514" i="6" s="1"/>
  <c r="R514" i="6"/>
  <c r="AJ514" i="6"/>
  <c r="D514" i="6" s="1"/>
  <c r="AK514" i="6"/>
  <c r="AC514" i="6" l="1"/>
  <c r="AD514" i="6" s="1"/>
  <c r="E514" i="6"/>
  <c r="B514" i="6" s="1"/>
  <c r="W514" i="6"/>
  <c r="AA514" i="6" s="1"/>
  <c r="AS515" i="6"/>
  <c r="AE514" i="6" l="1"/>
  <c r="AF514" i="6" s="1"/>
  <c r="P515" i="6"/>
  <c r="I515" i="6" s="1"/>
  <c r="AN516" i="6"/>
  <c r="F515" i="6"/>
  <c r="AM515" i="6"/>
  <c r="AQ516" i="6" l="1"/>
  <c r="N516" i="6" s="1"/>
  <c r="X516" i="6" s="1"/>
  <c r="L516" i="6"/>
  <c r="J515" i="6" s="1"/>
  <c r="AP516" i="6"/>
  <c r="AR516" i="6" s="1"/>
  <c r="O516" i="6" s="1"/>
  <c r="AB516" i="6" s="1"/>
  <c r="AJ515" i="6"/>
  <c r="D515" i="6" s="1"/>
  <c r="AC515" i="6" s="1"/>
  <c r="AD515" i="6" s="1"/>
  <c r="R515" i="6"/>
  <c r="AK515" i="6"/>
  <c r="Q515" i="6"/>
  <c r="S515" i="6"/>
  <c r="E515" i="6" l="1"/>
  <c r="B515" i="6" s="1"/>
  <c r="W515" i="6"/>
  <c r="AA515" i="6" s="1"/>
  <c r="AE515" i="6" s="1"/>
  <c r="T515" i="6"/>
  <c r="AS516" i="6"/>
  <c r="AF515" i="6" l="1"/>
  <c r="P516" i="6"/>
  <c r="I516" i="6" s="1"/>
  <c r="AN517" i="6"/>
  <c r="F516" i="6"/>
  <c r="AM516" i="6"/>
  <c r="R516" i="6" l="1"/>
  <c r="Q516" i="6"/>
  <c r="AK516" i="6"/>
  <c r="AJ516" i="6"/>
  <c r="D516" i="6" s="1"/>
  <c r="AC516" i="6" s="1"/>
  <c r="AD516" i="6" s="1"/>
  <c r="L517" i="6"/>
  <c r="J516" i="6" s="1"/>
  <c r="AQ517" i="6"/>
  <c r="N517" i="6" s="1"/>
  <c r="X517" i="6" s="1"/>
  <c r="AP517" i="6"/>
  <c r="AR517" i="6" s="1"/>
  <c r="O517" i="6" s="1"/>
  <c r="AB517" i="6" s="1"/>
  <c r="S516" i="6"/>
  <c r="E516" i="6" l="1"/>
  <c r="B516" i="6" s="1"/>
  <c r="W516" i="6"/>
  <c r="AA516" i="6" s="1"/>
  <c r="AE516" i="6" s="1"/>
  <c r="T516" i="6"/>
  <c r="AS517" i="6"/>
  <c r="AF516" i="6" l="1"/>
  <c r="P517" i="6"/>
  <c r="I517" i="6" s="1"/>
  <c r="AN518" i="6"/>
  <c r="F517" i="6"/>
  <c r="AM517" i="6"/>
  <c r="AJ517" i="6" l="1"/>
  <c r="D517" i="6" s="1"/>
  <c r="AK517" i="6"/>
  <c r="Q517" i="6"/>
  <c r="R517" i="6"/>
  <c r="S517" i="6" s="1"/>
  <c r="T517" i="6" s="1"/>
  <c r="AQ518" i="6"/>
  <c r="N518" i="6" s="1"/>
  <c r="X518" i="6" s="1"/>
  <c r="AP518" i="6"/>
  <c r="AR518" i="6" s="1"/>
  <c r="O518" i="6" s="1"/>
  <c r="AB518" i="6" s="1"/>
  <c r="L518" i="6"/>
  <c r="J517" i="6" s="1"/>
  <c r="AC517" i="6" l="1"/>
  <c r="AD517" i="6" s="1"/>
  <c r="E517" i="6"/>
  <c r="B517" i="6" s="1"/>
  <c r="W517" i="6"/>
  <c r="AA517" i="6" s="1"/>
  <c r="AE517" i="6" s="1"/>
  <c r="AS518" i="6"/>
  <c r="AF517" i="6" l="1"/>
  <c r="AM518" i="6"/>
  <c r="P518" i="6"/>
  <c r="I518" i="6" s="1"/>
  <c r="AN519" i="6"/>
  <c r="F518" i="6"/>
  <c r="AP519" i="6" l="1"/>
  <c r="AR519" i="6" s="1"/>
  <c r="O519" i="6" s="1"/>
  <c r="AB519" i="6" s="1"/>
  <c r="AQ519" i="6"/>
  <c r="N519" i="6" s="1"/>
  <c r="X519" i="6" s="1"/>
  <c r="L519" i="6"/>
  <c r="J518" i="6" s="1"/>
  <c r="AJ518" i="6"/>
  <c r="D518" i="6" s="1"/>
  <c r="AC518" i="6" s="1"/>
  <c r="AD518" i="6" s="1"/>
  <c r="AK518" i="6"/>
  <c r="R518" i="6"/>
  <c r="Q518" i="6"/>
  <c r="S518" i="6" s="1"/>
  <c r="E518" i="6" l="1"/>
  <c r="B518" i="6" s="1"/>
  <c r="W518" i="6"/>
  <c r="AA518" i="6" s="1"/>
  <c r="AE518" i="6" s="1"/>
  <c r="T518" i="6"/>
  <c r="AS519" i="6"/>
  <c r="AF518" i="6" l="1"/>
  <c r="AM519" i="6"/>
  <c r="P519" i="6"/>
  <c r="I519" i="6" s="1"/>
  <c r="AN520" i="6"/>
  <c r="F519" i="6"/>
  <c r="L520" i="6" l="1"/>
  <c r="J519" i="6" s="1"/>
  <c r="AP520" i="6"/>
  <c r="AR520" i="6" s="1"/>
  <c r="O520" i="6" s="1"/>
  <c r="AB520" i="6" s="1"/>
  <c r="AQ520" i="6"/>
  <c r="N520" i="6" s="1"/>
  <c r="X520" i="6" s="1"/>
  <c r="R519" i="6"/>
  <c r="Q519" i="6"/>
  <c r="AK519" i="6"/>
  <c r="AJ519" i="6"/>
  <c r="D519" i="6" s="1"/>
  <c r="AC519" i="6" s="1"/>
  <c r="AD519" i="6" s="1"/>
  <c r="S519" i="6" l="1"/>
  <c r="E519" i="6"/>
  <c r="B519" i="6" s="1"/>
  <c r="W519" i="6"/>
  <c r="AA519" i="6" s="1"/>
  <c r="AE519" i="6" s="1"/>
  <c r="T519" i="6"/>
  <c r="AS520" i="6"/>
  <c r="AF519" i="6" l="1"/>
  <c r="P520" i="6"/>
  <c r="I520" i="6" s="1"/>
  <c r="AN521" i="6"/>
  <c r="F520" i="6"/>
  <c r="AM520" i="6"/>
  <c r="AK520" i="6" l="1"/>
  <c r="AJ520" i="6"/>
  <c r="D520" i="6" s="1"/>
  <c r="Q520" i="6"/>
  <c r="R520" i="6"/>
  <c r="AQ521" i="6"/>
  <c r="N521" i="6" s="1"/>
  <c r="X521" i="6" s="1"/>
  <c r="AP521" i="6"/>
  <c r="AR521" i="6" s="1"/>
  <c r="O521" i="6" s="1"/>
  <c r="AB521" i="6" s="1"/>
  <c r="L521" i="6"/>
  <c r="J520" i="6" s="1"/>
  <c r="AC520" i="6" l="1"/>
  <c r="AD520" i="6" s="1"/>
  <c r="E520" i="6"/>
  <c r="B520" i="6" s="1"/>
  <c r="W520" i="6"/>
  <c r="AA520" i="6" s="1"/>
  <c r="S520" i="6"/>
  <c r="T520" i="6" s="1"/>
  <c r="AS521" i="6"/>
  <c r="AM521" i="6" s="1"/>
  <c r="AE520" i="6" l="1"/>
  <c r="AF520" i="6"/>
  <c r="R521" i="6"/>
  <c r="AK521" i="6"/>
  <c r="Q521" i="6"/>
  <c r="AJ521" i="6"/>
  <c r="D521" i="6" s="1"/>
  <c r="P521" i="6"/>
  <c r="I521" i="6" s="1"/>
  <c r="AN522" i="6"/>
  <c r="F521" i="6"/>
  <c r="S521" i="6" l="1"/>
  <c r="AC521" i="6"/>
  <c r="AD521" i="6" s="1"/>
  <c r="E521" i="6"/>
  <c r="W521" i="6"/>
  <c r="AA521" i="6" s="1"/>
  <c r="AE521" i="6" s="1"/>
  <c r="AP522" i="6"/>
  <c r="AR522" i="6" s="1"/>
  <c r="O522" i="6" s="1"/>
  <c r="AB522" i="6" s="1"/>
  <c r="L522" i="6"/>
  <c r="J521" i="6" s="1"/>
  <c r="AQ522" i="6"/>
  <c r="N522" i="6" s="1"/>
  <c r="X522" i="6" s="1"/>
  <c r="B521" i="6" l="1"/>
  <c r="AF521" i="6" s="1"/>
  <c r="T521" i="6"/>
  <c r="AS522" i="6"/>
  <c r="P522" i="6" l="1"/>
  <c r="I522" i="6" s="1"/>
  <c r="AN523" i="6"/>
  <c r="F522" i="6"/>
  <c r="AM522" i="6"/>
  <c r="AP523" i="6" l="1"/>
  <c r="AR523" i="6" s="1"/>
  <c r="O523" i="6" s="1"/>
  <c r="AB523" i="6" s="1"/>
  <c r="AQ523" i="6"/>
  <c r="N523" i="6" s="1"/>
  <c r="X523" i="6" s="1"/>
  <c r="L523" i="6"/>
  <c r="J522" i="6" s="1"/>
  <c r="Q522" i="6"/>
  <c r="S522" i="6" s="1"/>
  <c r="R522" i="6"/>
  <c r="AJ522" i="6"/>
  <c r="D522" i="6" s="1"/>
  <c r="AK522" i="6"/>
  <c r="AC522" i="6" l="1"/>
  <c r="AD522" i="6" s="1"/>
  <c r="E522" i="6"/>
  <c r="B522" i="6" s="1"/>
  <c r="W522" i="6"/>
  <c r="AA522" i="6" s="1"/>
  <c r="AE522" i="6" s="1"/>
  <c r="T522" i="6"/>
  <c r="AS523" i="6"/>
  <c r="AF522" i="6" l="1"/>
  <c r="P523" i="6"/>
  <c r="I523" i="6" s="1"/>
  <c r="AN524" i="6"/>
  <c r="F523" i="6"/>
  <c r="AM523" i="6"/>
  <c r="L524" i="6" l="1"/>
  <c r="J523" i="6" s="1"/>
  <c r="AP524" i="6"/>
  <c r="AR524" i="6" s="1"/>
  <c r="O524" i="6" s="1"/>
  <c r="AB524" i="6" s="1"/>
  <c r="AQ524" i="6"/>
  <c r="R523" i="6"/>
  <c r="Q523" i="6"/>
  <c r="AK523" i="6"/>
  <c r="AJ523" i="6"/>
  <c r="D523" i="6" s="1"/>
  <c r="AC523" i="6" s="1"/>
  <c r="AD523" i="6" s="1"/>
  <c r="E523" i="6" l="1"/>
  <c r="B523" i="6" s="1"/>
  <c r="W523" i="6"/>
  <c r="AA523" i="6" s="1"/>
  <c r="AE523" i="6" s="1"/>
  <c r="S523" i="6"/>
  <c r="T523" i="6" s="1"/>
  <c r="AS524" i="6"/>
  <c r="AM524" i="6" s="1"/>
  <c r="N524" i="6"/>
  <c r="X524" i="6" s="1"/>
  <c r="AF523" i="6" l="1"/>
  <c r="Q524" i="6"/>
  <c r="R524" i="6"/>
  <c r="AJ524" i="6"/>
  <c r="D524" i="6" s="1"/>
  <c r="AC524" i="6" s="1"/>
  <c r="AD524" i="6" s="1"/>
  <c r="AK524" i="6"/>
  <c r="P524" i="6"/>
  <c r="I524" i="6" s="1"/>
  <c r="AN525" i="6"/>
  <c r="F524" i="6"/>
  <c r="E524" i="6" l="1"/>
  <c r="W524" i="6"/>
  <c r="AA524" i="6" s="1"/>
  <c r="AE524" i="6" s="1"/>
  <c r="S524" i="6"/>
  <c r="L525" i="6"/>
  <c r="J524" i="6" s="1"/>
  <c r="AP525" i="6"/>
  <c r="AR525" i="6" s="1"/>
  <c r="O525" i="6" s="1"/>
  <c r="AB525" i="6" s="1"/>
  <c r="AQ525" i="6"/>
  <c r="N525" i="6" s="1"/>
  <c r="X525" i="6" s="1"/>
  <c r="B524" i="6" l="1"/>
  <c r="AF524" i="6" s="1"/>
  <c r="AS525" i="6"/>
  <c r="AM525" i="6"/>
  <c r="T524" i="6"/>
  <c r="P525" i="6" l="1"/>
  <c r="I525" i="6" s="1"/>
  <c r="AN526" i="6"/>
  <c r="F525" i="6"/>
  <c r="AK525" i="6"/>
  <c r="R525" i="6"/>
  <c r="Q525" i="6"/>
  <c r="AJ525" i="6"/>
  <c r="D525" i="6" s="1"/>
  <c r="AC525" i="6" s="1"/>
  <c r="AD525" i="6" s="1"/>
  <c r="S525" i="6" l="1"/>
  <c r="E525" i="6"/>
  <c r="W525" i="6"/>
  <c r="AA525" i="6" s="1"/>
  <c r="AE525" i="6" s="1"/>
  <c r="AP526" i="6"/>
  <c r="AR526" i="6" s="1"/>
  <c r="O526" i="6" s="1"/>
  <c r="AB526" i="6" s="1"/>
  <c r="L526" i="6"/>
  <c r="J525" i="6" s="1"/>
  <c r="AQ526" i="6"/>
  <c r="N526" i="6" s="1"/>
  <c r="X526" i="6" s="1"/>
  <c r="B525" i="6" l="1"/>
  <c r="AF525" i="6" s="1"/>
  <c r="AS526" i="6"/>
  <c r="T525" i="6"/>
  <c r="AN527" i="6" l="1"/>
  <c r="P526" i="6"/>
  <c r="I526" i="6" s="1"/>
  <c r="F526" i="6"/>
  <c r="AM526" i="6"/>
  <c r="Q526" i="6" l="1"/>
  <c r="AJ526" i="6"/>
  <c r="D526" i="6" s="1"/>
  <c r="R526" i="6"/>
  <c r="AK526" i="6"/>
  <c r="AP527" i="6"/>
  <c r="AR527" i="6" s="1"/>
  <c r="O527" i="6" s="1"/>
  <c r="AB527" i="6" s="1"/>
  <c r="L527" i="6"/>
  <c r="J526" i="6" s="1"/>
  <c r="AQ527" i="6"/>
  <c r="S526" i="6" l="1"/>
  <c r="T526" i="6" s="1"/>
  <c r="AC526" i="6"/>
  <c r="AD526" i="6" s="1"/>
  <c r="E526" i="6"/>
  <c r="B526" i="6" s="1"/>
  <c r="W526" i="6"/>
  <c r="AA526" i="6" s="1"/>
  <c r="AE526" i="6" s="1"/>
  <c r="N527" i="6"/>
  <c r="X527" i="6" s="1"/>
  <c r="AS527" i="6"/>
  <c r="AM527" i="6" s="1"/>
  <c r="AF526" i="6" l="1"/>
  <c r="AK527" i="6"/>
  <c r="Q527" i="6"/>
  <c r="R527" i="6"/>
  <c r="AJ527" i="6"/>
  <c r="D527" i="6" s="1"/>
  <c r="P527" i="6"/>
  <c r="I527" i="6" s="1"/>
  <c r="AN528" i="6"/>
  <c r="F527" i="6"/>
  <c r="AC527" i="6" l="1"/>
  <c r="AD527" i="6" s="1"/>
  <c r="E527" i="6"/>
  <c r="W527" i="6"/>
  <c r="AA527" i="6" s="1"/>
  <c r="AE527" i="6" s="1"/>
  <c r="L528" i="6"/>
  <c r="J527" i="6" s="1"/>
  <c r="AQ528" i="6"/>
  <c r="AP528" i="6"/>
  <c r="AR528" i="6" s="1"/>
  <c r="O528" i="6" s="1"/>
  <c r="AB528" i="6" s="1"/>
  <c r="S527" i="6"/>
  <c r="B527" i="6" l="1"/>
  <c r="AF527" i="6" s="1"/>
  <c r="N528" i="6"/>
  <c r="X528" i="6" s="1"/>
  <c r="AS528" i="6"/>
  <c r="T527" i="6"/>
  <c r="P528" i="6" l="1"/>
  <c r="I528" i="6" s="1"/>
  <c r="AN529" i="6"/>
  <c r="F528" i="6"/>
  <c r="AM528" i="6"/>
  <c r="AQ529" i="6" l="1"/>
  <c r="AP529" i="6"/>
  <c r="AR529" i="6" s="1"/>
  <c r="O529" i="6" s="1"/>
  <c r="AB529" i="6" s="1"/>
  <c r="L529" i="6"/>
  <c r="J528" i="6" s="1"/>
  <c r="Q528" i="6"/>
  <c r="R528" i="6"/>
  <c r="AK528" i="6"/>
  <c r="AJ528" i="6"/>
  <c r="D528" i="6" s="1"/>
  <c r="AC528" i="6" l="1"/>
  <c r="AD528" i="6" s="1"/>
  <c r="E528" i="6"/>
  <c r="B528" i="6" s="1"/>
  <c r="W528" i="6"/>
  <c r="AA528" i="6" s="1"/>
  <c r="S528" i="6"/>
  <c r="T528" i="6" s="1"/>
  <c r="N529" i="6"/>
  <c r="X529" i="6" s="1"/>
  <c r="AS529" i="6"/>
  <c r="AM529" i="6" s="1"/>
  <c r="AE528" i="6" l="1"/>
  <c r="AF528" i="6" s="1"/>
  <c r="AK529" i="6"/>
  <c r="AJ529" i="6"/>
  <c r="D529" i="6" s="1"/>
  <c r="Q529" i="6"/>
  <c r="R529" i="6"/>
  <c r="P529" i="6"/>
  <c r="I529" i="6" s="1"/>
  <c r="AN530" i="6"/>
  <c r="F529" i="6"/>
  <c r="AC529" i="6" l="1"/>
  <c r="AD529" i="6" s="1"/>
  <c r="E529" i="6"/>
  <c r="W529" i="6"/>
  <c r="AA529" i="6" s="1"/>
  <c r="S529" i="6"/>
  <c r="AQ530" i="6"/>
  <c r="AP530" i="6"/>
  <c r="AR530" i="6" s="1"/>
  <c r="O530" i="6" s="1"/>
  <c r="AB530" i="6" s="1"/>
  <c r="L530" i="6"/>
  <c r="J529" i="6" s="1"/>
  <c r="B529" i="6" s="1"/>
  <c r="AE529" i="6" l="1"/>
  <c r="AF529" i="6"/>
  <c r="T529" i="6"/>
  <c r="N530" i="6"/>
  <c r="X530" i="6" s="1"/>
  <c r="AS530" i="6"/>
  <c r="AN531" i="6" l="1"/>
  <c r="P530" i="6"/>
  <c r="I530" i="6" s="1"/>
  <c r="F530" i="6"/>
  <c r="AM530" i="6"/>
  <c r="AK530" i="6" l="1"/>
  <c r="AJ530" i="6"/>
  <c r="D530" i="6" s="1"/>
  <c r="R530" i="6"/>
  <c r="Q530" i="6"/>
  <c r="AQ531" i="6"/>
  <c r="L531" i="6"/>
  <c r="J530" i="6" s="1"/>
  <c r="AP531" i="6"/>
  <c r="AR531" i="6" s="1"/>
  <c r="O531" i="6" s="1"/>
  <c r="AB531" i="6" s="1"/>
  <c r="AC530" i="6" l="1"/>
  <c r="AD530" i="6" s="1"/>
  <c r="E530" i="6"/>
  <c r="B530" i="6" s="1"/>
  <c r="W530" i="6"/>
  <c r="AA530" i="6" s="1"/>
  <c r="S530" i="6"/>
  <c r="T530" i="6" s="1"/>
  <c r="N531" i="6"/>
  <c r="X531" i="6" s="1"/>
  <c r="AS531" i="6"/>
  <c r="AE530" i="6" l="1"/>
  <c r="AF530" i="6" s="1"/>
  <c r="P531" i="6"/>
  <c r="I531" i="6" s="1"/>
  <c r="AN532" i="6"/>
  <c r="F531" i="6"/>
  <c r="AM531" i="6"/>
  <c r="AJ531" i="6" l="1"/>
  <c r="D531" i="6" s="1"/>
  <c r="Q531" i="6"/>
  <c r="R531" i="6"/>
  <c r="AK531" i="6"/>
  <c r="AP532" i="6"/>
  <c r="AR532" i="6" s="1"/>
  <c r="O532" i="6" s="1"/>
  <c r="AB532" i="6" s="1"/>
  <c r="L532" i="6"/>
  <c r="J531" i="6" s="1"/>
  <c r="AQ532" i="6"/>
  <c r="AC531" i="6" l="1"/>
  <c r="AD531" i="6" s="1"/>
  <c r="E531" i="6"/>
  <c r="B531" i="6" s="1"/>
  <c r="W531" i="6"/>
  <c r="AA531" i="6" s="1"/>
  <c r="N532" i="6"/>
  <c r="X532" i="6" s="1"/>
  <c r="AS532" i="6"/>
  <c r="S531" i="6"/>
  <c r="T531" i="6" s="1"/>
  <c r="AE531" i="6" l="1"/>
  <c r="AF531" i="6" s="1"/>
  <c r="P532" i="6"/>
  <c r="I532" i="6" s="1"/>
  <c r="AM532" i="6"/>
  <c r="AN533" i="6"/>
  <c r="F532" i="6"/>
  <c r="AQ533" i="6" l="1"/>
  <c r="L533" i="6"/>
  <c r="J532" i="6" s="1"/>
  <c r="AP533" i="6"/>
  <c r="AR533" i="6" s="1"/>
  <c r="O533" i="6" s="1"/>
  <c r="AB533" i="6" s="1"/>
  <c r="Q532" i="6"/>
  <c r="AJ532" i="6"/>
  <c r="D532" i="6" s="1"/>
  <c r="AK532" i="6"/>
  <c r="R532" i="6"/>
  <c r="AC532" i="6" l="1"/>
  <c r="AD532" i="6" s="1"/>
  <c r="E532" i="6"/>
  <c r="B532" i="6" s="1"/>
  <c r="W532" i="6"/>
  <c r="AA532" i="6" s="1"/>
  <c r="S532" i="6"/>
  <c r="T532" i="6" s="1"/>
  <c r="N533" i="6"/>
  <c r="X533" i="6" s="1"/>
  <c r="AS533" i="6"/>
  <c r="AM533" i="6" s="1"/>
  <c r="AE532" i="6" l="1"/>
  <c r="AF532" i="6" s="1"/>
  <c r="Q533" i="6"/>
  <c r="AK533" i="6"/>
  <c r="R533" i="6"/>
  <c r="AJ533" i="6"/>
  <c r="D533" i="6" s="1"/>
  <c r="AN534" i="6"/>
  <c r="P533" i="6"/>
  <c r="I533" i="6" s="1"/>
  <c r="F533" i="6"/>
  <c r="AC533" i="6" l="1"/>
  <c r="AD533" i="6" s="1"/>
  <c r="E533" i="6"/>
  <c r="W533" i="6"/>
  <c r="AA533" i="6" s="1"/>
  <c r="AE533" i="6" s="1"/>
  <c r="S533" i="6"/>
  <c r="AP534" i="6"/>
  <c r="AR534" i="6" s="1"/>
  <c r="O534" i="6" s="1"/>
  <c r="AB534" i="6" s="1"/>
  <c r="L534" i="6"/>
  <c r="J533" i="6" s="1"/>
  <c r="B533" i="6" s="1"/>
  <c r="AQ534" i="6"/>
  <c r="AF533" i="6" l="1"/>
  <c r="AS534" i="6"/>
  <c r="P534" i="6" s="1"/>
  <c r="I534" i="6" s="1"/>
  <c r="N534" i="6"/>
  <c r="X534" i="6" s="1"/>
  <c r="T533" i="6"/>
  <c r="F534" i="6" l="1"/>
  <c r="AN535" i="6"/>
  <c r="L535" i="6" s="1"/>
  <c r="J534" i="6" s="1"/>
  <c r="AM534" i="6"/>
  <c r="R534" i="6" s="1"/>
  <c r="AP535" i="6"/>
  <c r="AR535" i="6" s="1"/>
  <c r="O535" i="6" s="1"/>
  <c r="AB535" i="6" s="1"/>
  <c r="AQ535" i="6" l="1"/>
  <c r="N535" i="6" s="1"/>
  <c r="X535" i="6" s="1"/>
  <c r="AJ534" i="6"/>
  <c r="D534" i="6" s="1"/>
  <c r="AK534" i="6"/>
  <c r="E534" i="6" s="1"/>
  <c r="Q534" i="6"/>
  <c r="AS535" i="6"/>
  <c r="AM535" i="6" s="1"/>
  <c r="AK535" i="6" s="1"/>
  <c r="AC534" i="6" l="1"/>
  <c r="AD534" i="6" s="1"/>
  <c r="S534" i="6"/>
  <c r="T534" i="6" s="1"/>
  <c r="B534" i="6"/>
  <c r="W534" i="6"/>
  <c r="AA534" i="6" s="1"/>
  <c r="AE534" i="6" s="1"/>
  <c r="AF534" i="6" s="1"/>
  <c r="AN536" i="6"/>
  <c r="L536" i="6" s="1"/>
  <c r="J535" i="6" s="1"/>
  <c r="P535" i="6"/>
  <c r="I535" i="6" s="1"/>
  <c r="Q535" i="6"/>
  <c r="R535" i="6"/>
  <c r="W535" i="6" s="1"/>
  <c r="AA535" i="6" s="1"/>
  <c r="AJ535" i="6"/>
  <c r="D535" i="6" s="1"/>
  <c r="F535" i="6"/>
  <c r="E535" i="6"/>
  <c r="AQ536" i="6"/>
  <c r="N536" i="6" s="1"/>
  <c r="X536" i="6" s="1"/>
  <c r="AP536" i="6"/>
  <c r="AR536" i="6" s="1"/>
  <c r="O536" i="6" s="1"/>
  <c r="AB536" i="6" s="1"/>
  <c r="S535" i="6" l="1"/>
  <c r="T535" i="6" s="1"/>
  <c r="AC535" i="6"/>
  <c r="AD535" i="6" s="1"/>
  <c r="AE535" i="6"/>
  <c r="B535" i="6"/>
  <c r="AS536" i="6"/>
  <c r="AF535" i="6" l="1"/>
  <c r="AM536" i="6"/>
  <c r="P536" i="6"/>
  <c r="I536" i="6" s="1"/>
  <c r="AN537" i="6"/>
  <c r="F536" i="6"/>
  <c r="AP537" i="6" l="1"/>
  <c r="AR537" i="6" s="1"/>
  <c r="O537" i="6" s="1"/>
  <c r="AB537" i="6" s="1"/>
  <c r="AQ537" i="6"/>
  <c r="N537" i="6" s="1"/>
  <c r="X537" i="6" s="1"/>
  <c r="L537" i="6"/>
  <c r="J536" i="6" s="1"/>
  <c r="AJ536" i="6"/>
  <c r="D536" i="6" s="1"/>
  <c r="R536" i="6"/>
  <c r="Q536" i="6"/>
  <c r="AK536" i="6"/>
  <c r="AC536" i="6" l="1"/>
  <c r="AD536" i="6" s="1"/>
  <c r="E536" i="6"/>
  <c r="B536" i="6" s="1"/>
  <c r="W536" i="6"/>
  <c r="AA536" i="6" s="1"/>
  <c r="S536" i="6"/>
  <c r="T536" i="6" s="1"/>
  <c r="AS537" i="6"/>
  <c r="AM537" i="6" s="1"/>
  <c r="AE536" i="6" l="1"/>
  <c r="AF536" i="6" s="1"/>
  <c r="AK537" i="6"/>
  <c r="R537" i="6"/>
  <c r="Q537" i="6"/>
  <c r="AJ537" i="6"/>
  <c r="D537" i="6" s="1"/>
  <c r="P537" i="6"/>
  <c r="I537" i="6" s="1"/>
  <c r="AN538" i="6"/>
  <c r="F537" i="6"/>
  <c r="AC537" i="6" l="1"/>
  <c r="AD537" i="6" s="1"/>
  <c r="E537" i="6"/>
  <c r="W537" i="6"/>
  <c r="AA537" i="6" s="1"/>
  <c r="AE537" i="6" s="1"/>
  <c r="S537" i="6"/>
  <c r="AP538" i="6"/>
  <c r="AR538" i="6" s="1"/>
  <c r="O538" i="6" s="1"/>
  <c r="AB538" i="6" s="1"/>
  <c r="L538" i="6"/>
  <c r="J537" i="6" s="1"/>
  <c r="B537" i="6" s="1"/>
  <c r="AQ538" i="6"/>
  <c r="AF537" i="6" l="1"/>
  <c r="AS538" i="6"/>
  <c r="N538" i="6"/>
  <c r="X538" i="6" s="1"/>
  <c r="AM538" i="6"/>
  <c r="T537" i="6"/>
  <c r="AK538" i="6" l="1"/>
  <c r="AJ538" i="6"/>
  <c r="D538" i="6" s="1"/>
  <c r="Q538" i="6"/>
  <c r="R538" i="6"/>
  <c r="P538" i="6"/>
  <c r="I538" i="6" s="1"/>
  <c r="AN539" i="6"/>
  <c r="F538" i="6"/>
  <c r="AC538" i="6" l="1"/>
  <c r="AD538" i="6" s="1"/>
  <c r="E538" i="6"/>
  <c r="W538" i="6"/>
  <c r="AA538" i="6" s="1"/>
  <c r="S538" i="6"/>
  <c r="AQ539" i="6"/>
  <c r="N539" i="6" s="1"/>
  <c r="X539" i="6" s="1"/>
  <c r="L539" i="6"/>
  <c r="J538" i="6" s="1"/>
  <c r="AP539" i="6"/>
  <c r="AR539" i="6" s="1"/>
  <c r="O539" i="6" s="1"/>
  <c r="AB539" i="6" s="1"/>
  <c r="AE538" i="6" l="1"/>
  <c r="B538" i="6"/>
  <c r="T538" i="6"/>
  <c r="AS539" i="6"/>
  <c r="AF538" i="6" l="1"/>
  <c r="P539" i="6"/>
  <c r="I539" i="6" s="1"/>
  <c r="F539" i="6"/>
  <c r="AN540" i="6"/>
  <c r="AM539" i="6"/>
  <c r="AJ539" i="6" l="1"/>
  <c r="D539" i="6" s="1"/>
  <c r="AK539" i="6"/>
  <c r="Q539" i="6"/>
  <c r="R539" i="6"/>
  <c r="L540" i="6"/>
  <c r="J539" i="6" s="1"/>
  <c r="AQ540" i="6"/>
  <c r="N540" i="6" s="1"/>
  <c r="X540" i="6" s="1"/>
  <c r="AP540" i="6"/>
  <c r="AR540" i="6" s="1"/>
  <c r="O540" i="6" s="1"/>
  <c r="AB540" i="6" s="1"/>
  <c r="AC539" i="6" l="1"/>
  <c r="AD539" i="6" s="1"/>
  <c r="E539" i="6"/>
  <c r="B539" i="6" s="1"/>
  <c r="W539" i="6"/>
  <c r="AA539" i="6" s="1"/>
  <c r="S539" i="6"/>
  <c r="T539" i="6" s="1"/>
  <c r="AS540" i="6"/>
  <c r="AE539" i="6" l="1"/>
  <c r="AF539" i="6" s="1"/>
  <c r="P540" i="6"/>
  <c r="I540" i="6" s="1"/>
  <c r="AN541" i="6"/>
  <c r="F540" i="6"/>
  <c r="AM540" i="6"/>
  <c r="L541" i="6" l="1"/>
  <c r="J540" i="6" s="1"/>
  <c r="AP541" i="6"/>
  <c r="AR541" i="6" s="1"/>
  <c r="O541" i="6" s="1"/>
  <c r="AB541" i="6" s="1"/>
  <c r="AQ541" i="6"/>
  <c r="N541" i="6" s="1"/>
  <c r="X541" i="6" s="1"/>
  <c r="AK540" i="6"/>
  <c r="Q540" i="6"/>
  <c r="R540" i="6"/>
  <c r="AJ540" i="6"/>
  <c r="D540" i="6" s="1"/>
  <c r="AC540" i="6" l="1"/>
  <c r="AD540" i="6" s="1"/>
  <c r="E540" i="6"/>
  <c r="B540" i="6" s="1"/>
  <c r="W540" i="6"/>
  <c r="AA540" i="6" s="1"/>
  <c r="S540" i="6"/>
  <c r="T540" i="6" s="1"/>
  <c r="AS541" i="6"/>
  <c r="AE540" i="6" l="1"/>
  <c r="AF540" i="6" s="1"/>
  <c r="P541" i="6"/>
  <c r="I541" i="6" s="1"/>
  <c r="AN542" i="6"/>
  <c r="F541" i="6"/>
  <c r="AM541" i="6"/>
  <c r="Q541" i="6" l="1"/>
  <c r="AK541" i="6"/>
  <c r="AJ541" i="6"/>
  <c r="D541" i="6" s="1"/>
  <c r="R541" i="6"/>
  <c r="L542" i="6"/>
  <c r="J541" i="6" s="1"/>
  <c r="AP542" i="6"/>
  <c r="AR542" i="6" s="1"/>
  <c r="O542" i="6" s="1"/>
  <c r="AB542" i="6" s="1"/>
  <c r="AQ542" i="6"/>
  <c r="N542" i="6" s="1"/>
  <c r="X542" i="6" s="1"/>
  <c r="AC541" i="6" l="1"/>
  <c r="AD541" i="6" s="1"/>
  <c r="E541" i="6"/>
  <c r="B541" i="6" s="1"/>
  <c r="W541" i="6"/>
  <c r="AA541" i="6" s="1"/>
  <c r="S541" i="6"/>
  <c r="T541" i="6" s="1"/>
  <c r="AS542" i="6"/>
  <c r="AE541" i="6" l="1"/>
  <c r="AF541" i="6" s="1"/>
  <c r="P542" i="6"/>
  <c r="I542" i="6" s="1"/>
  <c r="AN543" i="6"/>
  <c r="F542" i="6"/>
  <c r="AM542" i="6"/>
  <c r="AP543" i="6" l="1"/>
  <c r="AR543" i="6" s="1"/>
  <c r="O543" i="6" s="1"/>
  <c r="AB543" i="6" s="1"/>
  <c r="L543" i="6"/>
  <c r="J542" i="6" s="1"/>
  <c r="AQ543" i="6"/>
  <c r="N543" i="6" s="1"/>
  <c r="X543" i="6" s="1"/>
  <c r="Q542" i="6"/>
  <c r="R542" i="6"/>
  <c r="AK542" i="6"/>
  <c r="AJ542" i="6"/>
  <c r="D542" i="6" s="1"/>
  <c r="AC542" i="6" l="1"/>
  <c r="AD542" i="6" s="1"/>
  <c r="E542" i="6"/>
  <c r="B542" i="6" s="1"/>
  <c r="W542" i="6"/>
  <c r="AA542" i="6" s="1"/>
  <c r="S542" i="6"/>
  <c r="T542" i="6" s="1"/>
  <c r="AS543" i="6"/>
  <c r="AM543" i="6" s="1"/>
  <c r="AE542" i="6" l="1"/>
  <c r="AF542" i="6" s="1"/>
  <c r="Q543" i="6"/>
  <c r="R543" i="6"/>
  <c r="AJ543" i="6"/>
  <c r="D543" i="6" s="1"/>
  <c r="AK543" i="6"/>
  <c r="P543" i="6"/>
  <c r="I543" i="6" s="1"/>
  <c r="AN544" i="6"/>
  <c r="F543" i="6"/>
  <c r="AC543" i="6" l="1"/>
  <c r="AD543" i="6" s="1"/>
  <c r="E543" i="6"/>
  <c r="W543" i="6"/>
  <c r="AA543" i="6" s="1"/>
  <c r="AQ544" i="6"/>
  <c r="N544" i="6" s="1"/>
  <c r="X544" i="6" s="1"/>
  <c r="L544" i="6"/>
  <c r="J543" i="6" s="1"/>
  <c r="AP544" i="6"/>
  <c r="AR544" i="6" s="1"/>
  <c r="O544" i="6" s="1"/>
  <c r="AB544" i="6" s="1"/>
  <c r="S543" i="6"/>
  <c r="AE543" i="6" l="1"/>
  <c r="B543" i="6"/>
  <c r="T543" i="6"/>
  <c r="AS544" i="6"/>
  <c r="AF543" i="6" l="1"/>
  <c r="P544" i="6"/>
  <c r="I544" i="6" s="1"/>
  <c r="AN545" i="6"/>
  <c r="F544" i="6"/>
  <c r="AM544" i="6"/>
  <c r="R544" i="6" l="1"/>
  <c r="Q544" i="6"/>
  <c r="AK544" i="6"/>
  <c r="AJ544" i="6"/>
  <c r="D544" i="6" s="1"/>
  <c r="L545" i="6"/>
  <c r="J544" i="6" s="1"/>
  <c r="AP545" i="6"/>
  <c r="AR545" i="6" s="1"/>
  <c r="O545" i="6" s="1"/>
  <c r="AB545" i="6" s="1"/>
  <c r="AQ545" i="6"/>
  <c r="N545" i="6" s="1"/>
  <c r="X545" i="6" s="1"/>
  <c r="S544" i="6" l="1"/>
  <c r="T544" i="6" s="1"/>
  <c r="AC544" i="6"/>
  <c r="AD544" i="6" s="1"/>
  <c r="E544" i="6"/>
  <c r="B544" i="6" s="1"/>
  <c r="W544" i="6"/>
  <c r="AA544" i="6" s="1"/>
  <c r="AE544" i="6" s="1"/>
  <c r="AS545" i="6"/>
  <c r="AM545" i="6" s="1"/>
  <c r="AF544" i="6" l="1"/>
  <c r="Q545" i="6"/>
  <c r="AK545" i="6"/>
  <c r="R545" i="6"/>
  <c r="AJ545" i="6"/>
  <c r="D545" i="6" s="1"/>
  <c r="P545" i="6"/>
  <c r="I545" i="6" s="1"/>
  <c r="AN546" i="6"/>
  <c r="F545" i="6"/>
  <c r="AC545" i="6" l="1"/>
  <c r="AD545" i="6" s="1"/>
  <c r="E545" i="6"/>
  <c r="W545" i="6"/>
  <c r="AA545" i="6" s="1"/>
  <c r="AP546" i="6"/>
  <c r="AR546" i="6" s="1"/>
  <c r="O546" i="6" s="1"/>
  <c r="AB546" i="6" s="1"/>
  <c r="L546" i="6"/>
  <c r="J545" i="6" s="1"/>
  <c r="AQ546" i="6"/>
  <c r="N546" i="6" s="1"/>
  <c r="X546" i="6" s="1"/>
  <c r="S545" i="6"/>
  <c r="AE545" i="6" l="1"/>
  <c r="B545" i="6"/>
  <c r="T545" i="6"/>
  <c r="AS546" i="6"/>
  <c r="AF545" i="6" l="1"/>
  <c r="P546" i="6"/>
  <c r="I546" i="6" s="1"/>
  <c r="AN547" i="6"/>
  <c r="F546" i="6"/>
  <c r="AM546" i="6"/>
  <c r="Q546" i="6" l="1"/>
  <c r="R546" i="6"/>
  <c r="AK546" i="6"/>
  <c r="AJ546" i="6"/>
  <c r="D546" i="6" s="1"/>
  <c r="AP547" i="6"/>
  <c r="AR547" i="6" s="1"/>
  <c r="O547" i="6" s="1"/>
  <c r="AB547" i="6" s="1"/>
  <c r="AQ547" i="6"/>
  <c r="N547" i="6" s="1"/>
  <c r="X547" i="6" s="1"/>
  <c r="L547" i="6"/>
  <c r="J546" i="6" s="1"/>
  <c r="AC546" i="6" l="1"/>
  <c r="AD546" i="6" s="1"/>
  <c r="E546" i="6"/>
  <c r="B546" i="6" s="1"/>
  <c r="W546" i="6"/>
  <c r="AA546" i="6" s="1"/>
  <c r="S546" i="6"/>
  <c r="T546" i="6" s="1"/>
  <c r="AS547" i="6"/>
  <c r="AE546" i="6" l="1"/>
  <c r="AF546" i="6" s="1"/>
  <c r="P547" i="6"/>
  <c r="I547" i="6" s="1"/>
  <c r="AN548" i="6"/>
  <c r="F547" i="6"/>
  <c r="AM547" i="6"/>
  <c r="Q547" i="6" l="1"/>
  <c r="R547" i="6"/>
  <c r="AK547" i="6"/>
  <c r="AJ547" i="6"/>
  <c r="D547" i="6" s="1"/>
  <c r="AQ548" i="6"/>
  <c r="N548" i="6" s="1"/>
  <c r="X548" i="6" s="1"/>
  <c r="L548" i="6"/>
  <c r="J547" i="6" s="1"/>
  <c r="AP548" i="6"/>
  <c r="AR548" i="6" s="1"/>
  <c r="O548" i="6" s="1"/>
  <c r="AB548" i="6" s="1"/>
  <c r="AC547" i="6" l="1"/>
  <c r="AD547" i="6" s="1"/>
  <c r="E547" i="6"/>
  <c r="B547" i="6" s="1"/>
  <c r="W547" i="6"/>
  <c r="AA547" i="6" s="1"/>
  <c r="AS548" i="6"/>
  <c r="AM548" i="6" s="1"/>
  <c r="S547" i="6"/>
  <c r="T547" i="6" s="1"/>
  <c r="AE547" i="6" l="1"/>
  <c r="AF547" i="6" s="1"/>
  <c r="R548" i="6"/>
  <c r="Q548" i="6"/>
  <c r="AJ548" i="6"/>
  <c r="D548" i="6" s="1"/>
  <c r="AK548" i="6"/>
  <c r="P548" i="6"/>
  <c r="I548" i="6" s="1"/>
  <c r="AN549" i="6"/>
  <c r="F548" i="6"/>
  <c r="AC548" i="6" l="1"/>
  <c r="AD548" i="6" s="1"/>
  <c r="E548" i="6"/>
  <c r="W548" i="6"/>
  <c r="AA548" i="6" s="1"/>
  <c r="AP549" i="6"/>
  <c r="AR549" i="6" s="1"/>
  <c r="O549" i="6" s="1"/>
  <c r="AB549" i="6" s="1"/>
  <c r="AQ549" i="6"/>
  <c r="N549" i="6" s="1"/>
  <c r="X549" i="6" s="1"/>
  <c r="L549" i="6"/>
  <c r="J548" i="6" s="1"/>
  <c r="B548" i="6" s="1"/>
  <c r="S548" i="6"/>
  <c r="AE548" i="6" l="1"/>
  <c r="AF548" i="6" s="1"/>
  <c r="T548" i="6"/>
  <c r="AS549" i="6"/>
  <c r="P549" i="6" l="1"/>
  <c r="I549" i="6" s="1"/>
  <c r="AN550" i="6"/>
  <c r="AM549" i="6"/>
  <c r="F549" i="6"/>
  <c r="R549" i="6" l="1"/>
  <c r="AJ549" i="6"/>
  <c r="D549" i="6" s="1"/>
  <c r="Q549" i="6"/>
  <c r="AK549" i="6"/>
  <c r="L550" i="6"/>
  <c r="J549" i="6" s="1"/>
  <c r="AQ550" i="6"/>
  <c r="N550" i="6" s="1"/>
  <c r="X550" i="6" s="1"/>
  <c r="AP550" i="6"/>
  <c r="AR550" i="6" s="1"/>
  <c r="O550" i="6" s="1"/>
  <c r="AB550" i="6" s="1"/>
  <c r="S549" i="6" l="1"/>
  <c r="AC549" i="6"/>
  <c r="AD549" i="6" s="1"/>
  <c r="E549" i="6"/>
  <c r="B549" i="6" s="1"/>
  <c r="W549" i="6"/>
  <c r="AA549" i="6" s="1"/>
  <c r="T549" i="6"/>
  <c r="AS550" i="6"/>
  <c r="AE549" i="6" l="1"/>
  <c r="AF549" i="6" s="1"/>
  <c r="P550" i="6"/>
  <c r="I550" i="6" s="1"/>
  <c r="AN551" i="6"/>
  <c r="F550" i="6"/>
  <c r="AM550" i="6"/>
  <c r="R550" i="6" l="1"/>
  <c r="AK550" i="6"/>
  <c r="Q550" i="6"/>
  <c r="AJ550" i="6"/>
  <c r="D550" i="6" s="1"/>
  <c r="AQ551" i="6"/>
  <c r="N551" i="6" s="1"/>
  <c r="X551" i="6" s="1"/>
  <c r="L551" i="6"/>
  <c r="J550" i="6" s="1"/>
  <c r="AP551" i="6"/>
  <c r="AR551" i="6" s="1"/>
  <c r="O551" i="6" s="1"/>
  <c r="AB551" i="6" s="1"/>
  <c r="S550" i="6" l="1"/>
  <c r="AC550" i="6"/>
  <c r="AD550" i="6" s="1"/>
  <c r="E550" i="6"/>
  <c r="B550" i="6" s="1"/>
  <c r="W550" i="6"/>
  <c r="AA550" i="6" s="1"/>
  <c r="AE550" i="6" s="1"/>
  <c r="T550" i="6"/>
  <c r="AS551" i="6"/>
  <c r="AM551" i="6" s="1"/>
  <c r="AF550" i="6" l="1"/>
  <c r="AK551" i="6"/>
  <c r="Q551" i="6"/>
  <c r="AJ551" i="6"/>
  <c r="D551" i="6" s="1"/>
  <c r="R551" i="6"/>
  <c r="P551" i="6"/>
  <c r="I551" i="6" s="1"/>
  <c r="AN552" i="6"/>
  <c r="F551" i="6"/>
  <c r="AC551" i="6" l="1"/>
  <c r="AD551" i="6" s="1"/>
  <c r="E551" i="6"/>
  <c r="W551" i="6"/>
  <c r="AA551" i="6" s="1"/>
  <c r="AP552" i="6"/>
  <c r="AR552" i="6" s="1"/>
  <c r="O552" i="6" s="1"/>
  <c r="AB552" i="6" s="1"/>
  <c r="L552" i="6"/>
  <c r="J551" i="6" s="1"/>
  <c r="AQ552" i="6"/>
  <c r="N552" i="6" s="1"/>
  <c r="X552" i="6" s="1"/>
  <c r="S551" i="6"/>
  <c r="AE551" i="6" l="1"/>
  <c r="B551" i="6"/>
  <c r="T551" i="6"/>
  <c r="AS552" i="6"/>
  <c r="AF551" i="6" l="1"/>
  <c r="P552" i="6"/>
  <c r="I552" i="6" s="1"/>
  <c r="AN553" i="6"/>
  <c r="F552" i="6"/>
  <c r="AM552" i="6"/>
  <c r="AP553" i="6" l="1"/>
  <c r="AR553" i="6" s="1"/>
  <c r="O553" i="6" s="1"/>
  <c r="AB553" i="6" s="1"/>
  <c r="L553" i="6"/>
  <c r="J552" i="6" s="1"/>
  <c r="AQ553" i="6"/>
  <c r="N553" i="6" s="1"/>
  <c r="X553" i="6" s="1"/>
  <c r="AJ552" i="6"/>
  <c r="D552" i="6" s="1"/>
  <c r="R552" i="6"/>
  <c r="Q552" i="6"/>
  <c r="AK552" i="6"/>
  <c r="AC552" i="6" l="1"/>
  <c r="AD552" i="6" s="1"/>
  <c r="E552" i="6"/>
  <c r="B552" i="6" s="1"/>
  <c r="W552" i="6"/>
  <c r="AA552" i="6" s="1"/>
  <c r="S552" i="6"/>
  <c r="T552" i="6" s="1"/>
  <c r="AS553" i="6"/>
  <c r="AE552" i="6" l="1"/>
  <c r="AF552" i="6" s="1"/>
  <c r="P553" i="6"/>
  <c r="I553" i="6" s="1"/>
  <c r="AN554" i="6"/>
  <c r="F553" i="6"/>
  <c r="AM553" i="6"/>
  <c r="AP554" i="6" l="1"/>
  <c r="AR554" i="6" s="1"/>
  <c r="O554" i="6" s="1"/>
  <c r="AB554" i="6" s="1"/>
  <c r="L554" i="6"/>
  <c r="J553" i="6" s="1"/>
  <c r="AQ554" i="6"/>
  <c r="N554" i="6" s="1"/>
  <c r="X554" i="6" s="1"/>
  <c r="AK553" i="6"/>
  <c r="R553" i="6"/>
  <c r="Q553" i="6"/>
  <c r="AJ553" i="6"/>
  <c r="D553" i="6" s="1"/>
  <c r="AC553" i="6" l="1"/>
  <c r="AD553" i="6" s="1"/>
  <c r="E553" i="6"/>
  <c r="B553" i="6" s="1"/>
  <c r="W553" i="6"/>
  <c r="AA553" i="6" s="1"/>
  <c r="S553" i="6"/>
  <c r="T553" i="6" s="1"/>
  <c r="AS554" i="6"/>
  <c r="AE553" i="6" l="1"/>
  <c r="AF553" i="6" s="1"/>
  <c r="P554" i="6"/>
  <c r="I554" i="6" s="1"/>
  <c r="AN555" i="6"/>
  <c r="F554" i="6"/>
  <c r="AM554" i="6"/>
  <c r="AQ555" i="6" l="1"/>
  <c r="N555" i="6" s="1"/>
  <c r="X555" i="6" s="1"/>
  <c r="AP555" i="6"/>
  <c r="AR555" i="6" s="1"/>
  <c r="O555" i="6" s="1"/>
  <c r="AB555" i="6" s="1"/>
  <c r="L555" i="6"/>
  <c r="J554" i="6" s="1"/>
  <c r="AK554" i="6"/>
  <c r="Q554" i="6"/>
  <c r="R554" i="6"/>
  <c r="AJ554" i="6"/>
  <c r="D554" i="6" s="1"/>
  <c r="AC554" i="6" l="1"/>
  <c r="AD554" i="6" s="1"/>
  <c r="E554" i="6"/>
  <c r="B554" i="6" s="1"/>
  <c r="W554" i="6"/>
  <c r="AA554" i="6" s="1"/>
  <c r="S554" i="6"/>
  <c r="T554" i="6" s="1"/>
  <c r="AS555" i="6"/>
  <c r="AM555" i="6" s="1"/>
  <c r="AE554" i="6" l="1"/>
  <c r="AF554" i="6" s="1"/>
  <c r="AK555" i="6"/>
  <c r="R555" i="6"/>
  <c r="Q555" i="6"/>
  <c r="AJ555" i="6"/>
  <c r="D555" i="6" s="1"/>
  <c r="P555" i="6"/>
  <c r="I555" i="6" s="1"/>
  <c r="AN556" i="6"/>
  <c r="F555" i="6"/>
  <c r="AC555" i="6" l="1"/>
  <c r="AD555" i="6" s="1"/>
  <c r="E555" i="6"/>
  <c r="W555" i="6"/>
  <c r="AA555" i="6" s="1"/>
  <c r="AQ556" i="6"/>
  <c r="N556" i="6" s="1"/>
  <c r="X556" i="6" s="1"/>
  <c r="AP556" i="6"/>
  <c r="AR556" i="6" s="1"/>
  <c r="O556" i="6" s="1"/>
  <c r="AB556" i="6" s="1"/>
  <c r="L556" i="6"/>
  <c r="J555" i="6" s="1"/>
  <c r="B555" i="6" s="1"/>
  <c r="S555" i="6"/>
  <c r="AE555" i="6" l="1"/>
  <c r="AF555" i="6" s="1"/>
  <c r="T555" i="6"/>
  <c r="AS556" i="6"/>
  <c r="AM556" i="6" l="1"/>
  <c r="P556" i="6"/>
  <c r="I556" i="6" s="1"/>
  <c r="AN557" i="6"/>
  <c r="F556" i="6"/>
  <c r="L557" i="6" l="1"/>
  <c r="J556" i="6" s="1"/>
  <c r="AP557" i="6"/>
  <c r="AR557" i="6" s="1"/>
  <c r="O557" i="6" s="1"/>
  <c r="AB557" i="6" s="1"/>
  <c r="AQ557" i="6"/>
  <c r="N557" i="6" s="1"/>
  <c r="X557" i="6" s="1"/>
  <c r="R556" i="6"/>
  <c r="AJ556" i="6"/>
  <c r="D556" i="6" s="1"/>
  <c r="Q556" i="6"/>
  <c r="AK556" i="6"/>
  <c r="AC556" i="6" l="1"/>
  <c r="AD556" i="6" s="1"/>
  <c r="E556" i="6"/>
  <c r="B556" i="6" s="1"/>
  <c r="W556" i="6"/>
  <c r="AA556" i="6" s="1"/>
  <c r="S556" i="6"/>
  <c r="T556" i="6" s="1"/>
  <c r="AS557" i="6"/>
  <c r="AE556" i="6" l="1"/>
  <c r="AF556" i="6" s="1"/>
  <c r="P557" i="6"/>
  <c r="I557" i="6" s="1"/>
  <c r="AN558" i="6"/>
  <c r="F557" i="6"/>
  <c r="AM557" i="6"/>
  <c r="AP558" i="6" l="1"/>
  <c r="AR558" i="6" s="1"/>
  <c r="O558" i="6" s="1"/>
  <c r="AB558" i="6" s="1"/>
  <c r="L558" i="6"/>
  <c r="J557" i="6" s="1"/>
  <c r="AQ558" i="6"/>
  <c r="N558" i="6" s="1"/>
  <c r="X558" i="6" s="1"/>
  <c r="R557" i="6"/>
  <c r="AK557" i="6"/>
  <c r="AJ557" i="6"/>
  <c r="D557" i="6" s="1"/>
  <c r="Q557" i="6"/>
  <c r="AC557" i="6" l="1"/>
  <c r="AD557" i="6" s="1"/>
  <c r="E557" i="6"/>
  <c r="B557" i="6" s="1"/>
  <c r="W557" i="6"/>
  <c r="AA557" i="6" s="1"/>
  <c r="S557" i="6"/>
  <c r="T557" i="6" s="1"/>
  <c r="AS558" i="6"/>
  <c r="P558" i="6" s="1"/>
  <c r="I558" i="6" s="1"/>
  <c r="AE557" i="6" l="1"/>
  <c r="AF557" i="6" s="1"/>
  <c r="F558" i="6"/>
  <c r="AN559" i="6"/>
  <c r="AP559" i="6" s="1"/>
  <c r="AR559" i="6" s="1"/>
  <c r="O559" i="6" s="1"/>
  <c r="AB559" i="6" s="1"/>
  <c r="AM558" i="6"/>
  <c r="Q558" i="6" s="1"/>
  <c r="AQ559" i="6" l="1"/>
  <c r="N559" i="6" s="1"/>
  <c r="X559" i="6" s="1"/>
  <c r="AJ558" i="6"/>
  <c r="D558" i="6" s="1"/>
  <c r="R558" i="6"/>
  <c r="S558" i="6" s="1"/>
  <c r="L559" i="6"/>
  <c r="J558" i="6" s="1"/>
  <c r="AK558" i="6"/>
  <c r="AS559" i="6" l="1"/>
  <c r="AM559" i="6" s="1"/>
  <c r="AJ559" i="6" s="1"/>
  <c r="D559" i="6" s="1"/>
  <c r="AC558" i="6"/>
  <c r="AD558" i="6" s="1"/>
  <c r="E558" i="6"/>
  <c r="B558" i="6" s="1"/>
  <c r="W558" i="6"/>
  <c r="AA558" i="6" s="1"/>
  <c r="AE558" i="6" s="1"/>
  <c r="T558" i="6"/>
  <c r="R559" i="6" l="1"/>
  <c r="Q559" i="6"/>
  <c r="AC559" i="6" s="1"/>
  <c r="AD559" i="6" s="1"/>
  <c r="F559" i="6"/>
  <c r="AN560" i="6"/>
  <c r="AP560" i="6" s="1"/>
  <c r="AR560" i="6" s="1"/>
  <c r="O560" i="6" s="1"/>
  <c r="AB560" i="6" s="1"/>
  <c r="AK559" i="6"/>
  <c r="P559" i="6"/>
  <c r="I559" i="6" s="1"/>
  <c r="AF558" i="6"/>
  <c r="E559" i="6"/>
  <c r="L560" i="6" l="1"/>
  <c r="J559" i="6" s="1"/>
  <c r="AQ560" i="6"/>
  <c r="N560" i="6" s="1"/>
  <c r="X560" i="6" s="1"/>
  <c r="W559" i="6"/>
  <c r="AA559" i="6" s="1"/>
  <c r="AE559" i="6" s="1"/>
  <c r="S559" i="6"/>
  <c r="T559" i="6" s="1"/>
  <c r="B559" i="6"/>
  <c r="AS560" i="6"/>
  <c r="AF559" i="6" l="1"/>
  <c r="P560" i="6"/>
  <c r="I560" i="6" s="1"/>
  <c r="AN561" i="6"/>
  <c r="F560" i="6"/>
  <c r="AM560" i="6"/>
  <c r="L561" i="6" l="1"/>
  <c r="J560" i="6" s="1"/>
  <c r="AQ561" i="6"/>
  <c r="N561" i="6" s="1"/>
  <c r="X561" i="6" s="1"/>
  <c r="AP561" i="6"/>
  <c r="AR561" i="6" s="1"/>
  <c r="O561" i="6" s="1"/>
  <c r="AB561" i="6" s="1"/>
  <c r="Q560" i="6"/>
  <c r="AJ560" i="6"/>
  <c r="D560" i="6" s="1"/>
  <c r="R560" i="6"/>
  <c r="AK560" i="6"/>
  <c r="AC560" i="6" l="1"/>
  <c r="AD560" i="6" s="1"/>
  <c r="E560" i="6"/>
  <c r="B560" i="6" s="1"/>
  <c r="W560" i="6"/>
  <c r="AA560" i="6" s="1"/>
  <c r="S560" i="6"/>
  <c r="T560" i="6" s="1"/>
  <c r="AS561" i="6"/>
  <c r="AE560" i="6" l="1"/>
  <c r="AF560" i="6" s="1"/>
  <c r="P561" i="6"/>
  <c r="I561" i="6" s="1"/>
  <c r="AN562" i="6"/>
  <c r="F561" i="6"/>
  <c r="AM561" i="6"/>
  <c r="AJ561" i="6" l="1"/>
  <c r="D561" i="6" s="1"/>
  <c r="R561" i="6"/>
  <c r="Q561" i="6"/>
  <c r="AK561" i="6"/>
  <c r="AP562" i="6"/>
  <c r="AR562" i="6" s="1"/>
  <c r="O562" i="6" s="1"/>
  <c r="AB562" i="6" s="1"/>
  <c r="AQ562" i="6"/>
  <c r="N562" i="6" s="1"/>
  <c r="X562" i="6" s="1"/>
  <c r="L562" i="6"/>
  <c r="J561" i="6" s="1"/>
  <c r="S561" i="6" l="1"/>
  <c r="T561" i="6" s="1"/>
  <c r="AC561" i="6"/>
  <c r="AD561" i="6" s="1"/>
  <c r="E561" i="6"/>
  <c r="B561" i="6" s="1"/>
  <c r="W561" i="6"/>
  <c r="AA561" i="6" s="1"/>
  <c r="AS562" i="6"/>
  <c r="P562" i="6" s="1"/>
  <c r="I562" i="6" s="1"/>
  <c r="AM562" i="6" l="1"/>
  <c r="Q562" i="6" s="1"/>
  <c r="AE561" i="6"/>
  <c r="AF561" i="6" s="1"/>
  <c r="AN563" i="6"/>
  <c r="AQ563" i="6" s="1"/>
  <c r="N563" i="6" s="1"/>
  <c r="X563" i="6" s="1"/>
  <c r="F562" i="6"/>
  <c r="AK562" i="6"/>
  <c r="AJ562" i="6"/>
  <c r="D562" i="6" s="1"/>
  <c r="R562" i="6" l="1"/>
  <c r="W562" i="6" s="1"/>
  <c r="AA562" i="6" s="1"/>
  <c r="AP563" i="6"/>
  <c r="AR563" i="6" s="1"/>
  <c r="O563" i="6" s="1"/>
  <c r="AB563" i="6" s="1"/>
  <c r="AC562" i="6"/>
  <c r="AD562" i="6" s="1"/>
  <c r="L563" i="6"/>
  <c r="J562" i="6" s="1"/>
  <c r="E562" i="6"/>
  <c r="AS563" i="6" l="1"/>
  <c r="S562" i="6"/>
  <c r="T562" i="6" s="1"/>
  <c r="AE562" i="6"/>
  <c r="B562" i="6"/>
  <c r="P563" i="6"/>
  <c r="I563" i="6" s="1"/>
  <c r="AN564" i="6"/>
  <c r="F563" i="6"/>
  <c r="AM563" i="6"/>
  <c r="AF562" i="6" l="1"/>
  <c r="AQ564" i="6"/>
  <c r="N564" i="6" s="1"/>
  <c r="X564" i="6" s="1"/>
  <c r="L564" i="6"/>
  <c r="J563" i="6" s="1"/>
  <c r="AP564" i="6"/>
  <c r="AR564" i="6" s="1"/>
  <c r="O564" i="6" s="1"/>
  <c r="AB564" i="6" s="1"/>
  <c r="Q563" i="6"/>
  <c r="R563" i="6"/>
  <c r="AJ563" i="6"/>
  <c r="D563" i="6" s="1"/>
  <c r="AK563" i="6"/>
  <c r="AC563" i="6" l="1"/>
  <c r="AD563" i="6" s="1"/>
  <c r="E563" i="6"/>
  <c r="B563" i="6" s="1"/>
  <c r="W563" i="6"/>
  <c r="AA563" i="6" s="1"/>
  <c r="S563" i="6"/>
  <c r="T563" i="6" s="1"/>
  <c r="AS564" i="6"/>
  <c r="AE563" i="6" l="1"/>
  <c r="AF563" i="6" s="1"/>
  <c r="P564" i="6"/>
  <c r="I564" i="6" s="1"/>
  <c r="AN565" i="6"/>
  <c r="F564" i="6"/>
  <c r="AM564" i="6"/>
  <c r="AP565" i="6" l="1"/>
  <c r="AR565" i="6" s="1"/>
  <c r="O565" i="6" s="1"/>
  <c r="AB565" i="6" s="1"/>
  <c r="L565" i="6"/>
  <c r="J564" i="6" s="1"/>
  <c r="AQ565" i="6"/>
  <c r="N565" i="6" s="1"/>
  <c r="X565" i="6" s="1"/>
  <c r="AK564" i="6"/>
  <c r="Q564" i="6"/>
  <c r="AJ564" i="6"/>
  <c r="D564" i="6" s="1"/>
  <c r="R564" i="6"/>
  <c r="S564" i="6" l="1"/>
  <c r="AC564" i="6"/>
  <c r="AD564" i="6" s="1"/>
  <c r="E564" i="6"/>
  <c r="B564" i="6" s="1"/>
  <c r="W564" i="6"/>
  <c r="AA564" i="6" s="1"/>
  <c r="AE564" i="6" s="1"/>
  <c r="T564" i="6"/>
  <c r="AS565" i="6"/>
  <c r="AF564" i="6" l="1"/>
  <c r="P565" i="6"/>
  <c r="I565" i="6" s="1"/>
  <c r="AN566" i="6"/>
  <c r="F565" i="6"/>
  <c r="AM565" i="6"/>
  <c r="AQ566" i="6" l="1"/>
  <c r="N566" i="6" s="1"/>
  <c r="X566" i="6" s="1"/>
  <c r="L566" i="6"/>
  <c r="J565" i="6" s="1"/>
  <c r="AP566" i="6"/>
  <c r="AR566" i="6" s="1"/>
  <c r="O566" i="6" s="1"/>
  <c r="AB566" i="6" s="1"/>
  <c r="Q565" i="6"/>
  <c r="AJ565" i="6"/>
  <c r="D565" i="6" s="1"/>
  <c r="R565" i="6"/>
  <c r="AK565" i="6"/>
  <c r="AC565" i="6" l="1"/>
  <c r="AD565" i="6" s="1"/>
  <c r="E565" i="6"/>
  <c r="B565" i="6" s="1"/>
  <c r="W565" i="6"/>
  <c r="AA565" i="6" s="1"/>
  <c r="S565" i="6"/>
  <c r="T565" i="6" s="1"/>
  <c r="AS566" i="6"/>
  <c r="AE565" i="6" l="1"/>
  <c r="AF565" i="6" s="1"/>
  <c r="P566" i="6"/>
  <c r="I566" i="6" s="1"/>
  <c r="AN567" i="6"/>
  <c r="F566" i="6"/>
  <c r="AM566" i="6"/>
  <c r="AK566" i="6" l="1"/>
  <c r="AJ566" i="6"/>
  <c r="D566" i="6" s="1"/>
  <c r="R566" i="6"/>
  <c r="Q566" i="6"/>
  <c r="AP567" i="6"/>
  <c r="AR567" i="6" s="1"/>
  <c r="O567" i="6" s="1"/>
  <c r="AB567" i="6" s="1"/>
  <c r="L567" i="6"/>
  <c r="J566" i="6" s="1"/>
  <c r="AQ567" i="6"/>
  <c r="N567" i="6" s="1"/>
  <c r="X567" i="6" s="1"/>
  <c r="AC566" i="6" l="1"/>
  <c r="AD566" i="6" s="1"/>
  <c r="E566" i="6"/>
  <c r="B566" i="6" s="1"/>
  <c r="W566" i="6"/>
  <c r="AA566" i="6" s="1"/>
  <c r="S566" i="6"/>
  <c r="T566" i="6" s="1"/>
  <c r="AS567" i="6"/>
  <c r="AM567" i="6" s="1"/>
  <c r="AE566" i="6" l="1"/>
  <c r="AF566" i="6" s="1"/>
  <c r="R567" i="6"/>
  <c r="AJ567" i="6"/>
  <c r="D567" i="6" s="1"/>
  <c r="Q567" i="6"/>
  <c r="AK567" i="6"/>
  <c r="P567" i="6"/>
  <c r="I567" i="6" s="1"/>
  <c r="AN568" i="6"/>
  <c r="F567" i="6"/>
  <c r="AC567" i="6" l="1"/>
  <c r="AD567" i="6" s="1"/>
  <c r="E567" i="6"/>
  <c r="W567" i="6"/>
  <c r="AA567" i="6" s="1"/>
  <c r="AP568" i="6"/>
  <c r="AR568" i="6" s="1"/>
  <c r="O568" i="6" s="1"/>
  <c r="AB568" i="6" s="1"/>
  <c r="L568" i="6"/>
  <c r="J567" i="6" s="1"/>
  <c r="AQ568" i="6"/>
  <c r="N568" i="6" s="1"/>
  <c r="X568" i="6" s="1"/>
  <c r="S567" i="6"/>
  <c r="AE567" i="6" l="1"/>
  <c r="B567" i="6"/>
  <c r="T567" i="6"/>
  <c r="AS568" i="6"/>
  <c r="AM568" i="6" s="1"/>
  <c r="AF567" i="6" l="1"/>
  <c r="AJ568" i="6"/>
  <c r="D568" i="6" s="1"/>
  <c r="Q568" i="6"/>
  <c r="R568" i="6"/>
  <c r="AK568" i="6"/>
  <c r="P568" i="6"/>
  <c r="I568" i="6" s="1"/>
  <c r="AN569" i="6"/>
  <c r="F568" i="6"/>
  <c r="AC568" i="6" l="1"/>
  <c r="AD568" i="6" s="1"/>
  <c r="E568" i="6"/>
  <c r="W568" i="6"/>
  <c r="AA568" i="6" s="1"/>
  <c r="AP569" i="6"/>
  <c r="AR569" i="6" s="1"/>
  <c r="O569" i="6" s="1"/>
  <c r="AB569" i="6" s="1"/>
  <c r="AQ569" i="6"/>
  <c r="N569" i="6" s="1"/>
  <c r="X569" i="6" s="1"/>
  <c r="L569" i="6"/>
  <c r="J568" i="6" s="1"/>
  <c r="S568" i="6"/>
  <c r="AE568" i="6" l="1"/>
  <c r="B568" i="6"/>
  <c r="T568" i="6"/>
  <c r="AS569" i="6"/>
  <c r="AM569" i="6" s="1"/>
  <c r="AF568" i="6" l="1"/>
  <c r="R569" i="6"/>
  <c r="AK569" i="6"/>
  <c r="Q569" i="6"/>
  <c r="AJ569" i="6"/>
  <c r="D569" i="6" s="1"/>
  <c r="P569" i="6"/>
  <c r="I569" i="6" s="1"/>
  <c r="AN570" i="6"/>
  <c r="F569" i="6"/>
  <c r="AC569" i="6" l="1"/>
  <c r="AD569" i="6" s="1"/>
  <c r="E569" i="6"/>
  <c r="W569" i="6"/>
  <c r="AA569" i="6" s="1"/>
  <c r="AE569" i="6" s="1"/>
  <c r="L570" i="6"/>
  <c r="J569" i="6" s="1"/>
  <c r="AQ570" i="6"/>
  <c r="N570" i="6" s="1"/>
  <c r="X570" i="6" s="1"/>
  <c r="AP570" i="6"/>
  <c r="AR570" i="6" s="1"/>
  <c r="O570" i="6" s="1"/>
  <c r="AB570" i="6" s="1"/>
  <c r="S569" i="6"/>
  <c r="B569" i="6" l="1"/>
  <c r="AF569" i="6" s="1"/>
  <c r="T569" i="6"/>
  <c r="AS570" i="6"/>
  <c r="P570" i="6" l="1"/>
  <c r="I570" i="6" s="1"/>
  <c r="AN571" i="6"/>
  <c r="F570" i="6"/>
  <c r="AM570" i="6"/>
  <c r="L571" i="6" l="1"/>
  <c r="J570" i="6" s="1"/>
  <c r="AP571" i="6"/>
  <c r="AR571" i="6" s="1"/>
  <c r="O571" i="6" s="1"/>
  <c r="AB571" i="6" s="1"/>
  <c r="AQ571" i="6"/>
  <c r="N571" i="6" s="1"/>
  <c r="X571" i="6" s="1"/>
  <c r="Q570" i="6"/>
  <c r="AK570" i="6"/>
  <c r="AJ570" i="6"/>
  <c r="D570" i="6" s="1"/>
  <c r="R570" i="6"/>
  <c r="AC570" i="6" l="1"/>
  <c r="AD570" i="6" s="1"/>
  <c r="E570" i="6"/>
  <c r="B570" i="6" s="1"/>
  <c r="W570" i="6"/>
  <c r="AA570" i="6" s="1"/>
  <c r="AE570" i="6" s="1"/>
  <c r="S570" i="6"/>
  <c r="T570" i="6" s="1"/>
  <c r="AS571" i="6"/>
  <c r="AF570" i="6" l="1"/>
  <c r="P571" i="6"/>
  <c r="I571" i="6" s="1"/>
  <c r="AN572" i="6"/>
  <c r="F571" i="6"/>
  <c r="AM571" i="6"/>
  <c r="AJ571" i="6" l="1"/>
  <c r="D571" i="6" s="1"/>
  <c r="Q571" i="6"/>
  <c r="AK571" i="6"/>
  <c r="R571" i="6"/>
  <c r="AP572" i="6"/>
  <c r="AR572" i="6" s="1"/>
  <c r="O572" i="6" s="1"/>
  <c r="AB572" i="6" s="1"/>
  <c r="L572" i="6"/>
  <c r="J571" i="6" s="1"/>
  <c r="AQ572" i="6"/>
  <c r="N572" i="6" s="1"/>
  <c r="X572" i="6" s="1"/>
  <c r="AC571" i="6" l="1"/>
  <c r="AD571" i="6" s="1"/>
  <c r="E571" i="6"/>
  <c r="B571" i="6" s="1"/>
  <c r="W571" i="6"/>
  <c r="AA571" i="6" s="1"/>
  <c r="S571" i="6"/>
  <c r="T571" i="6" s="1"/>
  <c r="AS572" i="6"/>
  <c r="P572" i="6" s="1"/>
  <c r="I572" i="6" s="1"/>
  <c r="AE571" i="6" l="1"/>
  <c r="AF571" i="6" s="1"/>
  <c r="AM572" i="6"/>
  <c r="AK572" i="6" s="1"/>
  <c r="AN573" i="6"/>
  <c r="L573" i="6" s="1"/>
  <c r="J572" i="6" s="1"/>
  <c r="F572" i="6"/>
  <c r="AJ572" i="6" l="1"/>
  <c r="D572" i="6" s="1"/>
  <c r="AP573" i="6"/>
  <c r="AR573" i="6" s="1"/>
  <c r="O573" i="6" s="1"/>
  <c r="AB573" i="6" s="1"/>
  <c r="R572" i="6"/>
  <c r="Q572" i="6"/>
  <c r="E572" i="6"/>
  <c r="AQ573" i="6"/>
  <c r="N573" i="6" s="1"/>
  <c r="X573" i="6" s="1"/>
  <c r="B572" i="6" l="1"/>
  <c r="AC572" i="6"/>
  <c r="AD572" i="6" s="1"/>
  <c r="S572" i="6"/>
  <c r="T572" i="6" s="1"/>
  <c r="W572" i="6"/>
  <c r="AA572" i="6" s="1"/>
  <c r="AS573" i="6"/>
  <c r="P573" i="6" s="1"/>
  <c r="I573" i="6" s="1"/>
  <c r="AE572" i="6" l="1"/>
  <c r="AF572" i="6" s="1"/>
  <c r="AM573" i="6"/>
  <c r="Q573" i="6" s="1"/>
  <c r="F573" i="6"/>
  <c r="AN574" i="6"/>
  <c r="AQ574" i="6" s="1"/>
  <c r="N574" i="6" s="1"/>
  <c r="X574" i="6" s="1"/>
  <c r="AJ573" i="6"/>
  <c r="D573" i="6" s="1"/>
  <c r="AK573" i="6"/>
  <c r="R573" i="6"/>
  <c r="AP574" i="6" l="1"/>
  <c r="AR574" i="6" s="1"/>
  <c r="O574" i="6" s="1"/>
  <c r="AB574" i="6" s="1"/>
  <c r="L574" i="6"/>
  <c r="J573" i="6" s="1"/>
  <c r="AC573" i="6"/>
  <c r="AD573" i="6" s="1"/>
  <c r="S573" i="6"/>
  <c r="E573" i="6"/>
  <c r="W573" i="6"/>
  <c r="AA573" i="6" s="1"/>
  <c r="AS574" i="6"/>
  <c r="AE573" i="6" l="1"/>
  <c r="B573" i="6"/>
  <c r="AF573" i="6" s="1"/>
  <c r="T573" i="6"/>
  <c r="P574" i="6"/>
  <c r="I574" i="6" s="1"/>
  <c r="AN575" i="6"/>
  <c r="F574" i="6"/>
  <c r="AM574" i="6"/>
  <c r="AJ574" i="6" l="1"/>
  <c r="D574" i="6" s="1"/>
  <c r="R574" i="6"/>
  <c r="AK574" i="6"/>
  <c r="Q574" i="6"/>
  <c r="L575" i="6"/>
  <c r="J574" i="6" s="1"/>
  <c r="AP575" i="6"/>
  <c r="AR575" i="6" s="1"/>
  <c r="O575" i="6" s="1"/>
  <c r="AB575" i="6" s="1"/>
  <c r="AQ575" i="6"/>
  <c r="N575" i="6" s="1"/>
  <c r="X575" i="6" s="1"/>
  <c r="AC574" i="6" l="1"/>
  <c r="AD574" i="6" s="1"/>
  <c r="E574" i="6"/>
  <c r="B574" i="6" s="1"/>
  <c r="W574" i="6"/>
  <c r="AA574" i="6" s="1"/>
  <c r="S574" i="6"/>
  <c r="T574" i="6" s="1"/>
  <c r="AS575" i="6"/>
  <c r="AE574" i="6" l="1"/>
  <c r="AF574" i="6" s="1"/>
  <c r="P575" i="6"/>
  <c r="I575" i="6" s="1"/>
  <c r="AN576" i="6"/>
  <c r="F575" i="6"/>
  <c r="AM575" i="6"/>
  <c r="Q575" i="6" l="1"/>
  <c r="AK575" i="6"/>
  <c r="AJ575" i="6"/>
  <c r="D575" i="6" s="1"/>
  <c r="R575" i="6"/>
  <c r="AP576" i="6"/>
  <c r="AR576" i="6" s="1"/>
  <c r="O576" i="6" s="1"/>
  <c r="AB576" i="6" s="1"/>
  <c r="L576" i="6"/>
  <c r="J575" i="6" s="1"/>
  <c r="AQ576" i="6"/>
  <c r="N576" i="6" s="1"/>
  <c r="X576" i="6" s="1"/>
  <c r="AC575" i="6" l="1"/>
  <c r="AD575" i="6" s="1"/>
  <c r="E575" i="6"/>
  <c r="B575" i="6" s="1"/>
  <c r="W575" i="6"/>
  <c r="AA575" i="6" s="1"/>
  <c r="S575" i="6"/>
  <c r="T575" i="6" s="1"/>
  <c r="AS576" i="6"/>
  <c r="AM576" i="6" s="1"/>
  <c r="AE575" i="6" l="1"/>
  <c r="AF575" i="6" s="1"/>
  <c r="Q576" i="6"/>
  <c r="R576" i="6"/>
  <c r="AK576" i="6"/>
  <c r="AJ576" i="6"/>
  <c r="D576" i="6" s="1"/>
  <c r="P576" i="6"/>
  <c r="I576" i="6" s="1"/>
  <c r="AN577" i="6"/>
  <c r="F576" i="6"/>
  <c r="AC576" i="6" l="1"/>
  <c r="AD576" i="6" s="1"/>
  <c r="E576" i="6"/>
  <c r="W576" i="6"/>
  <c r="AA576" i="6" s="1"/>
  <c r="AP577" i="6"/>
  <c r="AR577" i="6" s="1"/>
  <c r="O577" i="6" s="1"/>
  <c r="AB577" i="6" s="1"/>
  <c r="L577" i="6"/>
  <c r="J576" i="6" s="1"/>
  <c r="AQ577" i="6"/>
  <c r="N577" i="6" s="1"/>
  <c r="X577" i="6" s="1"/>
  <c r="S576" i="6"/>
  <c r="AE576" i="6" l="1"/>
  <c r="B576" i="6"/>
  <c r="T576" i="6"/>
  <c r="AS577" i="6"/>
  <c r="AF576" i="6" l="1"/>
  <c r="P577" i="6"/>
  <c r="I577" i="6" s="1"/>
  <c r="AN578" i="6"/>
  <c r="F577" i="6"/>
  <c r="AM577" i="6"/>
  <c r="AQ578" i="6" l="1"/>
  <c r="N578" i="6" s="1"/>
  <c r="X578" i="6" s="1"/>
  <c r="AP578" i="6"/>
  <c r="AR578" i="6" s="1"/>
  <c r="O578" i="6" s="1"/>
  <c r="AB578" i="6" s="1"/>
  <c r="L578" i="6"/>
  <c r="J577" i="6" s="1"/>
  <c r="AK577" i="6"/>
  <c r="AJ577" i="6"/>
  <c r="D577" i="6" s="1"/>
  <c r="R577" i="6"/>
  <c r="Q577" i="6"/>
  <c r="S577" i="6" l="1"/>
  <c r="AC577" i="6"/>
  <c r="AD577" i="6" s="1"/>
  <c r="E577" i="6"/>
  <c r="B577" i="6" s="1"/>
  <c r="W577" i="6"/>
  <c r="AA577" i="6" s="1"/>
  <c r="T577" i="6"/>
  <c r="AS578" i="6"/>
  <c r="AE577" i="6" l="1"/>
  <c r="AF577" i="6" s="1"/>
  <c r="P578" i="6"/>
  <c r="I578" i="6" s="1"/>
  <c r="AN579" i="6"/>
  <c r="F578" i="6"/>
  <c r="AM578" i="6"/>
  <c r="L579" i="6" l="1"/>
  <c r="J578" i="6" s="1"/>
  <c r="AQ579" i="6"/>
  <c r="N579" i="6" s="1"/>
  <c r="X579" i="6" s="1"/>
  <c r="AP579" i="6"/>
  <c r="AR579" i="6" s="1"/>
  <c r="O579" i="6" s="1"/>
  <c r="AB579" i="6" s="1"/>
  <c r="AK578" i="6"/>
  <c r="Q578" i="6"/>
  <c r="R578" i="6"/>
  <c r="AJ578" i="6"/>
  <c r="D578" i="6" s="1"/>
  <c r="AC578" i="6" l="1"/>
  <c r="AD578" i="6" s="1"/>
  <c r="E578" i="6"/>
  <c r="B578" i="6" s="1"/>
  <c r="W578" i="6"/>
  <c r="AA578" i="6" s="1"/>
  <c r="AS579" i="6"/>
  <c r="S578" i="6"/>
  <c r="T578" i="6" s="1"/>
  <c r="AE578" i="6" l="1"/>
  <c r="AF578" i="6" s="1"/>
  <c r="P579" i="6"/>
  <c r="I579" i="6" s="1"/>
  <c r="AN580" i="6"/>
  <c r="F579" i="6"/>
  <c r="AM579" i="6"/>
  <c r="L580" i="6" l="1"/>
  <c r="J579" i="6" s="1"/>
  <c r="AP580" i="6"/>
  <c r="AR580" i="6" s="1"/>
  <c r="O580" i="6" s="1"/>
  <c r="AB580" i="6" s="1"/>
  <c r="AQ580" i="6"/>
  <c r="N580" i="6" s="1"/>
  <c r="X580" i="6" s="1"/>
  <c r="AJ579" i="6"/>
  <c r="D579" i="6" s="1"/>
  <c r="AK579" i="6"/>
  <c r="Q579" i="6"/>
  <c r="R579" i="6"/>
  <c r="S579" i="6" s="1"/>
  <c r="AC579" i="6" l="1"/>
  <c r="AD579" i="6" s="1"/>
  <c r="E579" i="6"/>
  <c r="B579" i="6" s="1"/>
  <c r="W579" i="6"/>
  <c r="AA579" i="6" s="1"/>
  <c r="T579" i="6"/>
  <c r="AS580" i="6"/>
  <c r="AM580" i="6" s="1"/>
  <c r="AE579" i="6" l="1"/>
  <c r="AF579" i="6" s="1"/>
  <c r="AK580" i="6"/>
  <c r="AJ580" i="6"/>
  <c r="D580" i="6" s="1"/>
  <c r="Q580" i="6"/>
  <c r="R580" i="6"/>
  <c r="P580" i="6"/>
  <c r="I580" i="6" s="1"/>
  <c r="AN581" i="6"/>
  <c r="F580" i="6"/>
  <c r="AC580" i="6" l="1"/>
  <c r="AD580" i="6" s="1"/>
  <c r="E580" i="6"/>
  <c r="W580" i="6"/>
  <c r="AA580" i="6" s="1"/>
  <c r="AE580" i="6" s="1"/>
  <c r="AQ581" i="6"/>
  <c r="N581" i="6" s="1"/>
  <c r="X581" i="6" s="1"/>
  <c r="L581" i="6"/>
  <c r="J580" i="6" s="1"/>
  <c r="AP581" i="6"/>
  <c r="AR581" i="6" s="1"/>
  <c r="O581" i="6" s="1"/>
  <c r="AB581" i="6" s="1"/>
  <c r="S580" i="6"/>
  <c r="B580" i="6" l="1"/>
  <c r="AF580" i="6" s="1"/>
  <c r="T580" i="6"/>
  <c r="AS581" i="6"/>
  <c r="AM581" i="6" s="1"/>
  <c r="R581" i="6" l="1"/>
  <c r="Q581" i="6"/>
  <c r="AK581" i="6"/>
  <c r="AJ581" i="6"/>
  <c r="D581" i="6" s="1"/>
  <c r="P581" i="6"/>
  <c r="I581" i="6" s="1"/>
  <c r="AN582" i="6"/>
  <c r="F581" i="6"/>
  <c r="AC581" i="6" l="1"/>
  <c r="AD581" i="6" s="1"/>
  <c r="E581" i="6"/>
  <c r="W581" i="6"/>
  <c r="AA581" i="6" s="1"/>
  <c r="AQ582" i="6"/>
  <c r="N582" i="6" s="1"/>
  <c r="X582" i="6" s="1"/>
  <c r="AP582" i="6"/>
  <c r="AR582" i="6" s="1"/>
  <c r="O582" i="6" s="1"/>
  <c r="AB582" i="6" s="1"/>
  <c r="L582" i="6"/>
  <c r="J581" i="6" s="1"/>
  <c r="B581" i="6" s="1"/>
  <c r="S581" i="6"/>
  <c r="AE581" i="6" l="1"/>
  <c r="AF581" i="6" s="1"/>
  <c r="T581" i="6"/>
  <c r="AS582" i="6"/>
  <c r="P582" i="6" l="1"/>
  <c r="I582" i="6" s="1"/>
  <c r="AN583" i="6"/>
  <c r="F582" i="6"/>
  <c r="AM582" i="6"/>
  <c r="AQ583" i="6" l="1"/>
  <c r="N583" i="6" s="1"/>
  <c r="X583" i="6" s="1"/>
  <c r="AP583" i="6"/>
  <c r="AR583" i="6" s="1"/>
  <c r="O583" i="6" s="1"/>
  <c r="AB583" i="6" s="1"/>
  <c r="L583" i="6"/>
  <c r="J582" i="6" s="1"/>
  <c r="AK582" i="6"/>
  <c r="Q582" i="6"/>
  <c r="R582" i="6"/>
  <c r="AJ582" i="6"/>
  <c r="D582" i="6" s="1"/>
  <c r="AC582" i="6" l="1"/>
  <c r="AD582" i="6" s="1"/>
  <c r="E582" i="6"/>
  <c r="B582" i="6" s="1"/>
  <c r="W582" i="6"/>
  <c r="AA582" i="6" s="1"/>
  <c r="S582" i="6"/>
  <c r="T582" i="6" s="1"/>
  <c r="AS583" i="6"/>
  <c r="AM583" i="6" s="1"/>
  <c r="AE582" i="6" l="1"/>
  <c r="AF582" i="6" s="1"/>
  <c r="R583" i="6"/>
  <c r="AK583" i="6"/>
  <c r="Q583" i="6"/>
  <c r="AJ583" i="6"/>
  <c r="D583" i="6" s="1"/>
  <c r="P583" i="6"/>
  <c r="I583" i="6" s="1"/>
  <c r="AN584" i="6"/>
  <c r="F583" i="6"/>
  <c r="AC583" i="6" l="1"/>
  <c r="AD583" i="6" s="1"/>
  <c r="E583" i="6"/>
  <c r="W583" i="6"/>
  <c r="AA583" i="6" s="1"/>
  <c r="AP584" i="6"/>
  <c r="AR584" i="6" s="1"/>
  <c r="O584" i="6" s="1"/>
  <c r="AB584" i="6" s="1"/>
  <c r="AQ584" i="6"/>
  <c r="N584" i="6" s="1"/>
  <c r="X584" i="6" s="1"/>
  <c r="L584" i="6"/>
  <c r="J583" i="6" s="1"/>
  <c r="S583" i="6"/>
  <c r="AE583" i="6" l="1"/>
  <c r="B583" i="6"/>
  <c r="T583" i="6"/>
  <c r="AS584" i="6"/>
  <c r="AM584" i="6" s="1"/>
  <c r="AF583" i="6" l="1"/>
  <c r="AJ584" i="6"/>
  <c r="D584" i="6" s="1"/>
  <c r="AK584" i="6"/>
  <c r="Q584" i="6"/>
  <c r="R584" i="6"/>
  <c r="P584" i="6"/>
  <c r="I584" i="6" s="1"/>
  <c r="AN585" i="6"/>
  <c r="F584" i="6"/>
  <c r="AC584" i="6" l="1"/>
  <c r="AD584" i="6" s="1"/>
  <c r="E584" i="6"/>
  <c r="W584" i="6"/>
  <c r="AA584" i="6" s="1"/>
  <c r="S584" i="6"/>
  <c r="L585" i="6"/>
  <c r="J584" i="6" s="1"/>
  <c r="AQ585" i="6"/>
  <c r="N585" i="6" s="1"/>
  <c r="X585" i="6" s="1"/>
  <c r="AP585" i="6"/>
  <c r="AR585" i="6" s="1"/>
  <c r="O585" i="6" s="1"/>
  <c r="AB585" i="6" s="1"/>
  <c r="AE584" i="6" l="1"/>
  <c r="B584" i="6"/>
  <c r="T584" i="6"/>
  <c r="AS585" i="6"/>
  <c r="AM585" i="6" s="1"/>
  <c r="AF584" i="6" l="1"/>
  <c r="Q585" i="6"/>
  <c r="AJ585" i="6"/>
  <c r="D585" i="6" s="1"/>
  <c r="AK585" i="6"/>
  <c r="R585" i="6"/>
  <c r="P585" i="6"/>
  <c r="I585" i="6" s="1"/>
  <c r="AN586" i="6"/>
  <c r="F585" i="6"/>
  <c r="AC585" i="6" l="1"/>
  <c r="AD585" i="6" s="1"/>
  <c r="E585" i="6"/>
  <c r="W585" i="6"/>
  <c r="AA585" i="6" s="1"/>
  <c r="AP586" i="6"/>
  <c r="AR586" i="6" s="1"/>
  <c r="O586" i="6" s="1"/>
  <c r="AB586" i="6" s="1"/>
  <c r="AQ586" i="6"/>
  <c r="N586" i="6" s="1"/>
  <c r="X586" i="6" s="1"/>
  <c r="L586" i="6"/>
  <c r="J585" i="6" s="1"/>
  <c r="B585" i="6" s="1"/>
  <c r="S585" i="6"/>
  <c r="AE585" i="6" l="1"/>
  <c r="AF585" i="6"/>
  <c r="T585" i="6"/>
  <c r="AS586" i="6"/>
  <c r="P586" i="6" l="1"/>
  <c r="I586" i="6" s="1"/>
  <c r="AN587" i="6"/>
  <c r="F586" i="6"/>
  <c r="AM586" i="6"/>
  <c r="AK586" i="6" l="1"/>
  <c r="R586" i="6"/>
  <c r="Q586" i="6"/>
  <c r="S586" i="6" s="1"/>
  <c r="AJ586" i="6"/>
  <c r="D586" i="6" s="1"/>
  <c r="L587" i="6"/>
  <c r="J586" i="6" s="1"/>
  <c r="AP587" i="6"/>
  <c r="AR587" i="6" s="1"/>
  <c r="O587" i="6" s="1"/>
  <c r="AB587" i="6" s="1"/>
  <c r="AQ587" i="6"/>
  <c r="N587" i="6" s="1"/>
  <c r="X587" i="6" s="1"/>
  <c r="AC586" i="6" l="1"/>
  <c r="AD586" i="6" s="1"/>
  <c r="E586" i="6"/>
  <c r="B586" i="6" s="1"/>
  <c r="W586" i="6"/>
  <c r="AA586" i="6" s="1"/>
  <c r="T586" i="6"/>
  <c r="AS587" i="6"/>
  <c r="AE586" i="6" l="1"/>
  <c r="AF586" i="6" s="1"/>
  <c r="P587" i="6"/>
  <c r="I587" i="6" s="1"/>
  <c r="AN588" i="6"/>
  <c r="F587" i="6"/>
  <c r="AM587" i="6"/>
  <c r="L588" i="6" l="1"/>
  <c r="J587" i="6" s="1"/>
  <c r="AP588" i="6"/>
  <c r="AR588" i="6" s="1"/>
  <c r="O588" i="6" s="1"/>
  <c r="AB588" i="6" s="1"/>
  <c r="AQ588" i="6"/>
  <c r="N588" i="6" s="1"/>
  <c r="X588" i="6" s="1"/>
  <c r="R587" i="6"/>
  <c r="Q587" i="6"/>
  <c r="AJ587" i="6"/>
  <c r="D587" i="6" s="1"/>
  <c r="AK587" i="6"/>
  <c r="AC587" i="6" l="1"/>
  <c r="AD587" i="6" s="1"/>
  <c r="E587" i="6"/>
  <c r="B587" i="6" s="1"/>
  <c r="W587" i="6"/>
  <c r="AA587" i="6" s="1"/>
  <c r="S587" i="6"/>
  <c r="T587" i="6" s="1"/>
  <c r="AS588" i="6"/>
  <c r="AE587" i="6" l="1"/>
  <c r="AF587" i="6" s="1"/>
  <c r="P588" i="6"/>
  <c r="I588" i="6" s="1"/>
  <c r="AN589" i="6"/>
  <c r="F588" i="6"/>
  <c r="AM588" i="6"/>
  <c r="AJ588" i="6" l="1"/>
  <c r="D588" i="6" s="1"/>
  <c r="AK588" i="6"/>
  <c r="Q588" i="6"/>
  <c r="R588" i="6"/>
  <c r="L589" i="6"/>
  <c r="J588" i="6" s="1"/>
  <c r="AP589" i="6"/>
  <c r="AR589" i="6" s="1"/>
  <c r="O589" i="6" s="1"/>
  <c r="AB589" i="6" s="1"/>
  <c r="AQ589" i="6"/>
  <c r="N589" i="6" s="1"/>
  <c r="X589" i="6" s="1"/>
  <c r="AC588" i="6" l="1"/>
  <c r="AD588" i="6" s="1"/>
  <c r="E588" i="6"/>
  <c r="B588" i="6" s="1"/>
  <c r="W588" i="6"/>
  <c r="AA588" i="6" s="1"/>
  <c r="S588" i="6"/>
  <c r="T588" i="6" s="1"/>
  <c r="AS589" i="6"/>
  <c r="AM589" i="6" s="1"/>
  <c r="AE588" i="6" l="1"/>
  <c r="AF588" i="6" s="1"/>
  <c r="R589" i="6"/>
  <c r="AK589" i="6"/>
  <c r="Q589" i="6"/>
  <c r="AJ589" i="6"/>
  <c r="D589" i="6" s="1"/>
  <c r="P589" i="6"/>
  <c r="I589" i="6" s="1"/>
  <c r="AN590" i="6"/>
  <c r="F589" i="6"/>
  <c r="AC589" i="6" l="1"/>
  <c r="AD589" i="6" s="1"/>
  <c r="E589" i="6"/>
  <c r="W589" i="6"/>
  <c r="AA589" i="6" s="1"/>
  <c r="AP590" i="6"/>
  <c r="AR590" i="6" s="1"/>
  <c r="O590" i="6" s="1"/>
  <c r="AB590" i="6" s="1"/>
  <c r="L590" i="6"/>
  <c r="J589" i="6" s="1"/>
  <c r="AQ590" i="6"/>
  <c r="N590" i="6" s="1"/>
  <c r="X590" i="6" s="1"/>
  <c r="S589" i="6"/>
  <c r="AE589" i="6" l="1"/>
  <c r="B589" i="6"/>
  <c r="T589" i="6"/>
  <c r="AS590" i="6"/>
  <c r="AM590" i="6" s="1"/>
  <c r="AF589" i="6" l="1"/>
  <c r="R590" i="6"/>
  <c r="AJ590" i="6"/>
  <c r="D590" i="6" s="1"/>
  <c r="AK590" i="6"/>
  <c r="Q590" i="6"/>
  <c r="P590" i="6"/>
  <c r="I590" i="6" s="1"/>
  <c r="AN591" i="6"/>
  <c r="F590" i="6"/>
  <c r="AC590" i="6" l="1"/>
  <c r="AD590" i="6" s="1"/>
  <c r="E590" i="6"/>
  <c r="W590" i="6"/>
  <c r="AA590" i="6" s="1"/>
  <c r="L591" i="6"/>
  <c r="J590" i="6" s="1"/>
  <c r="AP591" i="6"/>
  <c r="AR591" i="6" s="1"/>
  <c r="O591" i="6" s="1"/>
  <c r="AB591" i="6" s="1"/>
  <c r="AQ591" i="6"/>
  <c r="N591" i="6" s="1"/>
  <c r="X591" i="6" s="1"/>
  <c r="S590" i="6"/>
  <c r="AE590" i="6" l="1"/>
  <c r="B590" i="6"/>
  <c r="T590" i="6"/>
  <c r="AS591" i="6"/>
  <c r="AF590" i="6" l="1"/>
  <c r="P591" i="6"/>
  <c r="I591" i="6" s="1"/>
  <c r="AN592" i="6"/>
  <c r="F591" i="6"/>
  <c r="AM591" i="6"/>
  <c r="AP592" i="6" l="1"/>
  <c r="AR592" i="6" s="1"/>
  <c r="O592" i="6" s="1"/>
  <c r="AB592" i="6" s="1"/>
  <c r="AQ592" i="6"/>
  <c r="N592" i="6" s="1"/>
  <c r="X592" i="6" s="1"/>
  <c r="L592" i="6"/>
  <c r="J591" i="6" s="1"/>
  <c r="AJ591" i="6"/>
  <c r="D591" i="6" s="1"/>
  <c r="Q591" i="6"/>
  <c r="R591" i="6"/>
  <c r="AK591" i="6"/>
  <c r="AC591" i="6" l="1"/>
  <c r="AD591" i="6" s="1"/>
  <c r="E591" i="6"/>
  <c r="B591" i="6" s="1"/>
  <c r="W591" i="6"/>
  <c r="AA591" i="6" s="1"/>
  <c r="S591" i="6"/>
  <c r="T591" i="6" s="1"/>
  <c r="AS592" i="6"/>
  <c r="AE591" i="6" l="1"/>
  <c r="AF591" i="6" s="1"/>
  <c r="P592" i="6"/>
  <c r="I592" i="6" s="1"/>
  <c r="AN593" i="6"/>
  <c r="F592" i="6"/>
  <c r="AM592" i="6"/>
  <c r="AK592" i="6" l="1"/>
  <c r="R592" i="6"/>
  <c r="AJ592" i="6"/>
  <c r="D592" i="6" s="1"/>
  <c r="Q592" i="6"/>
  <c r="AP593" i="6"/>
  <c r="AR593" i="6" s="1"/>
  <c r="O593" i="6" s="1"/>
  <c r="AB593" i="6" s="1"/>
  <c r="AQ593" i="6"/>
  <c r="N593" i="6" s="1"/>
  <c r="X593" i="6" s="1"/>
  <c r="L593" i="6"/>
  <c r="J592" i="6" s="1"/>
  <c r="AC592" i="6" l="1"/>
  <c r="AD592" i="6" s="1"/>
  <c r="E592" i="6"/>
  <c r="B592" i="6" s="1"/>
  <c r="W592" i="6"/>
  <c r="AA592" i="6" s="1"/>
  <c r="AE592" i="6" s="1"/>
  <c r="AS593" i="6"/>
  <c r="P593" i="6" s="1"/>
  <c r="I593" i="6" s="1"/>
  <c r="S592" i="6"/>
  <c r="T592" i="6" s="1"/>
  <c r="AF592" i="6" l="1"/>
  <c r="F593" i="6"/>
  <c r="AN594" i="6"/>
  <c r="AQ594" i="6" s="1"/>
  <c r="N594" i="6" s="1"/>
  <c r="X594" i="6" s="1"/>
  <c r="AM593" i="6"/>
  <c r="Q593" i="6" s="1"/>
  <c r="L594" i="6" l="1"/>
  <c r="J593" i="6" s="1"/>
  <c r="AK593" i="6"/>
  <c r="E593" i="6" s="1"/>
  <c r="R593" i="6"/>
  <c r="S593" i="6" s="1"/>
  <c r="AP594" i="6"/>
  <c r="AR594" i="6" s="1"/>
  <c r="O594" i="6" s="1"/>
  <c r="AB594" i="6" s="1"/>
  <c r="AJ593" i="6"/>
  <c r="D593" i="6" s="1"/>
  <c r="T593" i="6" l="1"/>
  <c r="AC593" i="6"/>
  <c r="AD593" i="6" s="1"/>
  <c r="B593" i="6"/>
  <c r="AS594" i="6"/>
  <c r="F594" i="6" s="1"/>
  <c r="W593" i="6"/>
  <c r="AA593" i="6" s="1"/>
  <c r="AE593" i="6" l="1"/>
  <c r="AF593" i="6" s="1"/>
  <c r="AN595" i="6"/>
  <c r="AP595" i="6" s="1"/>
  <c r="AR595" i="6" s="1"/>
  <c r="O595" i="6" s="1"/>
  <c r="AB595" i="6" s="1"/>
  <c r="P594" i="6"/>
  <c r="I594" i="6" s="1"/>
  <c r="AM594" i="6"/>
  <c r="AQ595" i="6" l="1"/>
  <c r="N595" i="6" s="1"/>
  <c r="X595" i="6" s="1"/>
  <c r="L595" i="6"/>
  <c r="J594" i="6" s="1"/>
  <c r="R594" i="6"/>
  <c r="AJ594" i="6"/>
  <c r="D594" i="6" s="1"/>
  <c r="AK594" i="6"/>
  <c r="E594" i="6" s="1"/>
  <c r="Q594" i="6"/>
  <c r="AS595" i="6" l="1"/>
  <c r="P595" i="6" s="1"/>
  <c r="I595" i="6" s="1"/>
  <c r="S594" i="6"/>
  <c r="T594" i="6" s="1"/>
  <c r="AC594" i="6"/>
  <c r="AD594" i="6" s="1"/>
  <c r="B594" i="6"/>
  <c r="W594" i="6"/>
  <c r="AA594" i="6" s="1"/>
  <c r="AM595" i="6"/>
  <c r="AE594" i="6" l="1"/>
  <c r="AF594" i="6" s="1"/>
  <c r="F595" i="6"/>
  <c r="AN596" i="6"/>
  <c r="L596" i="6" s="1"/>
  <c r="J595" i="6" s="1"/>
  <c r="AP596" i="6"/>
  <c r="AR596" i="6" s="1"/>
  <c r="O596" i="6" s="1"/>
  <c r="AB596" i="6" s="1"/>
  <c r="AK595" i="6"/>
  <c r="R595" i="6"/>
  <c r="Q595" i="6"/>
  <c r="AJ595" i="6"/>
  <c r="D595" i="6" s="1"/>
  <c r="AQ596" i="6" l="1"/>
  <c r="N596" i="6" s="1"/>
  <c r="X596" i="6" s="1"/>
  <c r="AC595" i="6"/>
  <c r="AD595" i="6" s="1"/>
  <c r="S595" i="6"/>
  <c r="T595" i="6" s="1"/>
  <c r="E595" i="6"/>
  <c r="B595" i="6" s="1"/>
  <c r="W595" i="6"/>
  <c r="AA595" i="6" s="1"/>
  <c r="AS596" i="6"/>
  <c r="AE595" i="6" l="1"/>
  <c r="AF595" i="6" s="1"/>
  <c r="P596" i="6"/>
  <c r="I596" i="6" s="1"/>
  <c r="AN597" i="6"/>
  <c r="F596" i="6"/>
  <c r="AM596" i="6"/>
  <c r="L597" i="6" l="1"/>
  <c r="J596" i="6" s="1"/>
  <c r="AQ597" i="6"/>
  <c r="N597" i="6" s="1"/>
  <c r="X597" i="6" s="1"/>
  <c r="AP597" i="6"/>
  <c r="AR597" i="6" s="1"/>
  <c r="O597" i="6" s="1"/>
  <c r="AB597" i="6" s="1"/>
  <c r="AK596" i="6"/>
  <c r="Q596" i="6"/>
  <c r="R596" i="6"/>
  <c r="AJ596" i="6"/>
  <c r="D596" i="6" s="1"/>
  <c r="AC596" i="6" l="1"/>
  <c r="AD596" i="6" s="1"/>
  <c r="E596" i="6"/>
  <c r="B596" i="6" s="1"/>
  <c r="W596" i="6"/>
  <c r="AA596" i="6" s="1"/>
  <c r="AE596" i="6" s="1"/>
  <c r="S596" i="6"/>
  <c r="T596" i="6" s="1"/>
  <c r="AS597" i="6"/>
  <c r="AM597" i="6"/>
  <c r="AF596" i="6" l="1"/>
  <c r="Q597" i="6"/>
  <c r="AK597" i="6"/>
  <c r="AJ597" i="6"/>
  <c r="D597" i="6" s="1"/>
  <c r="R597" i="6"/>
  <c r="P597" i="6"/>
  <c r="I597" i="6" s="1"/>
  <c r="AN598" i="6"/>
  <c r="F597" i="6"/>
  <c r="AC597" i="6" l="1"/>
  <c r="AD597" i="6" s="1"/>
  <c r="E597" i="6"/>
  <c r="W597" i="6"/>
  <c r="AA597" i="6" s="1"/>
  <c r="AE597" i="6" s="1"/>
  <c r="AQ598" i="6"/>
  <c r="N598" i="6" s="1"/>
  <c r="X598" i="6" s="1"/>
  <c r="L598" i="6"/>
  <c r="J597" i="6" s="1"/>
  <c r="AP598" i="6"/>
  <c r="AR598" i="6" s="1"/>
  <c r="O598" i="6" s="1"/>
  <c r="AB598" i="6" s="1"/>
  <c r="S597" i="6"/>
  <c r="B597" i="6" l="1"/>
  <c r="AF597" i="6" s="1"/>
  <c r="T597" i="6"/>
  <c r="AS598" i="6"/>
  <c r="P598" i="6" l="1"/>
  <c r="I598" i="6" s="1"/>
  <c r="AN599" i="6"/>
  <c r="F598" i="6"/>
  <c r="AM598" i="6"/>
  <c r="Q598" i="6" l="1"/>
  <c r="AJ598" i="6"/>
  <c r="D598" i="6" s="1"/>
  <c r="AK598" i="6"/>
  <c r="R598" i="6"/>
  <c r="AP599" i="6"/>
  <c r="AR599" i="6" s="1"/>
  <c r="O599" i="6" s="1"/>
  <c r="AB599" i="6" s="1"/>
  <c r="AQ599" i="6"/>
  <c r="N599" i="6" s="1"/>
  <c r="X599" i="6" s="1"/>
  <c r="L599" i="6"/>
  <c r="J598" i="6" s="1"/>
  <c r="AC598" i="6" l="1"/>
  <c r="AD598" i="6" s="1"/>
  <c r="E598" i="6"/>
  <c r="B598" i="6" s="1"/>
  <c r="W598" i="6"/>
  <c r="AA598" i="6" s="1"/>
  <c r="AE598" i="6" s="1"/>
  <c r="S598" i="6"/>
  <c r="T598" i="6" s="1"/>
  <c r="AS599" i="6"/>
  <c r="AM599" i="6" s="1"/>
  <c r="AF598" i="6" l="1"/>
  <c r="Q599" i="6"/>
  <c r="AK599" i="6"/>
  <c r="R599" i="6"/>
  <c r="AJ599" i="6"/>
  <c r="D599" i="6" s="1"/>
  <c r="P599" i="6"/>
  <c r="I599" i="6" s="1"/>
  <c r="AN600" i="6"/>
  <c r="F599" i="6"/>
  <c r="AC599" i="6" l="1"/>
  <c r="AD599" i="6" s="1"/>
  <c r="E599" i="6"/>
  <c r="W599" i="6"/>
  <c r="AA599" i="6" s="1"/>
  <c r="AP600" i="6"/>
  <c r="AR600" i="6" s="1"/>
  <c r="O600" i="6" s="1"/>
  <c r="AB600" i="6" s="1"/>
  <c r="AQ600" i="6"/>
  <c r="N600" i="6" s="1"/>
  <c r="X600" i="6" s="1"/>
  <c r="L600" i="6"/>
  <c r="J599" i="6" s="1"/>
  <c r="B599" i="6" s="1"/>
  <c r="S599" i="6"/>
  <c r="AE599" i="6" l="1"/>
  <c r="AF599" i="6" s="1"/>
  <c r="AS600" i="6"/>
  <c r="AM600" i="6" s="1"/>
  <c r="T599" i="6"/>
  <c r="R600" i="6" l="1"/>
  <c r="AK600" i="6"/>
  <c r="AJ600" i="6"/>
  <c r="D600" i="6" s="1"/>
  <c r="Q600" i="6"/>
  <c r="P600" i="6"/>
  <c r="I600" i="6" s="1"/>
  <c r="AN601" i="6"/>
  <c r="F600" i="6"/>
  <c r="AC600" i="6" l="1"/>
  <c r="AD600" i="6" s="1"/>
  <c r="E600" i="6"/>
  <c r="W600" i="6"/>
  <c r="AA600" i="6" s="1"/>
  <c r="AQ601" i="6"/>
  <c r="N601" i="6" s="1"/>
  <c r="X601" i="6" s="1"/>
  <c r="L601" i="6"/>
  <c r="J600" i="6" s="1"/>
  <c r="AP601" i="6"/>
  <c r="AR601" i="6" s="1"/>
  <c r="O601" i="6" s="1"/>
  <c r="AB601" i="6" s="1"/>
  <c r="S600" i="6"/>
  <c r="AE600" i="6" l="1"/>
  <c r="B600" i="6"/>
  <c r="T600" i="6"/>
  <c r="AS601" i="6"/>
  <c r="AF600" i="6" l="1"/>
  <c r="P601" i="6"/>
  <c r="I601" i="6" s="1"/>
  <c r="AN602" i="6"/>
  <c r="F601" i="6"/>
  <c r="AM601" i="6"/>
  <c r="AP602" i="6" l="1"/>
  <c r="AR602" i="6" s="1"/>
  <c r="O602" i="6" s="1"/>
  <c r="AB602" i="6" s="1"/>
  <c r="L602" i="6"/>
  <c r="J601" i="6" s="1"/>
  <c r="AQ602" i="6"/>
  <c r="N602" i="6" s="1"/>
  <c r="X602" i="6" s="1"/>
  <c r="R601" i="6"/>
  <c r="AJ601" i="6"/>
  <c r="D601" i="6" s="1"/>
  <c r="Q601" i="6"/>
  <c r="AK601" i="6"/>
  <c r="AC601" i="6" l="1"/>
  <c r="AD601" i="6" s="1"/>
  <c r="E601" i="6"/>
  <c r="B601" i="6" s="1"/>
  <c r="W601" i="6"/>
  <c r="AA601" i="6" s="1"/>
  <c r="AE601" i="6" s="1"/>
  <c r="S601" i="6"/>
  <c r="T601" i="6" s="1"/>
  <c r="AS602" i="6"/>
  <c r="P602" i="6" s="1"/>
  <c r="I602" i="6" s="1"/>
  <c r="AF601" i="6" l="1"/>
  <c r="F602" i="6"/>
  <c r="AN603" i="6"/>
  <c r="AQ603" i="6" s="1"/>
  <c r="N603" i="6" s="1"/>
  <c r="X603" i="6" s="1"/>
  <c r="AM602" i="6"/>
  <c r="AK602" i="6" s="1"/>
  <c r="E602" i="6" l="1"/>
  <c r="R602" i="6"/>
  <c r="W602" i="6" s="1"/>
  <c r="AA602" i="6" s="1"/>
  <c r="L603" i="6"/>
  <c r="J602" i="6" s="1"/>
  <c r="AP603" i="6"/>
  <c r="AR603" i="6" s="1"/>
  <c r="O603" i="6" s="1"/>
  <c r="AB603" i="6" s="1"/>
  <c r="AJ602" i="6"/>
  <c r="D602" i="6" s="1"/>
  <c r="Q602" i="6"/>
  <c r="S602" i="6" l="1"/>
  <c r="AC602" i="6"/>
  <c r="AD602" i="6" s="1"/>
  <c r="AE602" i="6" s="1"/>
  <c r="B602" i="6"/>
  <c r="AS603" i="6"/>
  <c r="AM603" i="6" s="1"/>
  <c r="AJ603" i="6" s="1"/>
  <c r="D603" i="6" s="1"/>
  <c r="T602" i="6"/>
  <c r="AF602" i="6" l="1"/>
  <c r="AK603" i="6"/>
  <c r="E603" i="6" s="1"/>
  <c r="P603" i="6"/>
  <c r="I603" i="6" s="1"/>
  <c r="Q603" i="6"/>
  <c r="AC603" i="6" s="1"/>
  <c r="AD603" i="6" s="1"/>
  <c r="F603" i="6"/>
  <c r="R603" i="6"/>
  <c r="AN604" i="6"/>
  <c r="AP604" i="6" s="1"/>
  <c r="AR604" i="6" s="1"/>
  <c r="O604" i="6" s="1"/>
  <c r="AB604" i="6" s="1"/>
  <c r="W603" i="6" l="1"/>
  <c r="AA603" i="6" s="1"/>
  <c r="AE603" i="6" s="1"/>
  <c r="AQ604" i="6"/>
  <c r="N604" i="6" s="1"/>
  <c r="X604" i="6" s="1"/>
  <c r="L604" i="6"/>
  <c r="J603" i="6" s="1"/>
  <c r="B603" i="6" s="1"/>
  <c r="S603" i="6"/>
  <c r="T603" i="6" s="1"/>
  <c r="AF603" i="6" l="1"/>
  <c r="AS604" i="6"/>
  <c r="F604" i="6" s="1"/>
  <c r="AN605" i="6"/>
  <c r="P604" i="6" l="1"/>
  <c r="I604" i="6" s="1"/>
  <c r="AM604" i="6"/>
  <c r="AJ604" i="6" s="1"/>
  <c r="D604" i="6" s="1"/>
  <c r="AK604" i="6"/>
  <c r="R604" i="6"/>
  <c r="L605" i="6"/>
  <c r="J604" i="6" s="1"/>
  <c r="AP605" i="6"/>
  <c r="AR605" i="6" s="1"/>
  <c r="O605" i="6" s="1"/>
  <c r="AB605" i="6" s="1"/>
  <c r="AQ605" i="6"/>
  <c r="N605" i="6" s="1"/>
  <c r="X605" i="6" s="1"/>
  <c r="Q604" i="6" l="1"/>
  <c r="AC604" i="6"/>
  <c r="AD604" i="6" s="1"/>
  <c r="E604" i="6"/>
  <c r="B604" i="6" s="1"/>
  <c r="W604" i="6"/>
  <c r="AA604" i="6" s="1"/>
  <c r="AE604" i="6" s="1"/>
  <c r="S604" i="6"/>
  <c r="T604" i="6" s="1"/>
  <c r="AS605" i="6"/>
  <c r="AM605" i="6" s="1"/>
  <c r="AF604" i="6" l="1"/>
  <c r="Q605" i="6"/>
  <c r="AK605" i="6"/>
  <c r="R605" i="6"/>
  <c r="AJ605" i="6"/>
  <c r="D605" i="6" s="1"/>
  <c r="P605" i="6"/>
  <c r="I605" i="6" s="1"/>
  <c r="AN606" i="6"/>
  <c r="F605" i="6"/>
  <c r="AC605" i="6" l="1"/>
  <c r="AD605" i="6" s="1"/>
  <c r="E605" i="6"/>
  <c r="W605" i="6"/>
  <c r="AA605" i="6" s="1"/>
  <c r="AQ606" i="6"/>
  <c r="N606" i="6" s="1"/>
  <c r="X606" i="6" s="1"/>
  <c r="L606" i="6"/>
  <c r="J605" i="6" s="1"/>
  <c r="AP606" i="6"/>
  <c r="AR606" i="6" s="1"/>
  <c r="O606" i="6" s="1"/>
  <c r="AB606" i="6" s="1"/>
  <c r="S605" i="6"/>
  <c r="AE605" i="6" l="1"/>
  <c r="B605" i="6"/>
  <c r="T605" i="6"/>
  <c r="AS606" i="6"/>
  <c r="AF605" i="6" l="1"/>
  <c r="P606" i="6"/>
  <c r="I606" i="6" s="1"/>
  <c r="AN607" i="6"/>
  <c r="F606" i="6"/>
  <c r="AM606" i="6"/>
  <c r="AJ606" i="6" l="1"/>
  <c r="D606" i="6" s="1"/>
  <c r="R606" i="6"/>
  <c r="AK606" i="6"/>
  <c r="Q606" i="6"/>
  <c r="L607" i="6"/>
  <c r="J606" i="6" s="1"/>
  <c r="AP607" i="6"/>
  <c r="AR607" i="6" s="1"/>
  <c r="O607" i="6" s="1"/>
  <c r="AB607" i="6" s="1"/>
  <c r="AQ607" i="6"/>
  <c r="N607" i="6" s="1"/>
  <c r="X607" i="6" s="1"/>
  <c r="AC606" i="6" l="1"/>
  <c r="AD606" i="6" s="1"/>
  <c r="E606" i="6"/>
  <c r="B606" i="6" s="1"/>
  <c r="W606" i="6"/>
  <c r="AA606" i="6" s="1"/>
  <c r="S606" i="6"/>
  <c r="T606" i="6" s="1"/>
  <c r="AS607" i="6"/>
  <c r="AE606" i="6" l="1"/>
  <c r="AF606" i="6" s="1"/>
  <c r="P607" i="6"/>
  <c r="I607" i="6" s="1"/>
  <c r="AN608" i="6"/>
  <c r="F607" i="6"/>
  <c r="AM607" i="6"/>
  <c r="L608" i="6" l="1"/>
  <c r="J607" i="6" s="1"/>
  <c r="AP608" i="6"/>
  <c r="AR608" i="6" s="1"/>
  <c r="O608" i="6" s="1"/>
  <c r="AB608" i="6" s="1"/>
  <c r="AQ608" i="6"/>
  <c r="N608" i="6" s="1"/>
  <c r="X608" i="6" s="1"/>
  <c r="AJ607" i="6"/>
  <c r="D607" i="6" s="1"/>
  <c r="AK607" i="6"/>
  <c r="Q607" i="6"/>
  <c r="R607" i="6"/>
  <c r="S607" i="6" s="1"/>
  <c r="AC607" i="6" l="1"/>
  <c r="AD607" i="6" s="1"/>
  <c r="E607" i="6"/>
  <c r="B607" i="6" s="1"/>
  <c r="W607" i="6"/>
  <c r="AA607" i="6" s="1"/>
  <c r="T607" i="6"/>
  <c r="AS608" i="6"/>
  <c r="AE607" i="6" l="1"/>
  <c r="AF607" i="6" s="1"/>
  <c r="P608" i="6"/>
  <c r="I608" i="6" s="1"/>
  <c r="AN609" i="6"/>
  <c r="F608" i="6"/>
  <c r="AM608" i="6"/>
  <c r="AP609" i="6" l="1"/>
  <c r="AR609" i="6" s="1"/>
  <c r="O609" i="6" s="1"/>
  <c r="AB609" i="6" s="1"/>
  <c r="AQ609" i="6"/>
  <c r="N609" i="6" s="1"/>
  <c r="X609" i="6" s="1"/>
  <c r="L609" i="6"/>
  <c r="J608" i="6" s="1"/>
  <c r="AJ608" i="6"/>
  <c r="D608" i="6" s="1"/>
  <c r="Q608" i="6"/>
  <c r="R608" i="6"/>
  <c r="AK608" i="6"/>
  <c r="AC608" i="6" l="1"/>
  <c r="AD608" i="6" s="1"/>
  <c r="E608" i="6"/>
  <c r="B608" i="6" s="1"/>
  <c r="W608" i="6"/>
  <c r="AA608" i="6" s="1"/>
  <c r="S608" i="6"/>
  <c r="T608" i="6" s="1"/>
  <c r="AS609" i="6"/>
  <c r="AM609" i="6" s="1"/>
  <c r="AE608" i="6" l="1"/>
  <c r="AF608" i="6"/>
  <c r="R609" i="6"/>
  <c r="Q609" i="6"/>
  <c r="AK609" i="6"/>
  <c r="AJ609" i="6"/>
  <c r="D609" i="6" s="1"/>
  <c r="P609" i="6"/>
  <c r="I609" i="6" s="1"/>
  <c r="AN610" i="6"/>
  <c r="F609" i="6"/>
  <c r="AC609" i="6" l="1"/>
  <c r="AD609" i="6" s="1"/>
  <c r="S609" i="6"/>
  <c r="E609" i="6"/>
  <c r="W609" i="6"/>
  <c r="AA609" i="6" s="1"/>
  <c r="AE609" i="6" s="1"/>
  <c r="L610" i="6"/>
  <c r="J609" i="6" s="1"/>
  <c r="AP610" i="6"/>
  <c r="AR610" i="6" s="1"/>
  <c r="O610" i="6" s="1"/>
  <c r="AB610" i="6" s="1"/>
  <c r="AQ610" i="6"/>
  <c r="N610" i="6" s="1"/>
  <c r="X610" i="6" s="1"/>
  <c r="B609" i="6" l="1"/>
  <c r="AF609" i="6" s="1"/>
  <c r="T609" i="6"/>
  <c r="AS610" i="6"/>
  <c r="P610" i="6" l="1"/>
  <c r="I610" i="6" s="1"/>
  <c r="AN611" i="6"/>
  <c r="F610" i="6"/>
  <c r="AM610" i="6"/>
  <c r="AP611" i="6" l="1"/>
  <c r="AR611" i="6" s="1"/>
  <c r="O611" i="6" s="1"/>
  <c r="AB611" i="6" s="1"/>
  <c r="L611" i="6"/>
  <c r="J610" i="6" s="1"/>
  <c r="AQ611" i="6"/>
  <c r="N611" i="6" s="1"/>
  <c r="X611" i="6" s="1"/>
  <c r="R610" i="6"/>
  <c r="AJ610" i="6"/>
  <c r="D610" i="6" s="1"/>
  <c r="AK610" i="6"/>
  <c r="Q610" i="6"/>
  <c r="AC610" i="6" l="1"/>
  <c r="AD610" i="6" s="1"/>
  <c r="E610" i="6"/>
  <c r="B610" i="6" s="1"/>
  <c r="W610" i="6"/>
  <c r="AA610" i="6" s="1"/>
  <c r="AE610" i="6" s="1"/>
  <c r="S610" i="6"/>
  <c r="T610" i="6" s="1"/>
  <c r="AS611" i="6"/>
  <c r="P611" i="6" s="1"/>
  <c r="I611" i="6" s="1"/>
  <c r="AM611" i="6" l="1"/>
  <c r="Q611" i="6" s="1"/>
  <c r="AF610" i="6"/>
  <c r="F611" i="6"/>
  <c r="AN612" i="6"/>
  <c r="AQ612" i="6" s="1"/>
  <c r="N612" i="6" s="1"/>
  <c r="X612" i="6" s="1"/>
  <c r="AJ611" i="6"/>
  <c r="D611" i="6" s="1"/>
  <c r="R611" i="6" l="1"/>
  <c r="AK611" i="6"/>
  <c r="AP612" i="6"/>
  <c r="AR612" i="6" s="1"/>
  <c r="O612" i="6" s="1"/>
  <c r="AB612" i="6" s="1"/>
  <c r="L612" i="6"/>
  <c r="J611" i="6" s="1"/>
  <c r="AC611" i="6"/>
  <c r="AD611" i="6" s="1"/>
  <c r="E611" i="6"/>
  <c r="W611" i="6" l="1"/>
  <c r="AA611" i="6" s="1"/>
  <c r="S611" i="6"/>
  <c r="T611" i="6" s="1"/>
  <c r="B611" i="6"/>
  <c r="AS612" i="6"/>
  <c r="AM612" i="6" s="1"/>
  <c r="R612" i="6" s="1"/>
  <c r="AE611" i="6"/>
  <c r="P612" i="6" l="1"/>
  <c r="I612" i="6" s="1"/>
  <c r="AJ612" i="6"/>
  <c r="D612" i="6" s="1"/>
  <c r="Q612" i="6"/>
  <c r="F612" i="6"/>
  <c r="AF611" i="6"/>
  <c r="AK612" i="6"/>
  <c r="E612" i="6" s="1"/>
  <c r="AN613" i="6"/>
  <c r="L613" i="6" s="1"/>
  <c r="J612" i="6" s="1"/>
  <c r="AC612" i="6"/>
  <c r="AD612" i="6" s="1"/>
  <c r="AQ613" i="6"/>
  <c r="N613" i="6" s="1"/>
  <c r="X613" i="6" s="1"/>
  <c r="S612" i="6"/>
  <c r="AP613" i="6" l="1"/>
  <c r="AR613" i="6" s="1"/>
  <c r="O613" i="6" s="1"/>
  <c r="AB613" i="6" s="1"/>
  <c r="W612" i="6"/>
  <c r="AA612" i="6" s="1"/>
  <c r="AE612" i="6" s="1"/>
  <c r="B612" i="6"/>
  <c r="T612" i="6"/>
  <c r="AS613" i="6"/>
  <c r="AM613" i="6" s="1"/>
  <c r="AF612" i="6" l="1"/>
  <c r="Q613" i="6"/>
  <c r="AK613" i="6"/>
  <c r="R613" i="6"/>
  <c r="AJ613" i="6"/>
  <c r="D613" i="6" s="1"/>
  <c r="P613" i="6"/>
  <c r="I613" i="6" s="1"/>
  <c r="AN614" i="6"/>
  <c r="F613" i="6"/>
  <c r="AC613" i="6" l="1"/>
  <c r="AD613" i="6" s="1"/>
  <c r="E613" i="6"/>
  <c r="W613" i="6"/>
  <c r="AA613" i="6" s="1"/>
  <c r="AP614" i="6"/>
  <c r="AR614" i="6" s="1"/>
  <c r="O614" i="6" s="1"/>
  <c r="AB614" i="6" s="1"/>
  <c r="AQ614" i="6"/>
  <c r="N614" i="6" s="1"/>
  <c r="X614" i="6" s="1"/>
  <c r="L614" i="6"/>
  <c r="J613" i="6" s="1"/>
  <c r="S613" i="6"/>
  <c r="AE613" i="6" l="1"/>
  <c r="B613" i="6"/>
  <c r="AF613" i="6" s="1"/>
  <c r="AS614" i="6"/>
  <c r="P614" i="6" s="1"/>
  <c r="I614" i="6" s="1"/>
  <c r="T613" i="6"/>
  <c r="AM614" i="6" l="1"/>
  <c r="AN615" i="6"/>
  <c r="AQ615" i="6" s="1"/>
  <c r="N615" i="6" s="1"/>
  <c r="X615" i="6" s="1"/>
  <c r="F614" i="6"/>
  <c r="L615" i="6"/>
  <c r="J614" i="6" s="1"/>
  <c r="Q614" i="6"/>
  <c r="AK614" i="6"/>
  <c r="AJ614" i="6"/>
  <c r="D614" i="6" s="1"/>
  <c r="R614" i="6"/>
  <c r="AP615" i="6" l="1"/>
  <c r="AR615" i="6" s="1"/>
  <c r="O615" i="6" s="1"/>
  <c r="AB615" i="6" s="1"/>
  <c r="AC614" i="6"/>
  <c r="AD614" i="6" s="1"/>
  <c r="E614" i="6"/>
  <c r="B614" i="6" s="1"/>
  <c r="W614" i="6"/>
  <c r="AA614" i="6" s="1"/>
  <c r="AE614" i="6" s="1"/>
  <c r="S614" i="6"/>
  <c r="T614" i="6" s="1"/>
  <c r="AS615" i="6" l="1"/>
  <c r="AM615" i="6" s="1"/>
  <c r="AK615" i="6" s="1"/>
  <c r="AF614" i="6"/>
  <c r="AJ615" i="6"/>
  <c r="D615" i="6" s="1"/>
  <c r="F615" i="6"/>
  <c r="AN616" i="6" l="1"/>
  <c r="AQ616" i="6" s="1"/>
  <c r="N616" i="6" s="1"/>
  <c r="X616" i="6" s="1"/>
  <c r="R615" i="6"/>
  <c r="P615" i="6"/>
  <c r="I615" i="6" s="1"/>
  <c r="Q615" i="6"/>
  <c r="S615" i="6" s="1"/>
  <c r="E615" i="6"/>
  <c r="W615" i="6"/>
  <c r="AA615" i="6" s="1"/>
  <c r="AP616" i="6"/>
  <c r="AR616" i="6" s="1"/>
  <c r="O616" i="6" s="1"/>
  <c r="AB616" i="6" s="1"/>
  <c r="AC615" i="6" l="1"/>
  <c r="AD615" i="6" s="1"/>
  <c r="AE615" i="6"/>
  <c r="L616" i="6"/>
  <c r="J615" i="6" s="1"/>
  <c r="B615" i="6"/>
  <c r="AS616" i="6"/>
  <c r="AM616" i="6" s="1"/>
  <c r="T615" i="6" l="1"/>
  <c r="AF615" i="6"/>
  <c r="AJ616" i="6"/>
  <c r="D616" i="6" s="1"/>
  <c r="AK616" i="6"/>
  <c r="Q616" i="6"/>
  <c r="R616" i="6"/>
  <c r="P616" i="6"/>
  <c r="I616" i="6" s="1"/>
  <c r="AN617" i="6"/>
  <c r="F616" i="6"/>
  <c r="AC616" i="6" l="1"/>
  <c r="AD616" i="6" s="1"/>
  <c r="E616" i="6"/>
  <c r="W616" i="6"/>
  <c r="AA616" i="6" s="1"/>
  <c r="AQ617" i="6"/>
  <c r="N617" i="6" s="1"/>
  <c r="X617" i="6" s="1"/>
  <c r="L617" i="6"/>
  <c r="J616" i="6" s="1"/>
  <c r="AP617" i="6"/>
  <c r="AR617" i="6" s="1"/>
  <c r="O617" i="6" s="1"/>
  <c r="AB617" i="6" s="1"/>
  <c r="S616" i="6"/>
  <c r="AE616" i="6" l="1"/>
  <c r="B616" i="6"/>
  <c r="AS617" i="6"/>
  <c r="AM617" i="6" s="1"/>
  <c r="T616" i="6"/>
  <c r="AF616" i="6" l="1"/>
  <c r="AJ617" i="6"/>
  <c r="D617" i="6" s="1"/>
  <c r="R617" i="6"/>
  <c r="AK617" i="6"/>
  <c r="Q617" i="6"/>
  <c r="P617" i="6"/>
  <c r="I617" i="6" s="1"/>
  <c r="AN618" i="6"/>
  <c r="F617" i="6"/>
  <c r="AC617" i="6" l="1"/>
  <c r="AD617" i="6" s="1"/>
  <c r="E617" i="6"/>
  <c r="W617" i="6"/>
  <c r="AA617" i="6" s="1"/>
  <c r="L618" i="6"/>
  <c r="J617" i="6" s="1"/>
  <c r="AQ618" i="6"/>
  <c r="N618" i="6" s="1"/>
  <c r="X618" i="6" s="1"/>
  <c r="AP618" i="6"/>
  <c r="AR618" i="6" s="1"/>
  <c r="O618" i="6" s="1"/>
  <c r="AB618" i="6" s="1"/>
  <c r="S617" i="6"/>
  <c r="AE617" i="6" l="1"/>
  <c r="B617" i="6"/>
  <c r="T617" i="6"/>
  <c r="AS618" i="6"/>
  <c r="AF617" i="6" l="1"/>
  <c r="P618" i="6"/>
  <c r="I618" i="6" s="1"/>
  <c r="AN619" i="6"/>
  <c r="F618" i="6"/>
  <c r="AM618" i="6"/>
  <c r="AQ619" i="6" l="1"/>
  <c r="N619" i="6" s="1"/>
  <c r="X619" i="6" s="1"/>
  <c r="AP619" i="6"/>
  <c r="AR619" i="6" s="1"/>
  <c r="O619" i="6" s="1"/>
  <c r="AB619" i="6" s="1"/>
  <c r="L619" i="6"/>
  <c r="J618" i="6" s="1"/>
  <c r="AK618" i="6"/>
  <c r="AJ618" i="6"/>
  <c r="D618" i="6" s="1"/>
  <c r="R618" i="6"/>
  <c r="Q618" i="6"/>
  <c r="S618" i="6" l="1"/>
  <c r="T618" i="6" s="1"/>
  <c r="AC618" i="6"/>
  <c r="AD618" i="6" s="1"/>
  <c r="E618" i="6"/>
  <c r="B618" i="6" s="1"/>
  <c r="W618" i="6"/>
  <c r="AA618" i="6" s="1"/>
  <c r="AS619" i="6"/>
  <c r="AE618" i="6" l="1"/>
  <c r="AF618" i="6" s="1"/>
  <c r="P619" i="6"/>
  <c r="I619" i="6" s="1"/>
  <c r="AN620" i="6"/>
  <c r="F619" i="6"/>
  <c r="AM619" i="6"/>
  <c r="AP620" i="6" l="1"/>
  <c r="AR620" i="6" s="1"/>
  <c r="O620" i="6" s="1"/>
  <c r="AB620" i="6" s="1"/>
  <c r="AQ620" i="6"/>
  <c r="N620" i="6" s="1"/>
  <c r="X620" i="6" s="1"/>
  <c r="L620" i="6"/>
  <c r="J619" i="6" s="1"/>
  <c r="AJ619" i="6"/>
  <c r="D619" i="6" s="1"/>
  <c r="Q619" i="6"/>
  <c r="AK619" i="6"/>
  <c r="R619" i="6"/>
  <c r="AC619" i="6" l="1"/>
  <c r="AD619" i="6" s="1"/>
  <c r="E619" i="6"/>
  <c r="B619" i="6" s="1"/>
  <c r="W619" i="6"/>
  <c r="AA619" i="6" s="1"/>
  <c r="S619" i="6"/>
  <c r="T619" i="6" s="1"/>
  <c r="AS620" i="6"/>
  <c r="AM620" i="6" s="1"/>
  <c r="AE619" i="6" l="1"/>
  <c r="AF619" i="6" s="1"/>
  <c r="AK620" i="6"/>
  <c r="AJ620" i="6"/>
  <c r="D620" i="6" s="1"/>
  <c r="Q620" i="6"/>
  <c r="R620" i="6"/>
  <c r="P620" i="6"/>
  <c r="I620" i="6" s="1"/>
  <c r="AN621" i="6"/>
  <c r="F620" i="6"/>
  <c r="AC620" i="6" l="1"/>
  <c r="AD620" i="6" s="1"/>
  <c r="E620" i="6"/>
  <c r="W620" i="6"/>
  <c r="AA620" i="6" s="1"/>
  <c r="AP621" i="6"/>
  <c r="AR621" i="6" s="1"/>
  <c r="O621" i="6" s="1"/>
  <c r="AB621" i="6" s="1"/>
  <c r="L621" i="6"/>
  <c r="J620" i="6" s="1"/>
  <c r="AQ621" i="6"/>
  <c r="N621" i="6" s="1"/>
  <c r="X621" i="6" s="1"/>
  <c r="S620" i="6"/>
  <c r="AE620" i="6" l="1"/>
  <c r="B620" i="6"/>
  <c r="T620" i="6"/>
  <c r="AS621" i="6"/>
  <c r="AF620" i="6" l="1"/>
  <c r="P621" i="6"/>
  <c r="I621" i="6" s="1"/>
  <c r="AN622" i="6"/>
  <c r="F621" i="6"/>
  <c r="AM621" i="6"/>
  <c r="R621" i="6" l="1"/>
  <c r="AK621" i="6"/>
  <c r="Q621" i="6"/>
  <c r="AJ621" i="6"/>
  <c r="D621" i="6" s="1"/>
  <c r="AP622" i="6"/>
  <c r="AR622" i="6" s="1"/>
  <c r="O622" i="6" s="1"/>
  <c r="AB622" i="6" s="1"/>
  <c r="AQ622" i="6"/>
  <c r="N622" i="6" s="1"/>
  <c r="X622" i="6" s="1"/>
  <c r="L622" i="6"/>
  <c r="J621" i="6" s="1"/>
  <c r="S621" i="6" l="1"/>
  <c r="T621" i="6" s="1"/>
  <c r="AC621" i="6"/>
  <c r="AD621" i="6" s="1"/>
  <c r="E621" i="6"/>
  <c r="B621" i="6" s="1"/>
  <c r="W621" i="6"/>
  <c r="AA621" i="6" s="1"/>
  <c r="AE621" i="6" s="1"/>
  <c r="AS622" i="6"/>
  <c r="AF621" i="6" l="1"/>
  <c r="P622" i="6"/>
  <c r="I622" i="6" s="1"/>
  <c r="AN623" i="6"/>
  <c r="F622" i="6"/>
  <c r="AM622" i="6"/>
  <c r="AQ623" i="6" l="1"/>
  <c r="N623" i="6" s="1"/>
  <c r="X623" i="6" s="1"/>
  <c r="AP623" i="6"/>
  <c r="AR623" i="6" s="1"/>
  <c r="O623" i="6" s="1"/>
  <c r="AB623" i="6" s="1"/>
  <c r="L623" i="6"/>
  <c r="J622" i="6" s="1"/>
  <c r="Q622" i="6"/>
  <c r="R622" i="6"/>
  <c r="AK622" i="6"/>
  <c r="AJ622" i="6"/>
  <c r="D622" i="6" s="1"/>
  <c r="AC622" i="6" l="1"/>
  <c r="AD622" i="6" s="1"/>
  <c r="E622" i="6"/>
  <c r="B622" i="6" s="1"/>
  <c r="W622" i="6"/>
  <c r="AA622" i="6" s="1"/>
  <c r="S622" i="6"/>
  <c r="T622" i="6" s="1"/>
  <c r="AS623" i="6"/>
  <c r="AE622" i="6" l="1"/>
  <c r="AF622" i="6" s="1"/>
  <c r="P623" i="6"/>
  <c r="I623" i="6" s="1"/>
  <c r="AN624" i="6"/>
  <c r="F623" i="6"/>
  <c r="AM623" i="6"/>
  <c r="AK623" i="6" l="1"/>
  <c r="AJ623" i="6"/>
  <c r="D623" i="6" s="1"/>
  <c r="R623" i="6"/>
  <c r="Q623" i="6"/>
  <c r="L624" i="6"/>
  <c r="J623" i="6" s="1"/>
  <c r="AQ624" i="6"/>
  <c r="N624" i="6" s="1"/>
  <c r="X624" i="6" s="1"/>
  <c r="AP624" i="6"/>
  <c r="AR624" i="6" s="1"/>
  <c r="O624" i="6" s="1"/>
  <c r="AB624" i="6" s="1"/>
  <c r="AC623" i="6" l="1"/>
  <c r="AD623" i="6" s="1"/>
  <c r="E623" i="6"/>
  <c r="B623" i="6" s="1"/>
  <c r="W623" i="6"/>
  <c r="AA623" i="6" s="1"/>
  <c r="S623" i="6"/>
  <c r="T623" i="6" s="1"/>
  <c r="AS624" i="6"/>
  <c r="AE623" i="6" l="1"/>
  <c r="AF623" i="6"/>
  <c r="P624" i="6"/>
  <c r="I624" i="6" s="1"/>
  <c r="AN625" i="6"/>
  <c r="F624" i="6"/>
  <c r="AM624" i="6"/>
  <c r="AQ625" i="6" l="1"/>
  <c r="N625" i="6" s="1"/>
  <c r="X625" i="6" s="1"/>
  <c r="AP625" i="6"/>
  <c r="AR625" i="6" s="1"/>
  <c r="O625" i="6" s="1"/>
  <c r="AB625" i="6" s="1"/>
  <c r="L625" i="6"/>
  <c r="J624" i="6" s="1"/>
  <c r="AJ624" i="6"/>
  <c r="D624" i="6" s="1"/>
  <c r="Q624" i="6"/>
  <c r="R624" i="6"/>
  <c r="AK624" i="6"/>
  <c r="AC624" i="6" l="1"/>
  <c r="AD624" i="6" s="1"/>
  <c r="E624" i="6"/>
  <c r="B624" i="6" s="1"/>
  <c r="W624" i="6"/>
  <c r="AA624" i="6" s="1"/>
  <c r="S624" i="6"/>
  <c r="T624" i="6" s="1"/>
  <c r="AS625" i="6"/>
  <c r="AE624" i="6" l="1"/>
  <c r="AF624" i="6" s="1"/>
  <c r="P625" i="6"/>
  <c r="I625" i="6" s="1"/>
  <c r="AN626" i="6"/>
  <c r="F625" i="6"/>
  <c r="AM625" i="6"/>
  <c r="R625" i="6" l="1"/>
  <c r="Q625" i="6"/>
  <c r="AK625" i="6"/>
  <c r="AJ625" i="6"/>
  <c r="D625" i="6" s="1"/>
  <c r="AP626" i="6"/>
  <c r="AR626" i="6" s="1"/>
  <c r="O626" i="6" s="1"/>
  <c r="AB626" i="6" s="1"/>
  <c r="AQ626" i="6"/>
  <c r="N626" i="6" s="1"/>
  <c r="X626" i="6" s="1"/>
  <c r="L626" i="6"/>
  <c r="J625" i="6" s="1"/>
  <c r="S625" i="6" l="1"/>
  <c r="T625" i="6" s="1"/>
  <c r="AC625" i="6"/>
  <c r="AD625" i="6" s="1"/>
  <c r="E625" i="6"/>
  <c r="B625" i="6" s="1"/>
  <c r="W625" i="6"/>
  <c r="AA625" i="6" s="1"/>
  <c r="AE625" i="6" s="1"/>
  <c r="AS626" i="6"/>
  <c r="AF625" i="6" l="1"/>
  <c r="P626" i="6"/>
  <c r="I626" i="6" s="1"/>
  <c r="AN627" i="6"/>
  <c r="F626" i="6"/>
  <c r="AM626" i="6"/>
  <c r="R626" i="6" l="1"/>
  <c r="AJ626" i="6"/>
  <c r="D626" i="6" s="1"/>
  <c r="Q626" i="6"/>
  <c r="AK626" i="6"/>
  <c r="AP627" i="6"/>
  <c r="AR627" i="6" s="1"/>
  <c r="O627" i="6" s="1"/>
  <c r="AB627" i="6" s="1"/>
  <c r="AQ627" i="6"/>
  <c r="N627" i="6" s="1"/>
  <c r="X627" i="6" s="1"/>
  <c r="L627" i="6"/>
  <c r="J626" i="6" s="1"/>
  <c r="S626" i="6" l="1"/>
  <c r="AC626" i="6"/>
  <c r="AD626" i="6" s="1"/>
  <c r="E626" i="6"/>
  <c r="B626" i="6" s="1"/>
  <c r="W626" i="6"/>
  <c r="AA626" i="6" s="1"/>
  <c r="AE626" i="6" s="1"/>
  <c r="T626" i="6"/>
  <c r="AS627" i="6"/>
  <c r="AF626" i="6" l="1"/>
  <c r="P627" i="6"/>
  <c r="I627" i="6" s="1"/>
  <c r="AN628" i="6"/>
  <c r="F627" i="6"/>
  <c r="AM627" i="6"/>
  <c r="L628" i="6" l="1"/>
  <c r="J627" i="6" s="1"/>
  <c r="AQ628" i="6"/>
  <c r="N628" i="6" s="1"/>
  <c r="X628" i="6" s="1"/>
  <c r="AP628" i="6"/>
  <c r="AR628" i="6" s="1"/>
  <c r="O628" i="6" s="1"/>
  <c r="AB628" i="6" s="1"/>
  <c r="AJ627" i="6"/>
  <c r="D627" i="6" s="1"/>
  <c r="R627" i="6"/>
  <c r="Q627" i="6"/>
  <c r="S627" i="6" s="1"/>
  <c r="T627" i="6" s="1"/>
  <c r="AK627" i="6"/>
  <c r="AC627" i="6" l="1"/>
  <c r="AD627" i="6" s="1"/>
  <c r="E627" i="6"/>
  <c r="B627" i="6" s="1"/>
  <c r="W627" i="6"/>
  <c r="AA627" i="6" s="1"/>
  <c r="AS628" i="6"/>
  <c r="AE627" i="6" l="1"/>
  <c r="AF627" i="6" s="1"/>
  <c r="P628" i="6"/>
  <c r="I628" i="6" s="1"/>
  <c r="AN629" i="6"/>
  <c r="F628" i="6"/>
  <c r="AM628" i="6"/>
  <c r="AQ629" i="6" l="1"/>
  <c r="N629" i="6" s="1"/>
  <c r="X629" i="6" s="1"/>
  <c r="L629" i="6"/>
  <c r="J628" i="6" s="1"/>
  <c r="AP629" i="6"/>
  <c r="AR629" i="6" s="1"/>
  <c r="O629" i="6" s="1"/>
  <c r="AB629" i="6" s="1"/>
  <c r="R628" i="6"/>
  <c r="AJ628" i="6"/>
  <c r="D628" i="6" s="1"/>
  <c r="AK628" i="6"/>
  <c r="Q628" i="6"/>
  <c r="AC628" i="6" l="1"/>
  <c r="AD628" i="6" s="1"/>
  <c r="E628" i="6"/>
  <c r="B628" i="6" s="1"/>
  <c r="W628" i="6"/>
  <c r="AA628" i="6" s="1"/>
  <c r="S628" i="6"/>
  <c r="T628" i="6" s="1"/>
  <c r="AS629" i="6"/>
  <c r="P629" i="6" s="1"/>
  <c r="I629" i="6" s="1"/>
  <c r="AM629" i="6" l="1"/>
  <c r="AK629" i="6" s="1"/>
  <c r="AE628" i="6"/>
  <c r="AF628" i="6" s="1"/>
  <c r="AN630" i="6"/>
  <c r="L630" i="6" s="1"/>
  <c r="J629" i="6" s="1"/>
  <c r="F629" i="6"/>
  <c r="AJ629" i="6"/>
  <c r="D629" i="6" s="1"/>
  <c r="Q629" i="6" l="1"/>
  <c r="AC629" i="6" s="1"/>
  <c r="AD629" i="6" s="1"/>
  <c r="R629" i="6"/>
  <c r="AQ630" i="6"/>
  <c r="N630" i="6" s="1"/>
  <c r="X630" i="6" s="1"/>
  <c r="AP630" i="6"/>
  <c r="AR630" i="6" s="1"/>
  <c r="O630" i="6" s="1"/>
  <c r="AB630" i="6" s="1"/>
  <c r="E629" i="6"/>
  <c r="B629" i="6" s="1"/>
  <c r="W629" i="6"/>
  <c r="AA629" i="6" s="1"/>
  <c r="S629" i="6" l="1"/>
  <c r="T629" i="6" s="1"/>
  <c r="AE629" i="6"/>
  <c r="AF629" i="6" s="1"/>
  <c r="AS630" i="6"/>
  <c r="AM630" i="6" s="1"/>
  <c r="AJ630" i="6" s="1"/>
  <c r="D630" i="6" s="1"/>
  <c r="AK630" i="6" l="1"/>
  <c r="E630" i="6" s="1"/>
  <c r="F630" i="6"/>
  <c r="Q630" i="6"/>
  <c r="AN631" i="6"/>
  <c r="L631" i="6" s="1"/>
  <c r="J630" i="6" s="1"/>
  <c r="P630" i="6"/>
  <c r="I630" i="6" s="1"/>
  <c r="R630" i="6"/>
  <c r="AC630" i="6"/>
  <c r="AD630" i="6" s="1"/>
  <c r="W630" i="6" l="1"/>
  <c r="AA630" i="6" s="1"/>
  <c r="AE630" i="6" s="1"/>
  <c r="AP631" i="6"/>
  <c r="AR631" i="6" s="1"/>
  <c r="O631" i="6" s="1"/>
  <c r="AB631" i="6" s="1"/>
  <c r="AQ631" i="6"/>
  <c r="N631" i="6" s="1"/>
  <c r="X631" i="6" s="1"/>
  <c r="B630" i="6"/>
  <c r="S630" i="6"/>
  <c r="T630" i="6" s="1"/>
  <c r="AF630" i="6" l="1"/>
  <c r="AS631" i="6"/>
  <c r="P631" i="6" s="1"/>
  <c r="I631" i="6" s="1"/>
  <c r="AM631" i="6" l="1"/>
  <c r="AJ631" i="6" s="1"/>
  <c r="D631" i="6" s="1"/>
  <c r="AN632" i="6"/>
  <c r="AP632" i="6" s="1"/>
  <c r="AR632" i="6" s="1"/>
  <c r="O632" i="6" s="1"/>
  <c r="AB632" i="6" s="1"/>
  <c r="F631" i="6"/>
  <c r="AK631" i="6"/>
  <c r="AQ632" i="6"/>
  <c r="N632" i="6" s="1"/>
  <c r="X632" i="6" s="1"/>
  <c r="L632" i="6" l="1"/>
  <c r="J631" i="6" s="1"/>
  <c r="R631" i="6"/>
  <c r="Q631" i="6"/>
  <c r="AC631" i="6"/>
  <c r="AD631" i="6" s="1"/>
  <c r="E631" i="6"/>
  <c r="B631" i="6" s="1"/>
  <c r="AS632" i="6"/>
  <c r="S631" i="6" l="1"/>
  <c r="T631" i="6" s="1"/>
  <c r="W631" i="6"/>
  <c r="AA631" i="6" s="1"/>
  <c r="AE631" i="6" s="1"/>
  <c r="AF631" i="6" s="1"/>
  <c r="P632" i="6"/>
  <c r="I632" i="6" s="1"/>
  <c r="AN633" i="6"/>
  <c r="F632" i="6"/>
  <c r="AM632" i="6"/>
  <c r="AK632" i="6" l="1"/>
  <c r="Q632" i="6"/>
  <c r="R632" i="6"/>
  <c r="AJ632" i="6"/>
  <c r="D632" i="6" s="1"/>
  <c r="AQ633" i="6"/>
  <c r="N633" i="6" s="1"/>
  <c r="X633" i="6" s="1"/>
  <c r="AP633" i="6"/>
  <c r="AR633" i="6" s="1"/>
  <c r="O633" i="6" s="1"/>
  <c r="AB633" i="6" s="1"/>
  <c r="L633" i="6"/>
  <c r="J632" i="6" s="1"/>
  <c r="AC632" i="6" l="1"/>
  <c r="AD632" i="6" s="1"/>
  <c r="E632" i="6"/>
  <c r="B632" i="6" s="1"/>
  <c r="W632" i="6"/>
  <c r="AA632" i="6" s="1"/>
  <c r="S632" i="6"/>
  <c r="T632" i="6" s="1"/>
  <c r="AS633" i="6"/>
  <c r="AE632" i="6" l="1"/>
  <c r="AF632" i="6" s="1"/>
  <c r="P633" i="6"/>
  <c r="I633" i="6" s="1"/>
  <c r="AN634" i="6"/>
  <c r="F633" i="6"/>
  <c r="AM633" i="6"/>
  <c r="AQ634" i="6" l="1"/>
  <c r="N634" i="6" s="1"/>
  <c r="X634" i="6" s="1"/>
  <c r="AP634" i="6"/>
  <c r="AR634" i="6" s="1"/>
  <c r="O634" i="6" s="1"/>
  <c r="AB634" i="6" s="1"/>
  <c r="L634" i="6"/>
  <c r="J633" i="6" s="1"/>
  <c r="AJ633" i="6"/>
  <c r="D633" i="6" s="1"/>
  <c r="R633" i="6"/>
  <c r="Q633" i="6"/>
  <c r="AK633" i="6"/>
  <c r="S633" i="6" l="1"/>
  <c r="T633" i="6" s="1"/>
  <c r="AC633" i="6"/>
  <c r="AD633" i="6" s="1"/>
  <c r="E633" i="6"/>
  <c r="B633" i="6" s="1"/>
  <c r="W633" i="6"/>
  <c r="AA633" i="6" s="1"/>
  <c r="AE633" i="6" s="1"/>
  <c r="AS634" i="6"/>
  <c r="AF633" i="6" l="1"/>
  <c r="P634" i="6"/>
  <c r="I634" i="6" s="1"/>
  <c r="AN635" i="6"/>
  <c r="F634" i="6"/>
  <c r="AM634" i="6"/>
  <c r="R634" i="6" l="1"/>
  <c r="Q634" i="6"/>
  <c r="AK634" i="6"/>
  <c r="AJ634" i="6"/>
  <c r="D634" i="6" s="1"/>
  <c r="L635" i="6"/>
  <c r="J634" i="6" s="1"/>
  <c r="AP635" i="6"/>
  <c r="AR635" i="6" s="1"/>
  <c r="O635" i="6" s="1"/>
  <c r="AB635" i="6" s="1"/>
  <c r="AQ635" i="6"/>
  <c r="N635" i="6" s="1"/>
  <c r="X635" i="6" s="1"/>
  <c r="S634" i="6" l="1"/>
  <c r="T634" i="6" s="1"/>
  <c r="AC634" i="6"/>
  <c r="AD634" i="6" s="1"/>
  <c r="E634" i="6"/>
  <c r="B634" i="6" s="1"/>
  <c r="W634" i="6"/>
  <c r="AA634" i="6" s="1"/>
  <c r="AS635" i="6"/>
  <c r="AE634" i="6" l="1"/>
  <c r="AF634" i="6" s="1"/>
  <c r="P635" i="6"/>
  <c r="I635" i="6" s="1"/>
  <c r="AN636" i="6"/>
  <c r="F635" i="6"/>
  <c r="AM635" i="6"/>
  <c r="L636" i="6" l="1"/>
  <c r="J635" i="6" s="1"/>
  <c r="AP636" i="6"/>
  <c r="AR636" i="6" s="1"/>
  <c r="O636" i="6" s="1"/>
  <c r="AB636" i="6" s="1"/>
  <c r="AQ636" i="6"/>
  <c r="N636" i="6" s="1"/>
  <c r="X636" i="6" s="1"/>
  <c r="Q635" i="6"/>
  <c r="R635" i="6"/>
  <c r="AK635" i="6"/>
  <c r="AJ635" i="6"/>
  <c r="D635" i="6" s="1"/>
  <c r="AC635" i="6" l="1"/>
  <c r="AD635" i="6" s="1"/>
  <c r="E635" i="6"/>
  <c r="B635" i="6" s="1"/>
  <c r="W635" i="6"/>
  <c r="AA635" i="6" s="1"/>
  <c r="AE635" i="6" s="1"/>
  <c r="S635" i="6"/>
  <c r="T635" i="6" s="1"/>
  <c r="AS636" i="6"/>
  <c r="AF635" i="6" l="1"/>
  <c r="P636" i="6"/>
  <c r="I636" i="6" s="1"/>
  <c r="AN637" i="6"/>
  <c r="F636" i="6"/>
  <c r="AM636" i="6"/>
  <c r="Q636" i="6" l="1"/>
  <c r="R636" i="6"/>
  <c r="AK636" i="6"/>
  <c r="AJ636" i="6"/>
  <c r="D636" i="6" s="1"/>
  <c r="L637" i="6"/>
  <c r="J636" i="6" s="1"/>
  <c r="AP637" i="6"/>
  <c r="AR637" i="6" s="1"/>
  <c r="O637" i="6" s="1"/>
  <c r="AB637" i="6" s="1"/>
  <c r="AQ637" i="6"/>
  <c r="N637" i="6" s="1"/>
  <c r="X637" i="6" s="1"/>
  <c r="S636" i="6" l="1"/>
  <c r="T636" i="6" s="1"/>
  <c r="AC636" i="6"/>
  <c r="AD636" i="6" s="1"/>
  <c r="E636" i="6"/>
  <c r="B636" i="6" s="1"/>
  <c r="W636" i="6"/>
  <c r="AA636" i="6" s="1"/>
  <c r="AE636" i="6" s="1"/>
  <c r="AS637" i="6"/>
  <c r="AM637" i="6" s="1"/>
  <c r="AF636" i="6" l="1"/>
  <c r="AK637" i="6"/>
  <c r="R637" i="6"/>
  <c r="Q637" i="6"/>
  <c r="AJ637" i="6"/>
  <c r="D637" i="6" s="1"/>
  <c r="P637" i="6"/>
  <c r="I637" i="6" s="1"/>
  <c r="AN638" i="6"/>
  <c r="F637" i="6"/>
  <c r="AC637" i="6" l="1"/>
  <c r="AD637" i="6" s="1"/>
  <c r="E637" i="6"/>
  <c r="W637" i="6"/>
  <c r="AA637" i="6" s="1"/>
  <c r="AP638" i="6"/>
  <c r="AR638" i="6" s="1"/>
  <c r="O638" i="6" s="1"/>
  <c r="AB638" i="6" s="1"/>
  <c r="L638" i="6"/>
  <c r="J637" i="6" s="1"/>
  <c r="AQ638" i="6"/>
  <c r="N638" i="6" s="1"/>
  <c r="X638" i="6" s="1"/>
  <c r="S637" i="6"/>
  <c r="AE637" i="6" l="1"/>
  <c r="B637" i="6"/>
  <c r="T637" i="6"/>
  <c r="AS638" i="6"/>
  <c r="AF637" i="6" l="1"/>
  <c r="P638" i="6"/>
  <c r="I638" i="6" s="1"/>
  <c r="AN639" i="6"/>
  <c r="F638" i="6"/>
  <c r="AM638" i="6"/>
  <c r="AQ639" i="6" l="1"/>
  <c r="N639" i="6" s="1"/>
  <c r="X639" i="6" s="1"/>
  <c r="L639" i="6"/>
  <c r="J638" i="6" s="1"/>
  <c r="AP639" i="6"/>
  <c r="AR639" i="6" s="1"/>
  <c r="O639" i="6" s="1"/>
  <c r="AB639" i="6" s="1"/>
  <c r="AJ638" i="6"/>
  <c r="D638" i="6" s="1"/>
  <c r="R638" i="6"/>
  <c r="Q638" i="6"/>
  <c r="AK638" i="6"/>
  <c r="S638" i="6" l="1"/>
  <c r="T638" i="6" s="1"/>
  <c r="AC638" i="6"/>
  <c r="AD638" i="6" s="1"/>
  <c r="E638" i="6"/>
  <c r="B638" i="6" s="1"/>
  <c r="W638" i="6"/>
  <c r="AA638" i="6" s="1"/>
  <c r="AS639" i="6"/>
  <c r="AE638" i="6" l="1"/>
  <c r="AF638" i="6" s="1"/>
  <c r="P639" i="6"/>
  <c r="I639" i="6" s="1"/>
  <c r="AN640" i="6"/>
  <c r="F639" i="6"/>
  <c r="AM639" i="6"/>
  <c r="Q639" i="6" l="1"/>
  <c r="AK639" i="6"/>
  <c r="R639" i="6"/>
  <c r="S639" i="6" s="1"/>
  <c r="AJ639" i="6"/>
  <c r="D639" i="6" s="1"/>
  <c r="L640" i="6"/>
  <c r="J639" i="6" s="1"/>
  <c r="AQ640" i="6"/>
  <c r="N640" i="6" s="1"/>
  <c r="X640" i="6" s="1"/>
  <c r="AP640" i="6"/>
  <c r="AR640" i="6" s="1"/>
  <c r="O640" i="6" s="1"/>
  <c r="AB640" i="6" s="1"/>
  <c r="AC639" i="6" l="1"/>
  <c r="AD639" i="6" s="1"/>
  <c r="E639" i="6"/>
  <c r="B639" i="6" s="1"/>
  <c r="W639" i="6"/>
  <c r="AA639" i="6" s="1"/>
  <c r="T639" i="6"/>
  <c r="AS640" i="6"/>
  <c r="AM640" i="6" s="1"/>
  <c r="AE639" i="6" l="1"/>
  <c r="AF639" i="6" s="1"/>
  <c r="R640" i="6"/>
  <c r="AJ640" i="6"/>
  <c r="D640" i="6" s="1"/>
  <c r="Q640" i="6"/>
  <c r="AK640" i="6"/>
  <c r="P640" i="6"/>
  <c r="I640" i="6" s="1"/>
  <c r="AN641" i="6"/>
  <c r="F640" i="6"/>
  <c r="AC640" i="6" l="1"/>
  <c r="AD640" i="6" s="1"/>
  <c r="E640" i="6"/>
  <c r="W640" i="6"/>
  <c r="AA640" i="6" s="1"/>
  <c r="AQ641" i="6"/>
  <c r="N641" i="6" s="1"/>
  <c r="X641" i="6" s="1"/>
  <c r="L641" i="6"/>
  <c r="J640" i="6" s="1"/>
  <c r="AP641" i="6"/>
  <c r="AR641" i="6" s="1"/>
  <c r="O641" i="6" s="1"/>
  <c r="AB641" i="6" s="1"/>
  <c r="S640" i="6"/>
  <c r="AE640" i="6" l="1"/>
  <c r="B640" i="6"/>
  <c r="AF640" i="6" s="1"/>
  <c r="T640" i="6"/>
  <c r="AS641" i="6"/>
  <c r="P641" i="6" l="1"/>
  <c r="I641" i="6" s="1"/>
  <c r="AN642" i="6"/>
  <c r="F641" i="6"/>
  <c r="AM641" i="6"/>
  <c r="Q641" i="6" l="1"/>
  <c r="R641" i="6"/>
  <c r="AK641" i="6"/>
  <c r="AJ641" i="6"/>
  <c r="D641" i="6" s="1"/>
  <c r="AP642" i="6"/>
  <c r="AR642" i="6" s="1"/>
  <c r="O642" i="6" s="1"/>
  <c r="AB642" i="6" s="1"/>
  <c r="AQ642" i="6"/>
  <c r="N642" i="6" s="1"/>
  <c r="X642" i="6" s="1"/>
  <c r="L642" i="6"/>
  <c r="J641" i="6" s="1"/>
  <c r="S641" i="6" l="1"/>
  <c r="AC641" i="6"/>
  <c r="AD641" i="6" s="1"/>
  <c r="E641" i="6"/>
  <c r="B641" i="6" s="1"/>
  <c r="W641" i="6"/>
  <c r="AA641" i="6" s="1"/>
  <c r="AE641" i="6" s="1"/>
  <c r="T641" i="6"/>
  <c r="AS642" i="6"/>
  <c r="AM642" i="6" s="1"/>
  <c r="AF641" i="6" l="1"/>
  <c r="AK642" i="6"/>
  <c r="AJ642" i="6"/>
  <c r="D642" i="6" s="1"/>
  <c r="Q642" i="6"/>
  <c r="R642" i="6"/>
  <c r="P642" i="6"/>
  <c r="I642" i="6" s="1"/>
  <c r="AN643" i="6"/>
  <c r="F642" i="6"/>
  <c r="AC642" i="6" l="1"/>
  <c r="AD642" i="6" s="1"/>
  <c r="E642" i="6"/>
  <c r="W642" i="6"/>
  <c r="AA642" i="6" s="1"/>
  <c r="L643" i="6"/>
  <c r="J642" i="6" s="1"/>
  <c r="AQ643" i="6"/>
  <c r="N643" i="6" s="1"/>
  <c r="X643" i="6" s="1"/>
  <c r="AP643" i="6"/>
  <c r="AR643" i="6" s="1"/>
  <c r="O643" i="6" s="1"/>
  <c r="AB643" i="6" s="1"/>
  <c r="S642" i="6"/>
  <c r="AE642" i="6" l="1"/>
  <c r="B642" i="6"/>
  <c r="T642" i="6"/>
  <c r="AS643" i="6"/>
  <c r="AF642" i="6" l="1"/>
  <c r="P643" i="6"/>
  <c r="I643" i="6" s="1"/>
  <c r="AN644" i="6"/>
  <c r="F643" i="6"/>
  <c r="AM643" i="6"/>
  <c r="L644" i="6" l="1"/>
  <c r="J643" i="6" s="1"/>
  <c r="AQ644" i="6"/>
  <c r="N644" i="6" s="1"/>
  <c r="X644" i="6" s="1"/>
  <c r="AP644" i="6"/>
  <c r="AR644" i="6" s="1"/>
  <c r="O644" i="6" s="1"/>
  <c r="AB644" i="6" s="1"/>
  <c r="AJ643" i="6"/>
  <c r="D643" i="6" s="1"/>
  <c r="AK643" i="6"/>
  <c r="Q643" i="6"/>
  <c r="R643" i="6"/>
  <c r="AC643" i="6" l="1"/>
  <c r="AD643" i="6" s="1"/>
  <c r="E643" i="6"/>
  <c r="B643" i="6" s="1"/>
  <c r="W643" i="6"/>
  <c r="AA643" i="6" s="1"/>
  <c r="S643" i="6"/>
  <c r="T643" i="6" s="1"/>
  <c r="AS644" i="6"/>
  <c r="AE643" i="6" l="1"/>
  <c r="AF643" i="6" s="1"/>
  <c r="P644" i="6"/>
  <c r="I644" i="6" s="1"/>
  <c r="AN645" i="6"/>
  <c r="F644" i="6"/>
  <c r="AM644" i="6"/>
  <c r="L645" i="6" l="1"/>
  <c r="J644" i="6" s="1"/>
  <c r="AQ645" i="6"/>
  <c r="N645" i="6" s="1"/>
  <c r="X645" i="6" s="1"/>
  <c r="AP645" i="6"/>
  <c r="AR645" i="6" s="1"/>
  <c r="O645" i="6" s="1"/>
  <c r="AB645" i="6" s="1"/>
  <c r="AK644" i="6"/>
  <c r="AJ644" i="6"/>
  <c r="D644" i="6" s="1"/>
  <c r="R644" i="6"/>
  <c r="Q644" i="6"/>
  <c r="AC644" i="6" l="1"/>
  <c r="AD644" i="6" s="1"/>
  <c r="E644" i="6"/>
  <c r="B644" i="6" s="1"/>
  <c r="W644" i="6"/>
  <c r="AA644" i="6" s="1"/>
  <c r="S644" i="6"/>
  <c r="T644" i="6" s="1"/>
  <c r="AS645" i="6"/>
  <c r="AE644" i="6" l="1"/>
  <c r="AF644" i="6" s="1"/>
  <c r="P645" i="6"/>
  <c r="I645" i="6" s="1"/>
  <c r="AN646" i="6"/>
  <c r="F645" i="6"/>
  <c r="AM645" i="6"/>
  <c r="Q645" i="6" l="1"/>
  <c r="AK645" i="6"/>
  <c r="AJ645" i="6"/>
  <c r="D645" i="6" s="1"/>
  <c r="R645" i="6"/>
  <c r="AQ646" i="6"/>
  <c r="N646" i="6" s="1"/>
  <c r="X646" i="6" s="1"/>
  <c r="L646" i="6"/>
  <c r="J645" i="6" s="1"/>
  <c r="AP646" i="6"/>
  <c r="AR646" i="6" s="1"/>
  <c r="O646" i="6" s="1"/>
  <c r="AB646" i="6" s="1"/>
  <c r="AC645" i="6" l="1"/>
  <c r="AD645" i="6" s="1"/>
  <c r="E645" i="6"/>
  <c r="B645" i="6" s="1"/>
  <c r="W645" i="6"/>
  <c r="AA645" i="6" s="1"/>
  <c r="AS646" i="6"/>
  <c r="S645" i="6"/>
  <c r="T645" i="6" s="1"/>
  <c r="AE645" i="6" l="1"/>
  <c r="AF645" i="6" s="1"/>
  <c r="P646" i="6"/>
  <c r="I646" i="6" s="1"/>
  <c r="AN647" i="6"/>
  <c r="F646" i="6"/>
  <c r="AM646" i="6"/>
  <c r="AJ646" i="6" l="1"/>
  <c r="D646" i="6" s="1"/>
  <c r="AK646" i="6"/>
  <c r="Q646" i="6"/>
  <c r="R646" i="6"/>
  <c r="L647" i="6"/>
  <c r="J646" i="6" s="1"/>
  <c r="AP647" i="6"/>
  <c r="AR647" i="6" s="1"/>
  <c r="O647" i="6" s="1"/>
  <c r="AB647" i="6" s="1"/>
  <c r="AQ647" i="6"/>
  <c r="N647" i="6" s="1"/>
  <c r="X647" i="6" s="1"/>
  <c r="AC646" i="6" l="1"/>
  <c r="AD646" i="6" s="1"/>
  <c r="E646" i="6"/>
  <c r="B646" i="6" s="1"/>
  <c r="W646" i="6"/>
  <c r="AA646" i="6" s="1"/>
  <c r="S646" i="6"/>
  <c r="T646" i="6" s="1"/>
  <c r="AS647" i="6"/>
  <c r="AM647" i="6" s="1"/>
  <c r="AE646" i="6" l="1"/>
  <c r="AF646" i="6" s="1"/>
  <c r="Q647" i="6"/>
  <c r="R647" i="6"/>
  <c r="AK647" i="6"/>
  <c r="AJ647" i="6"/>
  <c r="D647" i="6" s="1"/>
  <c r="F647" i="6"/>
  <c r="P647" i="6"/>
  <c r="AN648" i="6"/>
  <c r="AC647" i="6" l="1"/>
  <c r="AD647" i="6" s="1"/>
  <c r="E647" i="6"/>
  <c r="W647" i="6"/>
  <c r="AA647" i="6" s="1"/>
  <c r="S647" i="6"/>
  <c r="I647" i="6"/>
  <c r="L648" i="6"/>
  <c r="J647" i="6" s="1"/>
  <c r="AP648" i="6"/>
  <c r="AR648" i="6" s="1"/>
  <c r="O648" i="6" s="1"/>
  <c r="AB648" i="6" s="1"/>
  <c r="AQ648" i="6"/>
  <c r="N648" i="6" s="1"/>
  <c r="X648" i="6" s="1"/>
  <c r="AE647" i="6" l="1"/>
  <c r="B647" i="6"/>
  <c r="T647" i="6"/>
  <c r="AS648" i="6"/>
  <c r="AF647" i="6" l="1"/>
  <c r="P648" i="6"/>
  <c r="I648" i="6" s="1"/>
  <c r="AN649" i="6"/>
  <c r="F648" i="6"/>
  <c r="AM648" i="6"/>
  <c r="AQ649" i="6" l="1"/>
  <c r="N649" i="6" s="1"/>
  <c r="X649" i="6" s="1"/>
  <c r="L649" i="6"/>
  <c r="J648" i="6" s="1"/>
  <c r="AP649" i="6"/>
  <c r="AR649" i="6" s="1"/>
  <c r="O649" i="6" s="1"/>
  <c r="AB649" i="6" s="1"/>
  <c r="Q648" i="6"/>
  <c r="AJ648" i="6"/>
  <c r="D648" i="6" s="1"/>
  <c r="AK648" i="6"/>
  <c r="R648" i="6"/>
  <c r="AC648" i="6" l="1"/>
  <c r="AD648" i="6" s="1"/>
  <c r="E648" i="6"/>
  <c r="B648" i="6" s="1"/>
  <c r="W648" i="6"/>
  <c r="AA648" i="6" s="1"/>
  <c r="S648" i="6"/>
  <c r="T648" i="6" s="1"/>
  <c r="AS649" i="6"/>
  <c r="AE648" i="6" l="1"/>
  <c r="AF648" i="6" s="1"/>
  <c r="P649" i="6"/>
  <c r="I649" i="6" s="1"/>
  <c r="AN650" i="6"/>
  <c r="F649" i="6"/>
  <c r="AM649" i="6"/>
  <c r="AQ650" i="6" l="1"/>
  <c r="N650" i="6" s="1"/>
  <c r="X650" i="6" s="1"/>
  <c r="L650" i="6"/>
  <c r="J649" i="6" s="1"/>
  <c r="AP650" i="6"/>
  <c r="AR650" i="6" s="1"/>
  <c r="O650" i="6" s="1"/>
  <c r="AB650" i="6" s="1"/>
  <c r="AK649" i="6"/>
  <c r="AJ649" i="6"/>
  <c r="D649" i="6" s="1"/>
  <c r="Q649" i="6"/>
  <c r="R649" i="6"/>
  <c r="AC649" i="6" l="1"/>
  <c r="AD649" i="6" s="1"/>
  <c r="E649" i="6"/>
  <c r="B649" i="6" s="1"/>
  <c r="W649" i="6"/>
  <c r="AA649" i="6" s="1"/>
  <c r="S649" i="6"/>
  <c r="T649" i="6" s="1"/>
  <c r="AS650" i="6"/>
  <c r="AM650" i="6" s="1"/>
  <c r="AE649" i="6" l="1"/>
  <c r="AF649" i="6" s="1"/>
  <c r="AK650" i="6"/>
  <c r="AJ650" i="6"/>
  <c r="D650" i="6" s="1"/>
  <c r="R650" i="6"/>
  <c r="Q650" i="6"/>
  <c r="P650" i="6"/>
  <c r="I650" i="6" s="1"/>
  <c r="AN651" i="6"/>
  <c r="F650" i="6"/>
  <c r="AC650" i="6" l="1"/>
  <c r="AD650" i="6" s="1"/>
  <c r="E650" i="6"/>
  <c r="W650" i="6"/>
  <c r="AA650" i="6" s="1"/>
  <c r="AE650" i="6" s="1"/>
  <c r="AP651" i="6"/>
  <c r="AR651" i="6" s="1"/>
  <c r="O651" i="6" s="1"/>
  <c r="AB651" i="6" s="1"/>
  <c r="AQ651" i="6"/>
  <c r="N651" i="6" s="1"/>
  <c r="X651" i="6" s="1"/>
  <c r="L651" i="6"/>
  <c r="J650" i="6" s="1"/>
  <c r="B650" i="6" s="1"/>
  <c r="S650" i="6"/>
  <c r="AF650" i="6" l="1"/>
  <c r="T650" i="6"/>
  <c r="AS651" i="6"/>
  <c r="AM651" i="6" s="1"/>
  <c r="Q651" i="6" l="1"/>
  <c r="R651" i="6"/>
  <c r="AJ651" i="6"/>
  <c r="D651" i="6" s="1"/>
  <c r="AK651" i="6"/>
  <c r="F651" i="6"/>
  <c r="P651" i="6"/>
  <c r="AN652" i="6"/>
  <c r="AC651" i="6" l="1"/>
  <c r="AD651" i="6" s="1"/>
  <c r="E651" i="6"/>
  <c r="W651" i="6"/>
  <c r="AA651" i="6" s="1"/>
  <c r="AE651" i="6" s="1"/>
  <c r="S651" i="6"/>
  <c r="I651" i="6"/>
  <c r="AQ652" i="6"/>
  <c r="N652" i="6" s="1"/>
  <c r="X652" i="6" s="1"/>
  <c r="AP652" i="6"/>
  <c r="AR652" i="6" s="1"/>
  <c r="O652" i="6" s="1"/>
  <c r="AB652" i="6" s="1"/>
  <c r="L652" i="6"/>
  <c r="J651" i="6" s="1"/>
  <c r="B651" i="6" l="1"/>
  <c r="AF651" i="6" s="1"/>
  <c r="T651" i="6"/>
  <c r="AS652" i="6"/>
  <c r="P652" i="6" l="1"/>
  <c r="I652" i="6" s="1"/>
  <c r="AN653" i="6"/>
  <c r="F652" i="6"/>
  <c r="AM652" i="6"/>
  <c r="L653" i="6" l="1"/>
  <c r="J652" i="6" s="1"/>
  <c r="AQ653" i="6"/>
  <c r="N653" i="6" s="1"/>
  <c r="X653" i="6" s="1"/>
  <c r="AP653" i="6"/>
  <c r="AR653" i="6" s="1"/>
  <c r="O653" i="6" s="1"/>
  <c r="AB653" i="6" s="1"/>
  <c r="AK652" i="6"/>
  <c r="AJ652" i="6"/>
  <c r="D652" i="6" s="1"/>
  <c r="Q652" i="6"/>
  <c r="R652" i="6"/>
  <c r="AC652" i="6" l="1"/>
  <c r="AD652" i="6" s="1"/>
  <c r="E652" i="6"/>
  <c r="B652" i="6" s="1"/>
  <c r="W652" i="6"/>
  <c r="AA652" i="6" s="1"/>
  <c r="S652" i="6"/>
  <c r="T652" i="6" s="1"/>
  <c r="AS653" i="6"/>
  <c r="AM653" i="6" s="1"/>
  <c r="AE652" i="6" l="1"/>
  <c r="AF652" i="6" s="1"/>
  <c r="R653" i="6"/>
  <c r="Q653" i="6"/>
  <c r="AJ653" i="6"/>
  <c r="D653" i="6" s="1"/>
  <c r="AK653" i="6"/>
  <c r="P653" i="6"/>
  <c r="I653" i="6" s="1"/>
  <c r="AN654" i="6"/>
  <c r="F653" i="6"/>
  <c r="AC653" i="6" l="1"/>
  <c r="AD653" i="6" s="1"/>
  <c r="E653" i="6"/>
  <c r="W653" i="6"/>
  <c r="AA653" i="6" s="1"/>
  <c r="S653" i="6"/>
  <c r="AQ654" i="6"/>
  <c r="N654" i="6" s="1"/>
  <c r="X654" i="6" s="1"/>
  <c r="AP654" i="6"/>
  <c r="AR654" i="6" s="1"/>
  <c r="O654" i="6" s="1"/>
  <c r="AB654" i="6" s="1"/>
  <c r="L654" i="6"/>
  <c r="J653" i="6" s="1"/>
  <c r="B653" i="6" l="1"/>
  <c r="AE653" i="6"/>
  <c r="T653" i="6"/>
  <c r="AS654" i="6"/>
  <c r="AM654" i="6" s="1"/>
  <c r="AF653" i="6" l="1"/>
  <c r="AK654" i="6"/>
  <c r="AJ654" i="6"/>
  <c r="D654" i="6" s="1"/>
  <c r="Q654" i="6"/>
  <c r="R654" i="6"/>
  <c r="P654" i="6"/>
  <c r="I654" i="6" s="1"/>
  <c r="AN655" i="6"/>
  <c r="F654" i="6"/>
  <c r="AC654" i="6" l="1"/>
  <c r="AD654" i="6" s="1"/>
  <c r="E654" i="6"/>
  <c r="W654" i="6"/>
  <c r="AA654" i="6" s="1"/>
  <c r="L655" i="6"/>
  <c r="J654" i="6" s="1"/>
  <c r="AP655" i="6"/>
  <c r="AR655" i="6" s="1"/>
  <c r="O655" i="6" s="1"/>
  <c r="AB655" i="6" s="1"/>
  <c r="AQ655" i="6"/>
  <c r="N655" i="6" s="1"/>
  <c r="X655" i="6" s="1"/>
  <c r="S654" i="6"/>
  <c r="AE654" i="6" l="1"/>
  <c r="B654" i="6"/>
  <c r="AF654" i="6" s="1"/>
  <c r="T654" i="6"/>
  <c r="AS655" i="6"/>
  <c r="P655" i="6" l="1"/>
  <c r="I655" i="6" s="1"/>
  <c r="AN656" i="6"/>
  <c r="F655" i="6"/>
  <c r="AM655" i="6"/>
  <c r="R655" i="6" l="1"/>
  <c r="AK655" i="6"/>
  <c r="Q655" i="6"/>
  <c r="AJ655" i="6"/>
  <c r="D655" i="6" s="1"/>
  <c r="AP656" i="6"/>
  <c r="AR656" i="6" s="1"/>
  <c r="O656" i="6" s="1"/>
  <c r="AB656" i="6" s="1"/>
  <c r="AQ656" i="6"/>
  <c r="N656" i="6" s="1"/>
  <c r="X656" i="6" s="1"/>
  <c r="L656" i="6"/>
  <c r="J655" i="6" s="1"/>
  <c r="S655" i="6" l="1"/>
  <c r="AC655" i="6"/>
  <c r="AD655" i="6" s="1"/>
  <c r="E655" i="6"/>
  <c r="B655" i="6" s="1"/>
  <c r="W655" i="6"/>
  <c r="AA655" i="6" s="1"/>
  <c r="AE655" i="6" s="1"/>
  <c r="T655" i="6"/>
  <c r="AS656" i="6"/>
  <c r="AM656" i="6" s="1"/>
  <c r="AF655" i="6" l="1"/>
  <c r="AK656" i="6"/>
  <c r="Q656" i="6"/>
  <c r="AJ656" i="6"/>
  <c r="D656" i="6" s="1"/>
  <c r="R656" i="6"/>
  <c r="P656" i="6"/>
  <c r="I656" i="6" s="1"/>
  <c r="AN657" i="6"/>
  <c r="F656" i="6"/>
  <c r="AC656" i="6" l="1"/>
  <c r="AD656" i="6" s="1"/>
  <c r="E656" i="6"/>
  <c r="W656" i="6"/>
  <c r="AA656" i="6" s="1"/>
  <c r="L657" i="6"/>
  <c r="J656" i="6" s="1"/>
  <c r="AP657" i="6"/>
  <c r="AR657" i="6" s="1"/>
  <c r="O657" i="6" s="1"/>
  <c r="AB657" i="6" s="1"/>
  <c r="AQ657" i="6"/>
  <c r="N657" i="6" s="1"/>
  <c r="X657" i="6" s="1"/>
  <c r="S656" i="6"/>
  <c r="AE656" i="6" l="1"/>
  <c r="B656" i="6"/>
  <c r="AF656" i="6" s="1"/>
  <c r="T656" i="6"/>
  <c r="AS657" i="6"/>
  <c r="P657" i="6" l="1"/>
  <c r="I657" i="6" s="1"/>
  <c r="AN658" i="6"/>
  <c r="F657" i="6"/>
  <c r="AM657" i="6"/>
  <c r="R657" i="6" l="1"/>
  <c r="AK657" i="6"/>
  <c r="Q657" i="6"/>
  <c r="AJ657" i="6"/>
  <c r="D657" i="6" s="1"/>
  <c r="AP658" i="6"/>
  <c r="AR658" i="6" s="1"/>
  <c r="O658" i="6" s="1"/>
  <c r="AB658" i="6" s="1"/>
  <c r="L658" i="6"/>
  <c r="J657" i="6" s="1"/>
  <c r="AQ658" i="6"/>
  <c r="N658" i="6" s="1"/>
  <c r="X658" i="6" s="1"/>
  <c r="AC657" i="6" l="1"/>
  <c r="AD657" i="6" s="1"/>
  <c r="E657" i="6"/>
  <c r="B657" i="6" s="1"/>
  <c r="W657" i="6"/>
  <c r="AA657" i="6" s="1"/>
  <c r="AS658" i="6"/>
  <c r="S657" i="6"/>
  <c r="T657" i="6" s="1"/>
  <c r="AE657" i="6" l="1"/>
  <c r="AF657" i="6"/>
  <c r="P658" i="6"/>
  <c r="I658" i="6" s="1"/>
  <c r="AN659" i="6"/>
  <c r="F658" i="6"/>
  <c r="AM658" i="6"/>
  <c r="AK658" i="6" l="1"/>
  <c r="R658" i="6"/>
  <c r="Q658" i="6"/>
  <c r="AJ658" i="6"/>
  <c r="D658" i="6" s="1"/>
  <c r="AQ659" i="6"/>
  <c r="N659" i="6" s="1"/>
  <c r="X659" i="6" s="1"/>
  <c r="AP659" i="6"/>
  <c r="AR659" i="6" s="1"/>
  <c r="O659" i="6" s="1"/>
  <c r="AB659" i="6" s="1"/>
  <c r="L659" i="6"/>
  <c r="J658" i="6" s="1"/>
  <c r="S658" i="6" l="1"/>
  <c r="AC658" i="6"/>
  <c r="AD658" i="6" s="1"/>
  <c r="E658" i="6"/>
  <c r="B658" i="6" s="1"/>
  <c r="W658" i="6"/>
  <c r="AA658" i="6" s="1"/>
  <c r="T658" i="6"/>
  <c r="AS659" i="6"/>
  <c r="AM659" i="6" s="1"/>
  <c r="AE658" i="6" l="1"/>
  <c r="AF658" i="6" s="1"/>
  <c r="AK659" i="6"/>
  <c r="AJ659" i="6"/>
  <c r="D659" i="6" s="1"/>
  <c r="Q659" i="6"/>
  <c r="R659" i="6"/>
  <c r="P659" i="6"/>
  <c r="I659" i="6" s="1"/>
  <c r="AN660" i="6"/>
  <c r="F659" i="6"/>
  <c r="AC659" i="6" l="1"/>
  <c r="AD659" i="6" s="1"/>
  <c r="E659" i="6"/>
  <c r="W659" i="6"/>
  <c r="AA659" i="6" s="1"/>
  <c r="L660" i="6"/>
  <c r="J659" i="6" s="1"/>
  <c r="AQ660" i="6"/>
  <c r="N660" i="6" s="1"/>
  <c r="X660" i="6" s="1"/>
  <c r="AP660" i="6"/>
  <c r="AR660" i="6" s="1"/>
  <c r="O660" i="6" s="1"/>
  <c r="AB660" i="6" s="1"/>
  <c r="S659" i="6"/>
  <c r="AE659" i="6" l="1"/>
  <c r="B659" i="6"/>
  <c r="AF659" i="6" s="1"/>
  <c r="T659" i="6"/>
  <c r="AS660" i="6"/>
  <c r="AM660" i="6" s="1"/>
  <c r="Q660" i="6" l="1"/>
  <c r="R660" i="6"/>
  <c r="AK660" i="6"/>
  <c r="AJ660" i="6"/>
  <c r="D660" i="6" s="1"/>
  <c r="P660" i="6"/>
  <c r="I660" i="6" s="1"/>
  <c r="AN661" i="6"/>
  <c r="F660" i="6"/>
  <c r="AC660" i="6" l="1"/>
  <c r="AD660" i="6" s="1"/>
  <c r="E660" i="6"/>
  <c r="W660" i="6"/>
  <c r="AA660" i="6" s="1"/>
  <c r="S660" i="6"/>
  <c r="AQ661" i="6"/>
  <c r="N661" i="6" s="1"/>
  <c r="X661" i="6" s="1"/>
  <c r="L661" i="6"/>
  <c r="J660" i="6" s="1"/>
  <c r="B660" i="6" s="1"/>
  <c r="AP661" i="6"/>
  <c r="AR661" i="6" s="1"/>
  <c r="O661" i="6" s="1"/>
  <c r="AB661" i="6" s="1"/>
  <c r="AE660" i="6" l="1"/>
  <c r="AF660" i="6"/>
  <c r="AS661" i="6"/>
  <c r="AM661" i="6" s="1"/>
  <c r="T660" i="6"/>
  <c r="R661" i="6" l="1"/>
  <c r="AJ661" i="6"/>
  <c r="D661" i="6" s="1"/>
  <c r="Q661" i="6"/>
  <c r="AK661" i="6"/>
  <c r="P661" i="6"/>
  <c r="I661" i="6" s="1"/>
  <c r="AN662" i="6"/>
  <c r="F661" i="6"/>
  <c r="S661" i="6" l="1"/>
  <c r="AC661" i="6"/>
  <c r="AD661" i="6" s="1"/>
  <c r="E661" i="6"/>
  <c r="W661" i="6"/>
  <c r="AA661" i="6" s="1"/>
  <c r="L662" i="6"/>
  <c r="J661" i="6" s="1"/>
  <c r="AQ662" i="6"/>
  <c r="N662" i="6" s="1"/>
  <c r="X662" i="6" s="1"/>
  <c r="AP662" i="6"/>
  <c r="AR662" i="6" s="1"/>
  <c r="O662" i="6" s="1"/>
  <c r="AB662" i="6" s="1"/>
  <c r="AE661" i="6" l="1"/>
  <c r="B661" i="6"/>
  <c r="AF661" i="6" s="1"/>
  <c r="T661" i="6"/>
  <c r="AS662" i="6"/>
  <c r="P662" i="6" l="1"/>
  <c r="I662" i="6" s="1"/>
  <c r="AN663" i="6"/>
  <c r="F662" i="6"/>
  <c r="AM662" i="6"/>
  <c r="AK662" i="6" l="1"/>
  <c r="AJ662" i="6"/>
  <c r="D662" i="6" s="1"/>
  <c r="Q662" i="6"/>
  <c r="R662" i="6"/>
  <c r="L663" i="6"/>
  <c r="J662" i="6" s="1"/>
  <c r="AQ663" i="6"/>
  <c r="N663" i="6" s="1"/>
  <c r="X663" i="6" s="1"/>
  <c r="AP663" i="6"/>
  <c r="AR663" i="6" s="1"/>
  <c r="O663" i="6" s="1"/>
  <c r="AB663" i="6" s="1"/>
  <c r="AC662" i="6" l="1"/>
  <c r="AD662" i="6" s="1"/>
  <c r="E662" i="6"/>
  <c r="B662" i="6" s="1"/>
  <c r="W662" i="6"/>
  <c r="AA662" i="6" s="1"/>
  <c r="S662" i="6"/>
  <c r="T662" i="6" s="1"/>
  <c r="AS663" i="6"/>
  <c r="AE662" i="6" l="1"/>
  <c r="AF662" i="6"/>
  <c r="P663" i="6"/>
  <c r="I663" i="6" s="1"/>
  <c r="AN664" i="6"/>
  <c r="F663" i="6"/>
  <c r="AM663" i="6"/>
  <c r="AP664" i="6" l="1"/>
  <c r="AR664" i="6" s="1"/>
  <c r="O664" i="6" s="1"/>
  <c r="AB664" i="6" s="1"/>
  <c r="AQ664" i="6"/>
  <c r="N664" i="6" s="1"/>
  <c r="X664" i="6" s="1"/>
  <c r="L664" i="6"/>
  <c r="J663" i="6" s="1"/>
  <c r="Q663" i="6"/>
  <c r="AJ663" i="6"/>
  <c r="D663" i="6" s="1"/>
  <c r="AK663" i="6"/>
  <c r="R663" i="6"/>
  <c r="AC663" i="6" l="1"/>
  <c r="AD663" i="6" s="1"/>
  <c r="E663" i="6"/>
  <c r="B663" i="6" s="1"/>
  <c r="W663" i="6"/>
  <c r="AA663" i="6" s="1"/>
  <c r="S663" i="6"/>
  <c r="T663" i="6" s="1"/>
  <c r="AS664" i="6"/>
  <c r="AE663" i="6" l="1"/>
  <c r="AF663" i="6"/>
  <c r="P664" i="6"/>
  <c r="I664" i="6" s="1"/>
  <c r="AN665" i="6"/>
  <c r="F664" i="6"/>
  <c r="AM664" i="6"/>
  <c r="Q664" i="6" l="1"/>
  <c r="R664" i="6"/>
  <c r="S664" i="6" s="1"/>
  <c r="AK664" i="6"/>
  <c r="AJ664" i="6"/>
  <c r="D664" i="6" s="1"/>
  <c r="L665" i="6"/>
  <c r="J664" i="6" s="1"/>
  <c r="AP665" i="6"/>
  <c r="AR665" i="6" s="1"/>
  <c r="O665" i="6" s="1"/>
  <c r="AB665" i="6" s="1"/>
  <c r="AQ665" i="6"/>
  <c r="N665" i="6" s="1"/>
  <c r="X665" i="6" s="1"/>
  <c r="AC664" i="6" l="1"/>
  <c r="AD664" i="6" s="1"/>
  <c r="E664" i="6"/>
  <c r="B664" i="6" s="1"/>
  <c r="W664" i="6"/>
  <c r="AA664" i="6" s="1"/>
  <c r="AS665" i="6"/>
  <c r="AM665" i="6" s="1"/>
  <c r="T664" i="6"/>
  <c r="AE664" i="6" l="1"/>
  <c r="AF664" i="6" s="1"/>
  <c r="R665" i="6"/>
  <c r="AK665" i="6"/>
  <c r="Q665" i="6"/>
  <c r="AJ665" i="6"/>
  <c r="D665" i="6" s="1"/>
  <c r="P665" i="6"/>
  <c r="I665" i="6" s="1"/>
  <c r="AN666" i="6"/>
  <c r="F665" i="6"/>
  <c r="AC665" i="6" l="1"/>
  <c r="AD665" i="6" s="1"/>
  <c r="E665" i="6"/>
  <c r="W665" i="6"/>
  <c r="AA665" i="6" s="1"/>
  <c r="AQ666" i="6"/>
  <c r="N666" i="6" s="1"/>
  <c r="X666" i="6" s="1"/>
  <c r="L666" i="6"/>
  <c r="J665" i="6" s="1"/>
  <c r="AP666" i="6"/>
  <c r="AR666" i="6" s="1"/>
  <c r="O666" i="6" s="1"/>
  <c r="AB666" i="6" s="1"/>
  <c r="S665" i="6"/>
  <c r="AE665" i="6" l="1"/>
  <c r="B665" i="6"/>
  <c r="AF665" i="6" s="1"/>
  <c r="T665" i="6"/>
  <c r="AS666" i="6"/>
  <c r="P666" i="6" l="1"/>
  <c r="I666" i="6" s="1"/>
  <c r="AN667" i="6"/>
  <c r="F666" i="6"/>
  <c r="AM666" i="6"/>
  <c r="AJ666" i="6" l="1"/>
  <c r="D666" i="6" s="1"/>
  <c r="AK666" i="6"/>
  <c r="Q666" i="6"/>
  <c r="R666" i="6"/>
  <c r="AP667" i="6"/>
  <c r="AR667" i="6" s="1"/>
  <c r="O667" i="6" s="1"/>
  <c r="AB667" i="6" s="1"/>
  <c r="L667" i="6"/>
  <c r="J666" i="6" s="1"/>
  <c r="AQ667" i="6"/>
  <c r="N667" i="6" s="1"/>
  <c r="X667" i="6" s="1"/>
  <c r="AC666" i="6" l="1"/>
  <c r="AD666" i="6" s="1"/>
  <c r="E666" i="6"/>
  <c r="B666" i="6" s="1"/>
  <c r="W666" i="6"/>
  <c r="AA666" i="6" s="1"/>
  <c r="S666" i="6"/>
  <c r="T666" i="6" s="1"/>
  <c r="AS667" i="6"/>
  <c r="AE666" i="6" l="1"/>
  <c r="AF666" i="6" s="1"/>
  <c r="P667" i="6"/>
  <c r="I667" i="6" s="1"/>
  <c r="AN668" i="6"/>
  <c r="F667" i="6"/>
  <c r="AM667" i="6"/>
  <c r="AK667" i="6" l="1"/>
  <c r="R667" i="6"/>
  <c r="Q667" i="6"/>
  <c r="AJ667" i="6"/>
  <c r="D667" i="6" s="1"/>
  <c r="AQ668" i="6"/>
  <c r="N668" i="6" s="1"/>
  <c r="X668" i="6" s="1"/>
  <c r="L668" i="6"/>
  <c r="J667" i="6" s="1"/>
  <c r="AP668" i="6"/>
  <c r="AR668" i="6" s="1"/>
  <c r="O668" i="6" s="1"/>
  <c r="AB668" i="6" s="1"/>
  <c r="S667" i="6" l="1"/>
  <c r="T667" i="6" s="1"/>
  <c r="AC667" i="6"/>
  <c r="AD667" i="6" s="1"/>
  <c r="E667" i="6"/>
  <c r="B667" i="6" s="1"/>
  <c r="W667" i="6"/>
  <c r="AA667" i="6" s="1"/>
  <c r="AS668" i="6"/>
  <c r="AE667" i="6" l="1"/>
  <c r="AF667" i="6"/>
  <c r="P668" i="6"/>
  <c r="I668" i="6" s="1"/>
  <c r="AN669" i="6"/>
  <c r="F668" i="6"/>
  <c r="AM668" i="6"/>
  <c r="Q668" i="6" l="1"/>
  <c r="R668" i="6"/>
  <c r="AJ668" i="6"/>
  <c r="D668" i="6" s="1"/>
  <c r="AK668" i="6"/>
  <c r="L669" i="6"/>
  <c r="J668" i="6" s="1"/>
  <c r="AP669" i="6"/>
  <c r="AR669" i="6" s="1"/>
  <c r="O669" i="6" s="1"/>
  <c r="AB669" i="6" s="1"/>
  <c r="AQ669" i="6"/>
  <c r="N669" i="6" s="1"/>
  <c r="X669" i="6" s="1"/>
  <c r="AC668" i="6" l="1"/>
  <c r="AD668" i="6" s="1"/>
  <c r="E668" i="6"/>
  <c r="B668" i="6" s="1"/>
  <c r="W668" i="6"/>
  <c r="AA668" i="6" s="1"/>
  <c r="S668" i="6"/>
  <c r="T668" i="6" s="1"/>
  <c r="AS669" i="6"/>
  <c r="AE668" i="6" l="1"/>
  <c r="AF668" i="6"/>
  <c r="P669" i="6"/>
  <c r="I669" i="6" s="1"/>
  <c r="AN670" i="6"/>
  <c r="F669" i="6"/>
  <c r="AM669" i="6"/>
  <c r="L670" i="6" l="1"/>
  <c r="J669" i="6" s="1"/>
  <c r="AP670" i="6"/>
  <c r="AR670" i="6" s="1"/>
  <c r="O670" i="6" s="1"/>
  <c r="AB670" i="6" s="1"/>
  <c r="AQ670" i="6"/>
  <c r="N670" i="6" s="1"/>
  <c r="X670" i="6" s="1"/>
  <c r="Q669" i="6"/>
  <c r="AJ669" i="6"/>
  <c r="D669" i="6" s="1"/>
  <c r="R669" i="6"/>
  <c r="AK669" i="6"/>
  <c r="AC669" i="6" l="1"/>
  <c r="AD669" i="6" s="1"/>
  <c r="E669" i="6"/>
  <c r="B669" i="6" s="1"/>
  <c r="W669" i="6"/>
  <c r="AA669" i="6" s="1"/>
  <c r="S669" i="6"/>
  <c r="T669" i="6" s="1"/>
  <c r="AS670" i="6"/>
  <c r="AE669" i="6" l="1"/>
  <c r="AF669" i="6" s="1"/>
  <c r="P670" i="6"/>
  <c r="I670" i="6" s="1"/>
  <c r="AN671" i="6"/>
  <c r="F670" i="6"/>
  <c r="AM670" i="6"/>
  <c r="R670" i="6" l="1"/>
  <c r="AK670" i="6"/>
  <c r="Q670" i="6"/>
  <c r="AJ670" i="6"/>
  <c r="D670" i="6" s="1"/>
  <c r="AP671" i="6"/>
  <c r="AR671" i="6" s="1"/>
  <c r="O671" i="6" s="1"/>
  <c r="AB671" i="6" s="1"/>
  <c r="AQ671" i="6"/>
  <c r="N671" i="6" s="1"/>
  <c r="X671" i="6" s="1"/>
  <c r="L671" i="6"/>
  <c r="J670" i="6" s="1"/>
  <c r="S670" i="6" l="1"/>
  <c r="AC670" i="6"/>
  <c r="AD670" i="6" s="1"/>
  <c r="E670" i="6"/>
  <c r="B670" i="6" s="1"/>
  <c r="W670" i="6"/>
  <c r="AA670" i="6" s="1"/>
  <c r="T670" i="6"/>
  <c r="AS671" i="6"/>
  <c r="AM671" i="6" s="1"/>
  <c r="AE670" i="6" l="1"/>
  <c r="AF670" i="6"/>
  <c r="AK671" i="6"/>
  <c r="R671" i="6"/>
  <c r="AJ671" i="6"/>
  <c r="D671" i="6" s="1"/>
  <c r="Q671" i="6"/>
  <c r="P671" i="6"/>
  <c r="I671" i="6" s="1"/>
  <c r="AN672" i="6"/>
  <c r="F671" i="6"/>
  <c r="S671" i="6" l="1"/>
  <c r="AC671" i="6"/>
  <c r="AD671" i="6" s="1"/>
  <c r="E671" i="6"/>
  <c r="W671" i="6"/>
  <c r="AA671" i="6" s="1"/>
  <c r="AQ672" i="6"/>
  <c r="N672" i="6" s="1"/>
  <c r="X672" i="6" s="1"/>
  <c r="AP672" i="6"/>
  <c r="AR672" i="6" s="1"/>
  <c r="O672" i="6" s="1"/>
  <c r="AB672" i="6" s="1"/>
  <c r="L672" i="6"/>
  <c r="J671" i="6" s="1"/>
  <c r="B671" i="6" s="1"/>
  <c r="AE671" i="6" l="1"/>
  <c r="AF671" i="6" s="1"/>
  <c r="AS672" i="6"/>
  <c r="T671" i="6"/>
  <c r="P672" i="6" l="1"/>
  <c r="I672" i="6" s="1"/>
  <c r="AN673" i="6"/>
  <c r="F672" i="6"/>
  <c r="AM672" i="6"/>
  <c r="R672" i="6" l="1"/>
  <c r="AK672" i="6"/>
  <c r="AJ672" i="6"/>
  <c r="D672" i="6" s="1"/>
  <c r="Q672" i="6"/>
  <c r="AP673" i="6"/>
  <c r="AR673" i="6" s="1"/>
  <c r="O673" i="6" s="1"/>
  <c r="AB673" i="6" s="1"/>
  <c r="L673" i="6"/>
  <c r="J672" i="6" s="1"/>
  <c r="AQ673" i="6"/>
  <c r="N673" i="6" s="1"/>
  <c r="X673" i="6" s="1"/>
  <c r="AC672" i="6" l="1"/>
  <c r="AD672" i="6" s="1"/>
  <c r="E672" i="6"/>
  <c r="B672" i="6" s="1"/>
  <c r="W672" i="6"/>
  <c r="AA672" i="6" s="1"/>
  <c r="S672" i="6"/>
  <c r="T672" i="6" s="1"/>
  <c r="AS673" i="6"/>
  <c r="AE672" i="6" l="1"/>
  <c r="AF672" i="6" s="1"/>
  <c r="P673" i="6"/>
  <c r="I673" i="6" s="1"/>
  <c r="AN674" i="6"/>
  <c r="F673" i="6"/>
  <c r="AM673" i="6"/>
  <c r="R673" i="6" l="1"/>
  <c r="AJ673" i="6"/>
  <c r="D673" i="6" s="1"/>
  <c r="Q673" i="6"/>
  <c r="AK673" i="6"/>
  <c r="AQ674" i="6"/>
  <c r="N674" i="6" s="1"/>
  <c r="X674" i="6" s="1"/>
  <c r="L674" i="6"/>
  <c r="J673" i="6" s="1"/>
  <c r="AP674" i="6"/>
  <c r="AR674" i="6" s="1"/>
  <c r="O674" i="6" s="1"/>
  <c r="AB674" i="6" s="1"/>
  <c r="S673" i="6" l="1"/>
  <c r="AC673" i="6"/>
  <c r="AD673" i="6" s="1"/>
  <c r="E673" i="6"/>
  <c r="B673" i="6" s="1"/>
  <c r="W673" i="6"/>
  <c r="AA673" i="6" s="1"/>
  <c r="T673" i="6"/>
  <c r="AS674" i="6"/>
  <c r="AE673" i="6" l="1"/>
  <c r="AF673" i="6" s="1"/>
  <c r="P674" i="6"/>
  <c r="I674" i="6" s="1"/>
  <c r="AN675" i="6"/>
  <c r="F674" i="6"/>
  <c r="AM674" i="6"/>
  <c r="R674" i="6" l="1"/>
  <c r="AJ674" i="6"/>
  <c r="D674" i="6" s="1"/>
  <c r="AK674" i="6"/>
  <c r="Q674" i="6"/>
  <c r="AP675" i="6"/>
  <c r="AR675" i="6" s="1"/>
  <c r="O675" i="6" s="1"/>
  <c r="AB675" i="6" s="1"/>
  <c r="AQ675" i="6"/>
  <c r="N675" i="6" s="1"/>
  <c r="X675" i="6" s="1"/>
  <c r="L675" i="6"/>
  <c r="J674" i="6" s="1"/>
  <c r="AC674" i="6" l="1"/>
  <c r="AD674" i="6" s="1"/>
  <c r="E674" i="6"/>
  <c r="B674" i="6" s="1"/>
  <c r="W674" i="6"/>
  <c r="AA674" i="6" s="1"/>
  <c r="S674" i="6"/>
  <c r="T674" i="6" s="1"/>
  <c r="AS675" i="6"/>
  <c r="AM675" i="6" s="1"/>
  <c r="AE674" i="6" l="1"/>
  <c r="AF674" i="6"/>
  <c r="R675" i="6"/>
  <c r="Q675" i="6"/>
  <c r="AK675" i="6"/>
  <c r="AJ675" i="6"/>
  <c r="D675" i="6" s="1"/>
  <c r="P675" i="6"/>
  <c r="I675" i="6" s="1"/>
  <c r="AN676" i="6"/>
  <c r="F675" i="6"/>
  <c r="AC675" i="6" l="1"/>
  <c r="AD675" i="6" s="1"/>
  <c r="E675" i="6"/>
  <c r="W675" i="6"/>
  <c r="AA675" i="6" s="1"/>
  <c r="AP676" i="6"/>
  <c r="AR676" i="6" s="1"/>
  <c r="O676" i="6" s="1"/>
  <c r="AB676" i="6" s="1"/>
  <c r="AQ676" i="6"/>
  <c r="N676" i="6" s="1"/>
  <c r="X676" i="6" s="1"/>
  <c r="L676" i="6"/>
  <c r="J675" i="6" s="1"/>
  <c r="B675" i="6" s="1"/>
  <c r="S675" i="6"/>
  <c r="AE675" i="6" l="1"/>
  <c r="AF675" i="6"/>
  <c r="T675" i="6"/>
  <c r="AS676" i="6"/>
  <c r="AM676" i="6" s="1"/>
  <c r="R676" i="6" l="1"/>
  <c r="AJ676" i="6"/>
  <c r="D676" i="6" s="1"/>
  <c r="AK676" i="6"/>
  <c r="Q676" i="6"/>
  <c r="P676" i="6"/>
  <c r="I676" i="6" s="1"/>
  <c r="AN677" i="6"/>
  <c r="F676" i="6"/>
  <c r="AC676" i="6" l="1"/>
  <c r="AD676" i="6" s="1"/>
  <c r="E676" i="6"/>
  <c r="W676" i="6"/>
  <c r="AA676" i="6" s="1"/>
  <c r="AP677" i="6"/>
  <c r="AR677" i="6" s="1"/>
  <c r="O677" i="6" s="1"/>
  <c r="AB677" i="6" s="1"/>
  <c r="AQ677" i="6"/>
  <c r="N677" i="6" s="1"/>
  <c r="X677" i="6" s="1"/>
  <c r="L677" i="6"/>
  <c r="J676" i="6" s="1"/>
  <c r="S676" i="6"/>
  <c r="AE676" i="6" l="1"/>
  <c r="B676" i="6"/>
  <c r="AF676" i="6" s="1"/>
  <c r="T676" i="6"/>
  <c r="AS677" i="6"/>
  <c r="P677" i="6" l="1"/>
  <c r="I677" i="6" s="1"/>
  <c r="AN678" i="6"/>
  <c r="F677" i="6"/>
  <c r="AM677" i="6"/>
  <c r="AQ678" i="6" l="1"/>
  <c r="N678" i="6" s="1"/>
  <c r="X678" i="6" s="1"/>
  <c r="L678" i="6"/>
  <c r="J677" i="6" s="1"/>
  <c r="AP678" i="6"/>
  <c r="AR678" i="6" s="1"/>
  <c r="O678" i="6" s="1"/>
  <c r="AB678" i="6" s="1"/>
  <c r="AK677" i="6"/>
  <c r="R677" i="6"/>
  <c r="Q677" i="6"/>
  <c r="S677" i="6" s="1"/>
  <c r="AJ677" i="6"/>
  <c r="D677" i="6" s="1"/>
  <c r="T677" i="6" l="1"/>
  <c r="AC677" i="6"/>
  <c r="AD677" i="6" s="1"/>
  <c r="E677" i="6"/>
  <c r="B677" i="6" s="1"/>
  <c r="W677" i="6"/>
  <c r="AA677" i="6" s="1"/>
  <c r="AS678" i="6"/>
  <c r="AE677" i="6" l="1"/>
  <c r="AF677" i="6" s="1"/>
  <c r="P678" i="6"/>
  <c r="I678" i="6" s="1"/>
  <c r="AN679" i="6"/>
  <c r="F678" i="6"/>
  <c r="AM678" i="6"/>
  <c r="AQ679" i="6" l="1"/>
  <c r="N679" i="6" s="1"/>
  <c r="X679" i="6" s="1"/>
  <c r="AP679" i="6"/>
  <c r="AR679" i="6" s="1"/>
  <c r="O679" i="6" s="1"/>
  <c r="AB679" i="6" s="1"/>
  <c r="L679" i="6"/>
  <c r="J678" i="6" s="1"/>
  <c r="AJ678" i="6"/>
  <c r="D678" i="6" s="1"/>
  <c r="R678" i="6"/>
  <c r="Q678" i="6"/>
  <c r="S678" i="6" s="1"/>
  <c r="AK678" i="6"/>
  <c r="AC678" i="6" l="1"/>
  <c r="AD678" i="6" s="1"/>
  <c r="E678" i="6"/>
  <c r="B678" i="6" s="1"/>
  <c r="W678" i="6"/>
  <c r="AA678" i="6" s="1"/>
  <c r="T678" i="6"/>
  <c r="AS679" i="6"/>
  <c r="AE678" i="6" l="1"/>
  <c r="AF678" i="6"/>
  <c r="P679" i="6"/>
  <c r="I679" i="6" s="1"/>
  <c r="AN680" i="6"/>
  <c r="F679" i="6"/>
  <c r="AM679" i="6"/>
  <c r="R679" i="6" l="1"/>
  <c r="AK679" i="6"/>
  <c r="AJ679" i="6"/>
  <c r="D679" i="6" s="1"/>
  <c r="Q679" i="6"/>
  <c r="AQ680" i="6"/>
  <c r="N680" i="6" s="1"/>
  <c r="X680" i="6" s="1"/>
  <c r="L680" i="6"/>
  <c r="J679" i="6" s="1"/>
  <c r="AP680" i="6"/>
  <c r="AR680" i="6" s="1"/>
  <c r="O680" i="6" s="1"/>
  <c r="AB680" i="6" s="1"/>
  <c r="AC679" i="6" l="1"/>
  <c r="AD679" i="6" s="1"/>
  <c r="E679" i="6"/>
  <c r="B679" i="6" s="1"/>
  <c r="W679" i="6"/>
  <c r="AA679" i="6" s="1"/>
  <c r="S679" i="6"/>
  <c r="T679" i="6" s="1"/>
  <c r="AS680" i="6"/>
  <c r="AE679" i="6" l="1"/>
  <c r="AF679" i="6"/>
  <c r="AM680" i="6"/>
  <c r="P680" i="6"/>
  <c r="I680" i="6" s="1"/>
  <c r="AN681" i="6"/>
  <c r="F680" i="6"/>
  <c r="AP681" i="6" l="1"/>
  <c r="AR681" i="6" s="1"/>
  <c r="O681" i="6" s="1"/>
  <c r="AB681" i="6" s="1"/>
  <c r="L681" i="6"/>
  <c r="J680" i="6" s="1"/>
  <c r="AQ681" i="6"/>
  <c r="N681" i="6" s="1"/>
  <c r="X681" i="6" s="1"/>
  <c r="AJ680" i="6"/>
  <c r="D680" i="6" s="1"/>
  <c r="Q680" i="6"/>
  <c r="AK680" i="6"/>
  <c r="R680" i="6"/>
  <c r="AC680" i="6" l="1"/>
  <c r="AD680" i="6" s="1"/>
  <c r="S680" i="6"/>
  <c r="T680" i="6" s="1"/>
  <c r="E680" i="6"/>
  <c r="B680" i="6" s="1"/>
  <c r="W680" i="6"/>
  <c r="AA680" i="6" s="1"/>
  <c r="AS681" i="6"/>
  <c r="AM681" i="6" s="1"/>
  <c r="AE680" i="6" l="1"/>
  <c r="AF680" i="6" s="1"/>
  <c r="AJ681" i="6"/>
  <c r="D681" i="6" s="1"/>
  <c r="R681" i="6"/>
  <c r="Q681" i="6"/>
  <c r="AK681" i="6"/>
  <c r="P681" i="6"/>
  <c r="I681" i="6" s="1"/>
  <c r="AN682" i="6"/>
  <c r="F681" i="6"/>
  <c r="AC681" i="6" l="1"/>
  <c r="AD681" i="6" s="1"/>
  <c r="E681" i="6"/>
  <c r="W681" i="6"/>
  <c r="AA681" i="6" s="1"/>
  <c r="S681" i="6"/>
  <c r="AP682" i="6"/>
  <c r="AR682" i="6" s="1"/>
  <c r="O682" i="6" s="1"/>
  <c r="AB682" i="6" s="1"/>
  <c r="L682" i="6"/>
  <c r="J681" i="6" s="1"/>
  <c r="B681" i="6" s="1"/>
  <c r="AQ682" i="6"/>
  <c r="N682" i="6" s="1"/>
  <c r="X682" i="6" s="1"/>
  <c r="AE681" i="6" l="1"/>
  <c r="AF681" i="6"/>
  <c r="T681" i="6"/>
  <c r="AS682" i="6"/>
  <c r="P682" i="6" l="1"/>
  <c r="I682" i="6" s="1"/>
  <c r="AN683" i="6"/>
  <c r="F682" i="6"/>
  <c r="AM682" i="6"/>
  <c r="R682" i="6" l="1"/>
  <c r="AJ682" i="6"/>
  <c r="D682" i="6" s="1"/>
  <c r="AK682" i="6"/>
  <c r="Q682" i="6"/>
  <c r="AP683" i="6"/>
  <c r="AR683" i="6" s="1"/>
  <c r="O683" i="6" s="1"/>
  <c r="AB683" i="6" s="1"/>
  <c r="AQ683" i="6"/>
  <c r="N683" i="6" s="1"/>
  <c r="X683" i="6" s="1"/>
  <c r="L683" i="6"/>
  <c r="J682" i="6" s="1"/>
  <c r="AC682" i="6" l="1"/>
  <c r="AD682" i="6" s="1"/>
  <c r="E682" i="6"/>
  <c r="B682" i="6" s="1"/>
  <c r="W682" i="6"/>
  <c r="AA682" i="6" s="1"/>
  <c r="AE682" i="6" s="1"/>
  <c r="S682" i="6"/>
  <c r="T682" i="6" s="1"/>
  <c r="AS683" i="6"/>
  <c r="AM683" i="6" s="1"/>
  <c r="AF682" i="6" l="1"/>
  <c r="AJ683" i="6"/>
  <c r="D683" i="6" s="1"/>
  <c r="Q683" i="6"/>
  <c r="R683" i="6"/>
  <c r="AK683" i="6"/>
  <c r="P683" i="6"/>
  <c r="I683" i="6" s="1"/>
  <c r="AN684" i="6"/>
  <c r="F683" i="6"/>
  <c r="AC683" i="6" l="1"/>
  <c r="AD683" i="6" s="1"/>
  <c r="E683" i="6"/>
  <c r="W683" i="6"/>
  <c r="AA683" i="6" s="1"/>
  <c r="AE683" i="6" s="1"/>
  <c r="S683" i="6"/>
  <c r="AQ684" i="6"/>
  <c r="N684" i="6" s="1"/>
  <c r="X684" i="6" s="1"/>
  <c r="AP684" i="6"/>
  <c r="AR684" i="6" s="1"/>
  <c r="O684" i="6" s="1"/>
  <c r="AB684" i="6" s="1"/>
  <c r="L684" i="6"/>
  <c r="J683" i="6" s="1"/>
  <c r="B683" i="6" s="1"/>
  <c r="AF683" i="6" l="1"/>
  <c r="T683" i="6"/>
  <c r="AS684" i="6"/>
  <c r="AM684" i="6" s="1"/>
  <c r="R684" i="6" l="1"/>
  <c r="AK684" i="6"/>
  <c r="AJ684" i="6"/>
  <c r="D684" i="6" s="1"/>
  <c r="Q684" i="6"/>
  <c r="P684" i="6"/>
  <c r="I684" i="6" s="1"/>
  <c r="AN685" i="6"/>
  <c r="F684" i="6"/>
  <c r="AC684" i="6" l="1"/>
  <c r="AD684" i="6" s="1"/>
  <c r="E684" i="6"/>
  <c r="W684" i="6"/>
  <c r="AA684" i="6" s="1"/>
  <c r="AP685" i="6"/>
  <c r="AR685" i="6" s="1"/>
  <c r="O685" i="6" s="1"/>
  <c r="AB685" i="6" s="1"/>
  <c r="L685" i="6"/>
  <c r="J684" i="6" s="1"/>
  <c r="AQ685" i="6"/>
  <c r="N685" i="6" s="1"/>
  <c r="X685" i="6" s="1"/>
  <c r="S684" i="6"/>
  <c r="AE684" i="6" l="1"/>
  <c r="B684" i="6"/>
  <c r="AF684" i="6" s="1"/>
  <c r="T684" i="6"/>
  <c r="AS685" i="6"/>
  <c r="AM685" i="6" l="1"/>
  <c r="P685" i="6"/>
  <c r="I685" i="6" s="1"/>
  <c r="AN686" i="6"/>
  <c r="F685" i="6"/>
  <c r="AQ686" i="6" l="1"/>
  <c r="N686" i="6" s="1"/>
  <c r="X686" i="6" s="1"/>
  <c r="L686" i="6"/>
  <c r="J685" i="6" s="1"/>
  <c r="AP686" i="6"/>
  <c r="AR686" i="6" s="1"/>
  <c r="O686" i="6" s="1"/>
  <c r="AB686" i="6" s="1"/>
  <c r="R685" i="6"/>
  <c r="Q685" i="6"/>
  <c r="AK685" i="6"/>
  <c r="AJ685" i="6"/>
  <c r="D685" i="6" s="1"/>
  <c r="AC685" i="6" l="1"/>
  <c r="AD685" i="6" s="1"/>
  <c r="E685" i="6"/>
  <c r="B685" i="6" s="1"/>
  <c r="W685" i="6"/>
  <c r="AA685" i="6" s="1"/>
  <c r="S685" i="6"/>
  <c r="T685" i="6" s="1"/>
  <c r="AS686" i="6"/>
  <c r="AM686" i="6" s="1"/>
  <c r="AE685" i="6" l="1"/>
  <c r="AF685" i="6"/>
  <c r="R686" i="6"/>
  <c r="AK686" i="6"/>
  <c r="AJ686" i="6"/>
  <c r="D686" i="6" s="1"/>
  <c r="Q686" i="6"/>
  <c r="P686" i="6"/>
  <c r="I686" i="6" s="1"/>
  <c r="AN687" i="6"/>
  <c r="F686" i="6"/>
  <c r="AC686" i="6" l="1"/>
  <c r="AD686" i="6" s="1"/>
  <c r="E686" i="6"/>
  <c r="W686" i="6"/>
  <c r="AA686" i="6" s="1"/>
  <c r="AE686" i="6" s="1"/>
  <c r="L687" i="6"/>
  <c r="J686" i="6" s="1"/>
  <c r="AQ687" i="6"/>
  <c r="N687" i="6" s="1"/>
  <c r="X687" i="6" s="1"/>
  <c r="AP687" i="6"/>
  <c r="AR687" i="6" s="1"/>
  <c r="O687" i="6" s="1"/>
  <c r="AB687" i="6" s="1"/>
  <c r="S686" i="6"/>
  <c r="B686" i="6" l="1"/>
  <c r="AF686" i="6" s="1"/>
  <c r="AS687" i="6"/>
  <c r="P687" i="6" s="1"/>
  <c r="I687" i="6" s="1"/>
  <c r="T686" i="6"/>
  <c r="AM687" i="6" l="1"/>
  <c r="R687" i="6" s="1"/>
  <c r="AN688" i="6"/>
  <c r="AQ688" i="6" s="1"/>
  <c r="N688" i="6" s="1"/>
  <c r="X688" i="6" s="1"/>
  <c r="F687" i="6"/>
  <c r="AJ687" i="6"/>
  <c r="D687" i="6" s="1"/>
  <c r="AP688" i="6" l="1"/>
  <c r="AR688" i="6" s="1"/>
  <c r="O688" i="6" s="1"/>
  <c r="AB688" i="6" s="1"/>
  <c r="L688" i="6"/>
  <c r="J687" i="6" s="1"/>
  <c r="AK687" i="6"/>
  <c r="W687" i="6" s="1"/>
  <c r="AA687" i="6" s="1"/>
  <c r="Q687" i="6"/>
  <c r="S687" i="6" s="1"/>
  <c r="T687" i="6" l="1"/>
  <c r="AS688" i="6"/>
  <c r="F688" i="6" s="1"/>
  <c r="E687" i="6"/>
  <c r="B687" i="6" s="1"/>
  <c r="AC687" i="6"/>
  <c r="AD687" i="6" s="1"/>
  <c r="AE687" i="6" s="1"/>
  <c r="AN689" i="6"/>
  <c r="P688" i="6" l="1"/>
  <c r="I688" i="6" s="1"/>
  <c r="AF687" i="6"/>
  <c r="AM688" i="6"/>
  <c r="R688" i="6" s="1"/>
  <c r="AJ688" i="6"/>
  <c r="D688" i="6" s="1"/>
  <c r="AP689" i="6"/>
  <c r="AR689" i="6" s="1"/>
  <c r="O689" i="6" s="1"/>
  <c r="AB689" i="6" s="1"/>
  <c r="AQ689" i="6"/>
  <c r="N689" i="6" s="1"/>
  <c r="X689" i="6" s="1"/>
  <c r="L689" i="6"/>
  <c r="J688" i="6" s="1"/>
  <c r="Q688" i="6" l="1"/>
  <c r="AK688" i="6"/>
  <c r="W688" i="6" s="1"/>
  <c r="AA688" i="6" s="1"/>
  <c r="AC688" i="6"/>
  <c r="AD688" i="6" s="1"/>
  <c r="E688" i="6"/>
  <c r="B688" i="6" s="1"/>
  <c r="AS689" i="6"/>
  <c r="S688" i="6"/>
  <c r="T688" i="6" s="1"/>
  <c r="AE688" i="6" l="1"/>
  <c r="AF688" i="6" s="1"/>
  <c r="P689" i="6"/>
  <c r="I689" i="6" s="1"/>
  <c r="AN690" i="6"/>
  <c r="F689" i="6"/>
  <c r="AM689" i="6"/>
  <c r="AQ690" i="6" l="1"/>
  <c r="N690" i="6" s="1"/>
  <c r="X690" i="6" s="1"/>
  <c r="L690" i="6"/>
  <c r="J689" i="6" s="1"/>
  <c r="AP690" i="6"/>
  <c r="AR690" i="6" s="1"/>
  <c r="O690" i="6" s="1"/>
  <c r="AB690" i="6" s="1"/>
  <c r="AK689" i="6"/>
  <c r="Q689" i="6"/>
  <c r="R689" i="6"/>
  <c r="AJ689" i="6"/>
  <c r="D689" i="6" s="1"/>
  <c r="AC689" i="6" l="1"/>
  <c r="AD689" i="6" s="1"/>
  <c r="E689" i="6"/>
  <c r="B689" i="6" s="1"/>
  <c r="W689" i="6"/>
  <c r="AA689" i="6" s="1"/>
  <c r="S689" i="6"/>
  <c r="T689" i="6" s="1"/>
  <c r="AS690" i="6"/>
  <c r="AM690" i="6" s="1"/>
  <c r="AE689" i="6" l="1"/>
  <c r="AF689" i="6" s="1"/>
  <c r="AJ690" i="6"/>
  <c r="D690" i="6" s="1"/>
  <c r="Q690" i="6"/>
  <c r="R690" i="6"/>
  <c r="AK690" i="6"/>
  <c r="P690" i="6"/>
  <c r="I690" i="6" s="1"/>
  <c r="AN691" i="6"/>
  <c r="F690" i="6"/>
  <c r="AC690" i="6" l="1"/>
  <c r="AD690" i="6" s="1"/>
  <c r="E690" i="6"/>
  <c r="W690" i="6"/>
  <c r="AA690" i="6" s="1"/>
  <c r="AP691" i="6"/>
  <c r="AR691" i="6" s="1"/>
  <c r="O691" i="6" s="1"/>
  <c r="AB691" i="6" s="1"/>
  <c r="AQ691" i="6"/>
  <c r="N691" i="6" s="1"/>
  <c r="X691" i="6" s="1"/>
  <c r="L691" i="6"/>
  <c r="J690" i="6" s="1"/>
  <c r="B690" i="6" s="1"/>
  <c r="S690" i="6"/>
  <c r="AE690" i="6" l="1"/>
  <c r="AF690" i="6"/>
  <c r="T690" i="6"/>
  <c r="AS691" i="6"/>
  <c r="AM691" i="6" s="1"/>
  <c r="R691" i="6" l="1"/>
  <c r="AJ691" i="6"/>
  <c r="D691" i="6" s="1"/>
  <c r="Q691" i="6"/>
  <c r="AK691" i="6"/>
  <c r="P691" i="6"/>
  <c r="I691" i="6" s="1"/>
  <c r="AN692" i="6"/>
  <c r="F691" i="6"/>
  <c r="S691" i="6" l="1"/>
  <c r="AC691" i="6"/>
  <c r="AD691" i="6" s="1"/>
  <c r="E691" i="6"/>
  <c r="W691" i="6"/>
  <c r="AA691" i="6" s="1"/>
  <c r="AE691" i="6" s="1"/>
  <c r="AQ692" i="6"/>
  <c r="N692" i="6" s="1"/>
  <c r="X692" i="6" s="1"/>
  <c r="L692" i="6"/>
  <c r="J691" i="6" s="1"/>
  <c r="AP692" i="6"/>
  <c r="AR692" i="6" s="1"/>
  <c r="O692" i="6" s="1"/>
  <c r="AB692" i="6" s="1"/>
  <c r="B691" i="6" l="1"/>
  <c r="AF691" i="6" s="1"/>
  <c r="AS692" i="6"/>
  <c r="P692" i="6" s="1"/>
  <c r="I692" i="6" s="1"/>
  <c r="T691" i="6"/>
  <c r="AN693" i="6" l="1"/>
  <c r="F692" i="6"/>
  <c r="AM692" i="6"/>
  <c r="AJ692" i="6" s="1"/>
  <c r="D692" i="6" s="1"/>
  <c r="AQ693" i="6"/>
  <c r="N693" i="6" s="1"/>
  <c r="X693" i="6" s="1"/>
  <c r="L693" i="6"/>
  <c r="J692" i="6" s="1"/>
  <c r="AP693" i="6"/>
  <c r="AR693" i="6" s="1"/>
  <c r="O693" i="6" s="1"/>
  <c r="AB693" i="6" s="1"/>
  <c r="AK692" i="6" l="1"/>
  <c r="Q692" i="6"/>
  <c r="AC692" i="6" s="1"/>
  <c r="AD692" i="6" s="1"/>
  <c r="R692" i="6"/>
  <c r="W692" i="6" s="1"/>
  <c r="AA692" i="6" s="1"/>
  <c r="E692" i="6"/>
  <c r="B692" i="6" s="1"/>
  <c r="AS693" i="6"/>
  <c r="P693" i="6" s="1"/>
  <c r="I693" i="6" s="1"/>
  <c r="S692" i="6" l="1"/>
  <c r="T692" i="6" s="1"/>
  <c r="AE692" i="6"/>
  <c r="AF692" i="6" s="1"/>
  <c r="AM693" i="6"/>
  <c r="R693" i="6" s="1"/>
  <c r="AN694" i="6"/>
  <c r="AP694" i="6" s="1"/>
  <c r="AR694" i="6" s="1"/>
  <c r="O694" i="6" s="1"/>
  <c r="AB694" i="6" s="1"/>
  <c r="F693" i="6"/>
  <c r="AK693" i="6" l="1"/>
  <c r="E693" i="6" s="1"/>
  <c r="AJ693" i="6"/>
  <c r="D693" i="6" s="1"/>
  <c r="Q693" i="6"/>
  <c r="S693" i="6" s="1"/>
  <c r="L694" i="6"/>
  <c r="J693" i="6" s="1"/>
  <c r="AQ694" i="6"/>
  <c r="N694" i="6" s="1"/>
  <c r="X694" i="6" s="1"/>
  <c r="W693" i="6" l="1"/>
  <c r="AA693" i="6" s="1"/>
  <c r="AC693" i="6"/>
  <c r="AD693" i="6" s="1"/>
  <c r="B693" i="6"/>
  <c r="T693" i="6"/>
  <c r="AS694" i="6"/>
  <c r="P694" i="6" s="1"/>
  <c r="I694" i="6" s="1"/>
  <c r="AE693" i="6" l="1"/>
  <c r="AF693" i="6" s="1"/>
  <c r="AM694" i="6"/>
  <c r="AJ694" i="6" s="1"/>
  <c r="D694" i="6" s="1"/>
  <c r="F694" i="6"/>
  <c r="AN695" i="6"/>
  <c r="AQ695" i="6" s="1"/>
  <c r="N695" i="6" s="1"/>
  <c r="X695" i="6" s="1"/>
  <c r="Q694" i="6" l="1"/>
  <c r="AK694" i="6"/>
  <c r="R694" i="6"/>
  <c r="W694" i="6" s="1"/>
  <c r="AA694" i="6" s="1"/>
  <c r="L695" i="6"/>
  <c r="J694" i="6" s="1"/>
  <c r="AP695" i="6"/>
  <c r="AR695" i="6" s="1"/>
  <c r="O695" i="6" s="1"/>
  <c r="AB695" i="6" s="1"/>
  <c r="AC694" i="6"/>
  <c r="AD694" i="6" s="1"/>
  <c r="S694" i="6"/>
  <c r="E694" i="6"/>
  <c r="AE694" i="6" l="1"/>
  <c r="B694" i="6"/>
  <c r="T694" i="6"/>
  <c r="AS695" i="6"/>
  <c r="AM695" i="6" s="1"/>
  <c r="R695" i="6" s="1"/>
  <c r="AJ695" i="6" l="1"/>
  <c r="D695" i="6" s="1"/>
  <c r="F695" i="6"/>
  <c r="AF694" i="6"/>
  <c r="AN696" i="6"/>
  <c r="AQ696" i="6" s="1"/>
  <c r="N696" i="6" s="1"/>
  <c r="X696" i="6" s="1"/>
  <c r="Q695" i="6"/>
  <c r="AC695" i="6" s="1"/>
  <c r="AD695" i="6" s="1"/>
  <c r="AK695" i="6"/>
  <c r="E695" i="6" s="1"/>
  <c r="P695" i="6"/>
  <c r="I695" i="6" s="1"/>
  <c r="AP696" i="6"/>
  <c r="AR696" i="6" s="1"/>
  <c r="O696" i="6" s="1"/>
  <c r="AB696" i="6" s="1"/>
  <c r="L696" i="6" l="1"/>
  <c r="J695" i="6" s="1"/>
  <c r="W695" i="6"/>
  <c r="AA695" i="6" s="1"/>
  <c r="AE695" i="6" s="1"/>
  <c r="S695" i="6"/>
  <c r="T695" i="6" s="1"/>
  <c r="B695" i="6"/>
  <c r="AS696" i="6"/>
  <c r="AM696" i="6" s="1"/>
  <c r="AF695" i="6" l="1"/>
  <c r="AK696" i="6"/>
  <c r="AJ696" i="6"/>
  <c r="D696" i="6" s="1"/>
  <c r="R696" i="6"/>
  <c r="Q696" i="6"/>
  <c r="P696" i="6"/>
  <c r="I696" i="6" s="1"/>
  <c r="AN697" i="6"/>
  <c r="F696" i="6"/>
  <c r="AC696" i="6" l="1"/>
  <c r="AD696" i="6" s="1"/>
  <c r="E696" i="6"/>
  <c r="W696" i="6"/>
  <c r="AA696" i="6" s="1"/>
  <c r="AP697" i="6"/>
  <c r="AR697" i="6" s="1"/>
  <c r="O697" i="6" s="1"/>
  <c r="AB697" i="6" s="1"/>
  <c r="L697" i="6"/>
  <c r="J696" i="6" s="1"/>
  <c r="AQ697" i="6"/>
  <c r="N697" i="6" s="1"/>
  <c r="X697" i="6" s="1"/>
  <c r="S696" i="6"/>
  <c r="AE696" i="6" l="1"/>
  <c r="B696" i="6"/>
  <c r="T696" i="6"/>
  <c r="AS697" i="6"/>
  <c r="AF696" i="6" l="1"/>
  <c r="P697" i="6"/>
  <c r="I697" i="6" s="1"/>
  <c r="AN698" i="6"/>
  <c r="F697" i="6"/>
  <c r="AM697" i="6"/>
  <c r="Q697" i="6" l="1"/>
  <c r="AK697" i="6"/>
  <c r="R697" i="6"/>
  <c r="AJ697" i="6"/>
  <c r="D697" i="6" s="1"/>
  <c r="L698" i="6"/>
  <c r="J697" i="6" s="1"/>
  <c r="AQ698" i="6"/>
  <c r="N698" i="6" s="1"/>
  <c r="X698" i="6" s="1"/>
  <c r="AP698" i="6"/>
  <c r="AR698" i="6" s="1"/>
  <c r="O698" i="6" s="1"/>
  <c r="AB698" i="6" s="1"/>
  <c r="S697" i="6" l="1"/>
  <c r="AC697" i="6"/>
  <c r="AD697" i="6" s="1"/>
  <c r="E697" i="6"/>
  <c r="B697" i="6" s="1"/>
  <c r="W697" i="6"/>
  <c r="AA697" i="6" s="1"/>
  <c r="AE697" i="6" s="1"/>
  <c r="T697" i="6"/>
  <c r="AS698" i="6"/>
  <c r="AF697" i="6" l="1"/>
  <c r="P698" i="6"/>
  <c r="I698" i="6" s="1"/>
  <c r="AN699" i="6"/>
  <c r="F698" i="6"/>
  <c r="AM698" i="6"/>
  <c r="AQ699" i="6" l="1"/>
  <c r="N699" i="6" s="1"/>
  <c r="X699" i="6" s="1"/>
  <c r="L699" i="6"/>
  <c r="J698" i="6" s="1"/>
  <c r="AP699" i="6"/>
  <c r="AR699" i="6" s="1"/>
  <c r="O699" i="6" s="1"/>
  <c r="AB699" i="6" s="1"/>
  <c r="Q698" i="6"/>
  <c r="AJ698" i="6"/>
  <c r="D698" i="6" s="1"/>
  <c r="R698" i="6"/>
  <c r="AK698" i="6"/>
  <c r="AC698" i="6" l="1"/>
  <c r="AD698" i="6" s="1"/>
  <c r="E698" i="6"/>
  <c r="B698" i="6" s="1"/>
  <c r="W698" i="6"/>
  <c r="AA698" i="6" s="1"/>
  <c r="S698" i="6"/>
  <c r="T698" i="6" s="1"/>
  <c r="AS699" i="6"/>
  <c r="AE698" i="6" l="1"/>
  <c r="AF698" i="6" s="1"/>
  <c r="P699" i="6"/>
  <c r="I699" i="6" s="1"/>
  <c r="AN700" i="6"/>
  <c r="F699" i="6"/>
  <c r="AM699" i="6"/>
  <c r="Q699" i="6" l="1"/>
  <c r="AK699" i="6"/>
  <c r="R699" i="6"/>
  <c r="AJ699" i="6"/>
  <c r="D699" i="6" s="1"/>
  <c r="L700" i="6"/>
  <c r="J699" i="6" s="1"/>
  <c r="AP700" i="6"/>
  <c r="AR700" i="6" s="1"/>
  <c r="O700" i="6" s="1"/>
  <c r="AB700" i="6" s="1"/>
  <c r="AQ700" i="6"/>
  <c r="N700" i="6" s="1"/>
  <c r="X700" i="6" s="1"/>
  <c r="AC699" i="6" l="1"/>
  <c r="AD699" i="6" s="1"/>
  <c r="E699" i="6"/>
  <c r="B699" i="6" s="1"/>
  <c r="W699" i="6"/>
  <c r="AA699" i="6" s="1"/>
  <c r="AS700" i="6"/>
  <c r="S699" i="6"/>
  <c r="T699" i="6" s="1"/>
  <c r="AE699" i="6" l="1"/>
  <c r="AF699" i="6" s="1"/>
  <c r="P700" i="6"/>
  <c r="I700" i="6" s="1"/>
  <c r="AN701" i="6"/>
  <c r="F700" i="6"/>
  <c r="AM700" i="6"/>
  <c r="AQ701" i="6" l="1"/>
  <c r="N701" i="6" s="1"/>
  <c r="X701" i="6" s="1"/>
  <c r="L701" i="6"/>
  <c r="J700" i="6" s="1"/>
  <c r="AP701" i="6"/>
  <c r="AR701" i="6" s="1"/>
  <c r="O701" i="6" s="1"/>
  <c r="AB701" i="6" s="1"/>
  <c r="AJ700" i="6"/>
  <c r="D700" i="6" s="1"/>
  <c r="R700" i="6"/>
  <c r="Q700" i="6"/>
  <c r="AK700" i="6"/>
  <c r="S700" i="6" l="1"/>
  <c r="AC700" i="6"/>
  <c r="AD700" i="6" s="1"/>
  <c r="E700" i="6"/>
  <c r="B700" i="6" s="1"/>
  <c r="W700" i="6"/>
  <c r="AA700" i="6" s="1"/>
  <c r="AE700" i="6" s="1"/>
  <c r="T700" i="6"/>
  <c r="AS701" i="6"/>
  <c r="AF700" i="6" l="1"/>
  <c r="P701" i="6"/>
  <c r="I701" i="6" s="1"/>
  <c r="AN702" i="6"/>
  <c r="F701" i="6"/>
  <c r="AM701" i="6"/>
  <c r="AK701" i="6" l="1"/>
  <c r="R701" i="6"/>
  <c r="Q701" i="6"/>
  <c r="S701" i="6" s="1"/>
  <c r="AJ701" i="6"/>
  <c r="D701" i="6" s="1"/>
  <c r="AQ702" i="6"/>
  <c r="N702" i="6" s="1"/>
  <c r="X702" i="6" s="1"/>
  <c r="L702" i="6"/>
  <c r="J701" i="6" s="1"/>
  <c r="AP702" i="6"/>
  <c r="AR702" i="6" s="1"/>
  <c r="O702" i="6" s="1"/>
  <c r="AB702" i="6" s="1"/>
  <c r="AC701" i="6" l="1"/>
  <c r="AD701" i="6" s="1"/>
  <c r="E701" i="6"/>
  <c r="B701" i="6" s="1"/>
  <c r="W701" i="6"/>
  <c r="AA701" i="6" s="1"/>
  <c r="T701" i="6"/>
  <c r="AS702" i="6"/>
  <c r="AE701" i="6" l="1"/>
  <c r="AF701" i="6" s="1"/>
  <c r="P702" i="6"/>
  <c r="I702" i="6" s="1"/>
  <c r="AN703" i="6"/>
  <c r="F702" i="6"/>
  <c r="AM702" i="6"/>
  <c r="AP703" i="6" l="1"/>
  <c r="AR703" i="6" s="1"/>
  <c r="O703" i="6" s="1"/>
  <c r="AB703" i="6" s="1"/>
  <c r="L703" i="6"/>
  <c r="J702" i="6" s="1"/>
  <c r="AQ703" i="6"/>
  <c r="N703" i="6" s="1"/>
  <c r="X703" i="6" s="1"/>
  <c r="AJ702" i="6"/>
  <c r="D702" i="6" s="1"/>
  <c r="R702" i="6"/>
  <c r="AK702" i="6"/>
  <c r="Q702" i="6"/>
  <c r="AC702" i="6" l="1"/>
  <c r="AD702" i="6" s="1"/>
  <c r="E702" i="6"/>
  <c r="B702" i="6" s="1"/>
  <c r="W702" i="6"/>
  <c r="AA702" i="6" s="1"/>
  <c r="S702" i="6"/>
  <c r="T702" i="6" s="1"/>
  <c r="AS703" i="6"/>
  <c r="AM703" i="6" s="1"/>
  <c r="AE702" i="6" l="1"/>
  <c r="AF702" i="6" s="1"/>
  <c r="AJ703" i="6"/>
  <c r="D703" i="6" s="1"/>
  <c r="R703" i="6"/>
  <c r="Q703" i="6"/>
  <c r="AK703" i="6"/>
  <c r="P703" i="6"/>
  <c r="I703" i="6" s="1"/>
  <c r="AN704" i="6"/>
  <c r="F703" i="6"/>
  <c r="AC703" i="6" l="1"/>
  <c r="AD703" i="6" s="1"/>
  <c r="E703" i="6"/>
  <c r="W703" i="6"/>
  <c r="AA703" i="6" s="1"/>
  <c r="S703" i="6"/>
  <c r="L704" i="6"/>
  <c r="J703" i="6" s="1"/>
  <c r="AQ704" i="6"/>
  <c r="N704" i="6" s="1"/>
  <c r="X704" i="6" s="1"/>
  <c r="AP704" i="6"/>
  <c r="AR704" i="6" s="1"/>
  <c r="O704" i="6" s="1"/>
  <c r="AB704" i="6" s="1"/>
  <c r="AE703" i="6" l="1"/>
  <c r="B703" i="6"/>
  <c r="T703" i="6"/>
  <c r="AS704" i="6"/>
  <c r="AF703" i="6" l="1"/>
  <c r="P704" i="6"/>
  <c r="I704" i="6" s="1"/>
  <c r="AN705" i="6"/>
  <c r="F704" i="6"/>
  <c r="AM704" i="6"/>
  <c r="L705" i="6" l="1"/>
  <c r="J704" i="6" s="1"/>
  <c r="AQ705" i="6"/>
  <c r="N705" i="6" s="1"/>
  <c r="X705" i="6" s="1"/>
  <c r="AP705" i="6"/>
  <c r="AR705" i="6" s="1"/>
  <c r="O705" i="6" s="1"/>
  <c r="AB705" i="6" s="1"/>
  <c r="AJ704" i="6"/>
  <c r="D704" i="6" s="1"/>
  <c r="R704" i="6"/>
  <c r="Q704" i="6"/>
  <c r="AK704" i="6"/>
  <c r="S704" i="6" l="1"/>
  <c r="AC704" i="6"/>
  <c r="AD704" i="6" s="1"/>
  <c r="E704" i="6"/>
  <c r="B704" i="6" s="1"/>
  <c r="W704" i="6"/>
  <c r="AA704" i="6" s="1"/>
  <c r="T704" i="6"/>
  <c r="AS705" i="6"/>
  <c r="AE704" i="6" l="1"/>
  <c r="AF704" i="6" s="1"/>
  <c r="P705" i="6"/>
  <c r="I705" i="6" s="1"/>
  <c r="AN706" i="6"/>
  <c r="F705" i="6"/>
  <c r="AM705" i="6"/>
  <c r="R705" i="6" l="1"/>
  <c r="AK705" i="6"/>
  <c r="Q705" i="6"/>
  <c r="AJ705" i="6"/>
  <c r="D705" i="6" s="1"/>
  <c r="AP706" i="6"/>
  <c r="AR706" i="6" s="1"/>
  <c r="O706" i="6" s="1"/>
  <c r="AB706" i="6" s="1"/>
  <c r="L706" i="6"/>
  <c r="J705" i="6" s="1"/>
  <c r="AQ706" i="6"/>
  <c r="N706" i="6" s="1"/>
  <c r="X706" i="6" s="1"/>
  <c r="AC705" i="6" l="1"/>
  <c r="AD705" i="6" s="1"/>
  <c r="S705" i="6"/>
  <c r="T705" i="6" s="1"/>
  <c r="E705" i="6"/>
  <c r="B705" i="6" s="1"/>
  <c r="W705" i="6"/>
  <c r="AA705" i="6" s="1"/>
  <c r="AS706" i="6"/>
  <c r="AE705" i="6" l="1"/>
  <c r="AF705" i="6" s="1"/>
  <c r="P706" i="6"/>
  <c r="I706" i="6" s="1"/>
  <c r="AN707" i="6"/>
  <c r="F706" i="6"/>
  <c r="AM706" i="6"/>
  <c r="AQ707" i="6" l="1"/>
  <c r="N707" i="6" s="1"/>
  <c r="X707" i="6" s="1"/>
  <c r="L707" i="6"/>
  <c r="J706" i="6" s="1"/>
  <c r="AP707" i="6"/>
  <c r="AR707" i="6" s="1"/>
  <c r="O707" i="6" s="1"/>
  <c r="AB707" i="6" s="1"/>
  <c r="R706" i="6"/>
  <c r="AK706" i="6"/>
  <c r="AJ706" i="6"/>
  <c r="D706" i="6" s="1"/>
  <c r="Q706" i="6"/>
  <c r="AC706" i="6" l="1"/>
  <c r="AD706" i="6" s="1"/>
  <c r="E706" i="6"/>
  <c r="B706" i="6" s="1"/>
  <c r="W706" i="6"/>
  <c r="AA706" i="6" s="1"/>
  <c r="S706" i="6"/>
  <c r="T706" i="6" s="1"/>
  <c r="AS707" i="6"/>
  <c r="AE706" i="6" l="1"/>
  <c r="AF706" i="6" s="1"/>
  <c r="AM707" i="6"/>
  <c r="P707" i="6"/>
  <c r="I707" i="6" s="1"/>
  <c r="AN708" i="6"/>
  <c r="F707" i="6"/>
  <c r="L708" i="6" l="1"/>
  <c r="J707" i="6" s="1"/>
  <c r="AP708" i="6"/>
  <c r="AR708" i="6" s="1"/>
  <c r="O708" i="6" s="1"/>
  <c r="AB708" i="6" s="1"/>
  <c r="AQ708" i="6"/>
  <c r="N708" i="6" s="1"/>
  <c r="X708" i="6" s="1"/>
  <c r="R707" i="6"/>
  <c r="AJ707" i="6"/>
  <c r="D707" i="6" s="1"/>
  <c r="Q707" i="6"/>
  <c r="AK707" i="6"/>
  <c r="AC707" i="6" l="1"/>
  <c r="AD707" i="6" s="1"/>
  <c r="E707" i="6"/>
  <c r="B707" i="6" s="1"/>
  <c r="W707" i="6"/>
  <c r="AA707" i="6" s="1"/>
  <c r="AE707" i="6" s="1"/>
  <c r="S707" i="6"/>
  <c r="T707" i="6" s="1"/>
  <c r="AS708" i="6"/>
  <c r="AM708" i="6" s="1"/>
  <c r="AF707" i="6" l="1"/>
  <c r="AK708" i="6"/>
  <c r="Q708" i="6"/>
  <c r="R708" i="6"/>
  <c r="AJ708" i="6"/>
  <c r="D708" i="6" s="1"/>
  <c r="P708" i="6"/>
  <c r="I708" i="6" s="1"/>
  <c r="AN709" i="6"/>
  <c r="F708" i="6"/>
  <c r="AC708" i="6" l="1"/>
  <c r="AD708" i="6" s="1"/>
  <c r="E708" i="6"/>
  <c r="W708" i="6"/>
  <c r="AA708" i="6" s="1"/>
  <c r="AE708" i="6" s="1"/>
  <c r="S708" i="6"/>
  <c r="L709" i="6"/>
  <c r="J708" i="6" s="1"/>
  <c r="AP709" i="6"/>
  <c r="AR709" i="6" s="1"/>
  <c r="O709" i="6" s="1"/>
  <c r="AB709" i="6" s="1"/>
  <c r="AQ709" i="6"/>
  <c r="N709" i="6" s="1"/>
  <c r="X709" i="6" s="1"/>
  <c r="B708" i="6" l="1"/>
  <c r="AF708" i="6" s="1"/>
  <c r="AS709" i="6"/>
  <c r="P709" i="6" s="1"/>
  <c r="I709" i="6" s="1"/>
  <c r="T708" i="6"/>
  <c r="AM709" i="6" l="1"/>
  <c r="Q709" i="6" s="1"/>
  <c r="AN710" i="6"/>
  <c r="AP710" i="6" s="1"/>
  <c r="AR710" i="6" s="1"/>
  <c r="O710" i="6" s="1"/>
  <c r="AB710" i="6" s="1"/>
  <c r="F709" i="6"/>
  <c r="AQ710" i="6"/>
  <c r="N710" i="6" s="1"/>
  <c r="X710" i="6" s="1"/>
  <c r="AJ709" i="6"/>
  <c r="D709" i="6" s="1"/>
  <c r="AK709" i="6" l="1"/>
  <c r="R709" i="6"/>
  <c r="L710" i="6"/>
  <c r="J709" i="6" s="1"/>
  <c r="AC709" i="6"/>
  <c r="AD709" i="6" s="1"/>
  <c r="E709" i="6"/>
  <c r="AS710" i="6"/>
  <c r="S709" i="6"/>
  <c r="T709" i="6" s="1"/>
  <c r="B709" i="6" l="1"/>
  <c r="W709" i="6"/>
  <c r="AA709" i="6" s="1"/>
  <c r="AE709" i="6" s="1"/>
  <c r="AF709" i="6"/>
  <c r="P710" i="6"/>
  <c r="I710" i="6" s="1"/>
  <c r="AN711" i="6"/>
  <c r="F710" i="6"/>
  <c r="AM710" i="6"/>
  <c r="AP711" i="6" l="1"/>
  <c r="AR711" i="6" s="1"/>
  <c r="O711" i="6" s="1"/>
  <c r="AB711" i="6" s="1"/>
  <c r="AQ711" i="6"/>
  <c r="N711" i="6" s="1"/>
  <c r="X711" i="6" s="1"/>
  <c r="L711" i="6"/>
  <c r="J710" i="6" s="1"/>
  <c r="Q710" i="6"/>
  <c r="AJ710" i="6"/>
  <c r="D710" i="6" s="1"/>
  <c r="R710" i="6"/>
  <c r="AK710" i="6"/>
  <c r="AC710" i="6" l="1"/>
  <c r="AD710" i="6" s="1"/>
  <c r="E710" i="6"/>
  <c r="B710" i="6" s="1"/>
  <c r="W710" i="6"/>
  <c r="AA710" i="6" s="1"/>
  <c r="S710" i="6"/>
  <c r="T710" i="6" s="1"/>
  <c r="AS711" i="6"/>
  <c r="AM711" i="6" s="1"/>
  <c r="AE710" i="6" l="1"/>
  <c r="AF710" i="6" s="1"/>
  <c r="AK711" i="6"/>
  <c r="AJ711" i="6"/>
  <c r="D711" i="6" s="1"/>
  <c r="R711" i="6"/>
  <c r="Q711" i="6"/>
  <c r="P711" i="6"/>
  <c r="I711" i="6" s="1"/>
  <c r="AN712" i="6"/>
  <c r="F711" i="6"/>
  <c r="AC711" i="6" l="1"/>
  <c r="AD711" i="6" s="1"/>
  <c r="E711" i="6"/>
  <c r="W711" i="6"/>
  <c r="AA711" i="6" s="1"/>
  <c r="AQ712" i="6"/>
  <c r="N712" i="6" s="1"/>
  <c r="X712" i="6" s="1"/>
  <c r="AP712" i="6"/>
  <c r="AR712" i="6" s="1"/>
  <c r="O712" i="6" s="1"/>
  <c r="AB712" i="6" s="1"/>
  <c r="L712" i="6"/>
  <c r="J711" i="6" s="1"/>
  <c r="B711" i="6" s="1"/>
  <c r="S711" i="6"/>
  <c r="AE711" i="6" l="1"/>
  <c r="AF711" i="6" s="1"/>
  <c r="T711" i="6"/>
  <c r="AS712" i="6"/>
  <c r="AM712" i="6" s="1"/>
  <c r="AK712" i="6" l="1"/>
  <c r="R712" i="6"/>
  <c r="AJ712" i="6"/>
  <c r="D712" i="6" s="1"/>
  <c r="Q712" i="6"/>
  <c r="P712" i="6"/>
  <c r="I712" i="6" s="1"/>
  <c r="AN713" i="6"/>
  <c r="F712" i="6"/>
  <c r="AC712" i="6" l="1"/>
  <c r="AD712" i="6" s="1"/>
  <c r="E712" i="6"/>
  <c r="W712" i="6"/>
  <c r="AA712" i="6" s="1"/>
  <c r="AP713" i="6"/>
  <c r="AR713" i="6" s="1"/>
  <c r="O713" i="6" s="1"/>
  <c r="AB713" i="6" s="1"/>
  <c r="L713" i="6"/>
  <c r="J712" i="6" s="1"/>
  <c r="AQ713" i="6"/>
  <c r="N713" i="6" s="1"/>
  <c r="X713" i="6" s="1"/>
  <c r="S712" i="6"/>
  <c r="AE712" i="6" l="1"/>
  <c r="B712" i="6"/>
  <c r="T712" i="6"/>
  <c r="AS713" i="6"/>
  <c r="AF712" i="6" l="1"/>
  <c r="P713" i="6"/>
  <c r="I713" i="6" s="1"/>
  <c r="AN714" i="6"/>
  <c r="F713" i="6"/>
  <c r="AM713" i="6"/>
  <c r="R713" i="6" l="1"/>
  <c r="Q713" i="6"/>
  <c r="AK713" i="6"/>
  <c r="AJ713" i="6"/>
  <c r="D713" i="6" s="1"/>
  <c r="AQ714" i="6"/>
  <c r="N714" i="6" s="1"/>
  <c r="X714" i="6" s="1"/>
  <c r="AP714" i="6"/>
  <c r="AR714" i="6" s="1"/>
  <c r="O714" i="6" s="1"/>
  <c r="AB714" i="6" s="1"/>
  <c r="L714" i="6"/>
  <c r="J713" i="6" s="1"/>
  <c r="S713" i="6" l="1"/>
  <c r="T713" i="6" s="1"/>
  <c r="AC713" i="6"/>
  <c r="AD713" i="6" s="1"/>
  <c r="E713" i="6"/>
  <c r="B713" i="6" s="1"/>
  <c r="W713" i="6"/>
  <c r="AA713" i="6" s="1"/>
  <c r="AE713" i="6" s="1"/>
  <c r="AS714" i="6"/>
  <c r="AM714" i="6" s="1"/>
  <c r="AF713" i="6" l="1"/>
  <c r="Q714" i="6"/>
  <c r="R714" i="6"/>
  <c r="AJ714" i="6"/>
  <c r="D714" i="6" s="1"/>
  <c r="AK714" i="6"/>
  <c r="P714" i="6"/>
  <c r="I714" i="6" s="1"/>
  <c r="AN715" i="6"/>
  <c r="F714" i="6"/>
  <c r="AC714" i="6" l="1"/>
  <c r="AD714" i="6" s="1"/>
  <c r="S714" i="6"/>
  <c r="E714" i="6"/>
  <c r="W714" i="6"/>
  <c r="AA714" i="6" s="1"/>
  <c r="AQ715" i="6"/>
  <c r="N715" i="6" s="1"/>
  <c r="X715" i="6" s="1"/>
  <c r="AP715" i="6"/>
  <c r="AR715" i="6" s="1"/>
  <c r="O715" i="6" s="1"/>
  <c r="AB715" i="6" s="1"/>
  <c r="L715" i="6"/>
  <c r="J714" i="6" s="1"/>
  <c r="B714" i="6" s="1"/>
  <c r="AE714" i="6" l="1"/>
  <c r="AF714" i="6" s="1"/>
  <c r="T714" i="6"/>
  <c r="AS715" i="6"/>
  <c r="P715" i="6" l="1"/>
  <c r="I715" i="6" s="1"/>
  <c r="AN716" i="6"/>
  <c r="F715" i="6"/>
  <c r="AM715" i="6"/>
  <c r="AP716" i="6" l="1"/>
  <c r="AR716" i="6" s="1"/>
  <c r="O716" i="6" s="1"/>
  <c r="AB716" i="6" s="1"/>
  <c r="AQ716" i="6"/>
  <c r="N716" i="6" s="1"/>
  <c r="X716" i="6" s="1"/>
  <c r="L716" i="6"/>
  <c r="J715" i="6" s="1"/>
  <c r="R715" i="6"/>
  <c r="Q715" i="6"/>
  <c r="AK715" i="6"/>
  <c r="AJ715" i="6"/>
  <c r="D715" i="6" s="1"/>
  <c r="AC715" i="6" l="1"/>
  <c r="AD715" i="6" s="1"/>
  <c r="E715" i="6"/>
  <c r="B715" i="6" s="1"/>
  <c r="W715" i="6"/>
  <c r="AA715" i="6" s="1"/>
  <c r="AS716" i="6"/>
  <c r="P716" i="6" s="1"/>
  <c r="I716" i="6" s="1"/>
  <c r="S715" i="6"/>
  <c r="T715" i="6" s="1"/>
  <c r="AE715" i="6" l="1"/>
  <c r="AF715" i="6" s="1"/>
  <c r="F716" i="6"/>
  <c r="AN717" i="6"/>
  <c r="AP717" i="6" s="1"/>
  <c r="AR717" i="6" s="1"/>
  <c r="O717" i="6" s="1"/>
  <c r="AB717" i="6" s="1"/>
  <c r="AM716" i="6"/>
  <c r="Q716" i="6" s="1"/>
  <c r="R716" i="6" l="1"/>
  <c r="L717" i="6"/>
  <c r="J716" i="6" s="1"/>
  <c r="AQ717" i="6"/>
  <c r="N717" i="6" s="1"/>
  <c r="X717" i="6" s="1"/>
  <c r="AJ716" i="6"/>
  <c r="D716" i="6" s="1"/>
  <c r="S716" i="6"/>
  <c r="AK716" i="6"/>
  <c r="AS717" i="6" l="1"/>
  <c r="P717" i="6" s="1"/>
  <c r="I717" i="6" s="1"/>
  <c r="AC716" i="6"/>
  <c r="AD716" i="6" s="1"/>
  <c r="T716" i="6"/>
  <c r="E716" i="6"/>
  <c r="B716" i="6" s="1"/>
  <c r="W716" i="6"/>
  <c r="AA716" i="6" s="1"/>
  <c r="AM717" i="6"/>
  <c r="AE716" i="6" l="1"/>
  <c r="F717" i="6"/>
  <c r="AN718" i="6"/>
  <c r="AP718" i="6" s="1"/>
  <c r="AR718" i="6" s="1"/>
  <c r="O718" i="6" s="1"/>
  <c r="AB718" i="6" s="1"/>
  <c r="AF716" i="6"/>
  <c r="Q717" i="6"/>
  <c r="AJ717" i="6"/>
  <c r="D717" i="6" s="1"/>
  <c r="AK717" i="6"/>
  <c r="R717" i="6"/>
  <c r="L718" i="6" l="1"/>
  <c r="J717" i="6" s="1"/>
  <c r="AQ718" i="6"/>
  <c r="N718" i="6" s="1"/>
  <c r="X718" i="6" s="1"/>
  <c r="AC717" i="6"/>
  <c r="AD717" i="6" s="1"/>
  <c r="AS718" i="6"/>
  <c r="P718" i="6" s="1"/>
  <c r="I718" i="6" s="1"/>
  <c r="E717" i="6"/>
  <c r="B717" i="6" s="1"/>
  <c r="W717" i="6"/>
  <c r="AA717" i="6" s="1"/>
  <c r="S717" i="6"/>
  <c r="T717" i="6" s="1"/>
  <c r="AM718" i="6"/>
  <c r="AE717" i="6" l="1"/>
  <c r="AF717" i="6" s="1"/>
  <c r="AN719" i="6"/>
  <c r="AQ719" i="6" s="1"/>
  <c r="N719" i="6" s="1"/>
  <c r="X719" i="6" s="1"/>
  <c r="F718" i="6"/>
  <c r="AP719" i="6"/>
  <c r="AR719" i="6" s="1"/>
  <c r="O719" i="6" s="1"/>
  <c r="AB719" i="6" s="1"/>
  <c r="AK718" i="6"/>
  <c r="Q718" i="6"/>
  <c r="R718" i="6"/>
  <c r="AJ718" i="6"/>
  <c r="D718" i="6" s="1"/>
  <c r="L719" i="6" l="1"/>
  <c r="J718" i="6" s="1"/>
  <c r="AC718" i="6"/>
  <c r="AD718" i="6" s="1"/>
  <c r="E718" i="6"/>
  <c r="W718" i="6"/>
  <c r="AA718" i="6" s="1"/>
  <c r="S718" i="6"/>
  <c r="T718" i="6" s="1"/>
  <c r="AS719" i="6"/>
  <c r="B718" i="6" l="1"/>
  <c r="AE718" i="6"/>
  <c r="AM719" i="6"/>
  <c r="P719" i="6"/>
  <c r="I719" i="6" s="1"/>
  <c r="AN720" i="6"/>
  <c r="F719" i="6"/>
  <c r="AF718" i="6" l="1"/>
  <c r="AQ720" i="6"/>
  <c r="N720" i="6" s="1"/>
  <c r="X720" i="6" s="1"/>
  <c r="L720" i="6"/>
  <c r="J719" i="6" s="1"/>
  <c r="AP720" i="6"/>
  <c r="AR720" i="6" s="1"/>
  <c r="O720" i="6" s="1"/>
  <c r="AB720" i="6" s="1"/>
  <c r="R719" i="6"/>
  <c r="Q719" i="6"/>
  <c r="AK719" i="6"/>
  <c r="AJ719" i="6"/>
  <c r="D719" i="6" s="1"/>
  <c r="AC719" i="6" l="1"/>
  <c r="AD719" i="6" s="1"/>
  <c r="E719" i="6"/>
  <c r="B719" i="6" s="1"/>
  <c r="W719" i="6"/>
  <c r="AA719" i="6" s="1"/>
  <c r="S719" i="6"/>
  <c r="T719" i="6" s="1"/>
  <c r="AS720" i="6"/>
  <c r="AM720" i="6" s="1"/>
  <c r="AE719" i="6" l="1"/>
  <c r="AF719" i="6" s="1"/>
  <c r="AK720" i="6"/>
  <c r="AJ720" i="6"/>
  <c r="D720" i="6" s="1"/>
  <c r="Q720" i="6"/>
  <c r="R720" i="6"/>
  <c r="P720" i="6"/>
  <c r="I720" i="6" s="1"/>
  <c r="AN721" i="6"/>
  <c r="F720" i="6"/>
  <c r="AC720" i="6" l="1"/>
  <c r="AD720" i="6" s="1"/>
  <c r="E720" i="6"/>
  <c r="W720" i="6"/>
  <c r="AA720" i="6" s="1"/>
  <c r="AQ721" i="6"/>
  <c r="N721" i="6" s="1"/>
  <c r="X721" i="6" s="1"/>
  <c r="AP721" i="6"/>
  <c r="AR721" i="6" s="1"/>
  <c r="O721" i="6" s="1"/>
  <c r="AB721" i="6" s="1"/>
  <c r="L721" i="6"/>
  <c r="J720" i="6" s="1"/>
  <c r="B720" i="6" s="1"/>
  <c r="S720" i="6"/>
  <c r="AE720" i="6" l="1"/>
  <c r="AF720" i="6" s="1"/>
  <c r="T720" i="6"/>
  <c r="AS721" i="6"/>
  <c r="P721" i="6" l="1"/>
  <c r="I721" i="6" s="1"/>
  <c r="AN722" i="6"/>
  <c r="F721" i="6"/>
  <c r="AM721" i="6"/>
  <c r="AP722" i="6" l="1"/>
  <c r="AR722" i="6" s="1"/>
  <c r="O722" i="6" s="1"/>
  <c r="AB722" i="6" s="1"/>
  <c r="L722" i="6"/>
  <c r="J721" i="6" s="1"/>
  <c r="AQ722" i="6"/>
  <c r="N722" i="6" s="1"/>
  <c r="X722" i="6" s="1"/>
  <c r="R721" i="6"/>
  <c r="Q721" i="6"/>
  <c r="AK721" i="6"/>
  <c r="AJ721" i="6"/>
  <c r="D721" i="6" s="1"/>
  <c r="AC721" i="6" l="1"/>
  <c r="AD721" i="6" s="1"/>
  <c r="E721" i="6"/>
  <c r="B721" i="6" s="1"/>
  <c r="W721" i="6"/>
  <c r="AA721" i="6" s="1"/>
  <c r="S721" i="6"/>
  <c r="T721" i="6" s="1"/>
  <c r="AS722" i="6"/>
  <c r="AE721" i="6" l="1"/>
  <c r="AF721" i="6" s="1"/>
  <c r="AM722" i="6"/>
  <c r="P722" i="6"/>
  <c r="I722" i="6" s="1"/>
  <c r="AN723" i="6"/>
  <c r="F722" i="6"/>
  <c r="L723" i="6" l="1"/>
  <c r="J722" i="6" s="1"/>
  <c r="AP723" i="6"/>
  <c r="AR723" i="6" s="1"/>
  <c r="O723" i="6" s="1"/>
  <c r="AB723" i="6" s="1"/>
  <c r="AQ723" i="6"/>
  <c r="N723" i="6" s="1"/>
  <c r="X723" i="6" s="1"/>
  <c r="R722" i="6"/>
  <c r="AJ722" i="6"/>
  <c r="D722" i="6" s="1"/>
  <c r="AK722" i="6"/>
  <c r="Q722" i="6"/>
  <c r="AC722" i="6" l="1"/>
  <c r="AD722" i="6" s="1"/>
  <c r="E722" i="6"/>
  <c r="B722" i="6" s="1"/>
  <c r="W722" i="6"/>
  <c r="AA722" i="6" s="1"/>
  <c r="S722" i="6"/>
  <c r="T722" i="6" s="1"/>
  <c r="AS723" i="6"/>
  <c r="AE722" i="6" l="1"/>
  <c r="AF722" i="6" s="1"/>
  <c r="P723" i="6"/>
  <c r="I723" i="6" s="1"/>
  <c r="AN724" i="6"/>
  <c r="F723" i="6"/>
  <c r="AM723" i="6"/>
  <c r="AK723" i="6" l="1"/>
  <c r="AJ723" i="6"/>
  <c r="D723" i="6" s="1"/>
  <c r="Q723" i="6"/>
  <c r="R723" i="6"/>
  <c r="L724" i="6"/>
  <c r="J723" i="6" s="1"/>
  <c r="AP724" i="6"/>
  <c r="AR724" i="6" s="1"/>
  <c r="O724" i="6" s="1"/>
  <c r="AB724" i="6" s="1"/>
  <c r="AQ724" i="6"/>
  <c r="N724" i="6" s="1"/>
  <c r="X724" i="6" s="1"/>
  <c r="AC723" i="6" l="1"/>
  <c r="AD723" i="6" s="1"/>
  <c r="E723" i="6"/>
  <c r="B723" i="6" s="1"/>
  <c r="W723" i="6"/>
  <c r="AA723" i="6" s="1"/>
  <c r="S723" i="6"/>
  <c r="T723" i="6" s="1"/>
  <c r="AS724" i="6"/>
  <c r="AE723" i="6" l="1"/>
  <c r="AF723" i="6" s="1"/>
  <c r="P724" i="6"/>
  <c r="I724" i="6" s="1"/>
  <c r="AN725" i="6"/>
  <c r="F724" i="6"/>
  <c r="AM724" i="6"/>
  <c r="Q724" i="6" l="1"/>
  <c r="R724" i="6"/>
  <c r="AJ724" i="6"/>
  <c r="D724" i="6" s="1"/>
  <c r="AK724" i="6"/>
  <c r="AP725" i="6"/>
  <c r="AR725" i="6" s="1"/>
  <c r="O725" i="6" s="1"/>
  <c r="AB725" i="6" s="1"/>
  <c r="AQ725" i="6"/>
  <c r="N725" i="6" s="1"/>
  <c r="X725" i="6" s="1"/>
  <c r="L725" i="6"/>
  <c r="J724" i="6" s="1"/>
  <c r="AC724" i="6" l="1"/>
  <c r="AD724" i="6" s="1"/>
  <c r="E724" i="6"/>
  <c r="B724" i="6" s="1"/>
  <c r="W724" i="6"/>
  <c r="AA724" i="6" s="1"/>
  <c r="S724" i="6"/>
  <c r="T724" i="6" s="1"/>
  <c r="AS725" i="6"/>
  <c r="AE724" i="6" l="1"/>
  <c r="AF724" i="6" s="1"/>
  <c r="P725" i="6"/>
  <c r="I725" i="6" s="1"/>
  <c r="AN726" i="6"/>
  <c r="F725" i="6"/>
  <c r="AM725" i="6"/>
  <c r="R725" i="6" l="1"/>
  <c r="Q725" i="6"/>
  <c r="AK725" i="6"/>
  <c r="AJ725" i="6"/>
  <c r="D725" i="6" s="1"/>
  <c r="L726" i="6"/>
  <c r="J725" i="6" s="1"/>
  <c r="AQ726" i="6"/>
  <c r="N726" i="6" s="1"/>
  <c r="X726" i="6" s="1"/>
  <c r="AP726" i="6"/>
  <c r="AR726" i="6" s="1"/>
  <c r="O726" i="6" s="1"/>
  <c r="AB726" i="6" s="1"/>
  <c r="S725" i="6" l="1"/>
  <c r="AC725" i="6"/>
  <c r="AD725" i="6" s="1"/>
  <c r="E725" i="6"/>
  <c r="B725" i="6" s="1"/>
  <c r="W725" i="6"/>
  <c r="AA725" i="6" s="1"/>
  <c r="AE725" i="6" s="1"/>
  <c r="T725" i="6"/>
  <c r="AS726" i="6"/>
  <c r="AF725" i="6" l="1"/>
  <c r="AM726" i="6"/>
  <c r="P726" i="6"/>
  <c r="I726" i="6" s="1"/>
  <c r="AN727" i="6"/>
  <c r="F726" i="6"/>
  <c r="AP727" i="6" l="1"/>
  <c r="AR727" i="6" s="1"/>
  <c r="O727" i="6" s="1"/>
  <c r="AB727" i="6" s="1"/>
  <c r="AQ727" i="6"/>
  <c r="N727" i="6" s="1"/>
  <c r="X727" i="6" s="1"/>
  <c r="L727" i="6"/>
  <c r="J726" i="6" s="1"/>
  <c r="AJ726" i="6"/>
  <c r="D726" i="6" s="1"/>
  <c r="AK726" i="6"/>
  <c r="Q726" i="6"/>
  <c r="R726" i="6"/>
  <c r="AC726" i="6" l="1"/>
  <c r="AD726" i="6" s="1"/>
  <c r="E726" i="6"/>
  <c r="B726" i="6" s="1"/>
  <c r="W726" i="6"/>
  <c r="AA726" i="6" s="1"/>
  <c r="S726" i="6"/>
  <c r="T726" i="6" s="1"/>
  <c r="AS727" i="6"/>
  <c r="AE726" i="6" l="1"/>
  <c r="AF726" i="6" s="1"/>
  <c r="P727" i="6"/>
  <c r="I727" i="6" s="1"/>
  <c r="AN728" i="6"/>
  <c r="F727" i="6"/>
  <c r="AM727" i="6"/>
  <c r="R727" i="6" l="1"/>
  <c r="AJ727" i="6"/>
  <c r="D727" i="6" s="1"/>
  <c r="AK727" i="6"/>
  <c r="Q727" i="6"/>
  <c r="AP728" i="6"/>
  <c r="AR728" i="6" s="1"/>
  <c r="O728" i="6" s="1"/>
  <c r="AB728" i="6" s="1"/>
  <c r="AQ728" i="6"/>
  <c r="N728" i="6" s="1"/>
  <c r="X728" i="6" s="1"/>
  <c r="L728" i="6"/>
  <c r="J727" i="6" s="1"/>
  <c r="AC727" i="6" l="1"/>
  <c r="AD727" i="6" s="1"/>
  <c r="E727" i="6"/>
  <c r="B727" i="6" s="1"/>
  <c r="W727" i="6"/>
  <c r="AA727" i="6" s="1"/>
  <c r="S727" i="6"/>
  <c r="T727" i="6" s="1"/>
  <c r="AS728" i="6"/>
  <c r="P728" i="6" s="1"/>
  <c r="I728" i="6" s="1"/>
  <c r="AE727" i="6" l="1"/>
  <c r="AF727" i="6" s="1"/>
  <c r="F728" i="6"/>
  <c r="AN729" i="6"/>
  <c r="L729" i="6" s="1"/>
  <c r="J728" i="6" s="1"/>
  <c r="AM728" i="6"/>
  <c r="AJ728" i="6" s="1"/>
  <c r="D728" i="6" s="1"/>
  <c r="AP729" i="6" l="1"/>
  <c r="AR729" i="6" s="1"/>
  <c r="O729" i="6" s="1"/>
  <c r="AB729" i="6" s="1"/>
  <c r="AK728" i="6"/>
  <c r="E728" i="6" s="1"/>
  <c r="B728" i="6" s="1"/>
  <c r="R728" i="6"/>
  <c r="AQ729" i="6"/>
  <c r="N729" i="6" s="1"/>
  <c r="X729" i="6" s="1"/>
  <c r="Q728" i="6"/>
  <c r="AC728" i="6" s="1"/>
  <c r="AD728" i="6" s="1"/>
  <c r="AS729" i="6" l="1"/>
  <c r="F729" i="6" s="1"/>
  <c r="W728" i="6"/>
  <c r="AA728" i="6" s="1"/>
  <c r="AE728" i="6" s="1"/>
  <c r="AF728" i="6" s="1"/>
  <c r="S728" i="6"/>
  <c r="T728" i="6" s="1"/>
  <c r="AN730" i="6"/>
  <c r="P729" i="6" l="1"/>
  <c r="I729" i="6" s="1"/>
  <c r="AM729" i="6"/>
  <c r="AJ729" i="6" s="1"/>
  <c r="D729" i="6" s="1"/>
  <c r="R729" i="6"/>
  <c r="Q729" i="6"/>
  <c r="AP730" i="6"/>
  <c r="AR730" i="6" s="1"/>
  <c r="O730" i="6" s="1"/>
  <c r="AB730" i="6" s="1"/>
  <c r="AQ730" i="6"/>
  <c r="N730" i="6" s="1"/>
  <c r="X730" i="6" s="1"/>
  <c r="L730" i="6"/>
  <c r="J729" i="6" s="1"/>
  <c r="AK729" i="6" l="1"/>
  <c r="S729" i="6"/>
  <c r="AC729" i="6"/>
  <c r="AD729" i="6" s="1"/>
  <c r="E729" i="6"/>
  <c r="B729" i="6" s="1"/>
  <c r="W729" i="6"/>
  <c r="AA729" i="6" s="1"/>
  <c r="T729" i="6"/>
  <c r="AS730" i="6"/>
  <c r="AE729" i="6" l="1"/>
  <c r="AF729" i="6" s="1"/>
  <c r="AM730" i="6"/>
  <c r="P730" i="6"/>
  <c r="I730" i="6" s="1"/>
  <c r="AN731" i="6"/>
  <c r="F730" i="6"/>
  <c r="AQ731" i="6" l="1"/>
  <c r="N731" i="6" s="1"/>
  <c r="X731" i="6" s="1"/>
  <c r="L731" i="6"/>
  <c r="J730" i="6" s="1"/>
  <c r="AP731" i="6"/>
  <c r="AR731" i="6" s="1"/>
  <c r="O731" i="6" s="1"/>
  <c r="AB731" i="6" s="1"/>
  <c r="Q730" i="6"/>
  <c r="R730" i="6"/>
  <c r="AK730" i="6"/>
  <c r="AJ730" i="6"/>
  <c r="D730" i="6" s="1"/>
  <c r="S730" i="6" l="1"/>
  <c r="T730" i="6" s="1"/>
  <c r="AC730" i="6"/>
  <c r="AD730" i="6" s="1"/>
  <c r="E730" i="6"/>
  <c r="B730" i="6" s="1"/>
  <c r="W730" i="6"/>
  <c r="AA730" i="6" s="1"/>
  <c r="AE730" i="6" s="1"/>
  <c r="AS731" i="6"/>
  <c r="AF730" i="6" l="1"/>
  <c r="P731" i="6"/>
  <c r="I731" i="6" s="1"/>
  <c r="AN732" i="6"/>
  <c r="F731" i="6"/>
  <c r="AM731" i="6"/>
  <c r="R731" i="6" l="1"/>
  <c r="AK731" i="6"/>
  <c r="AJ731" i="6"/>
  <c r="D731" i="6" s="1"/>
  <c r="Q731" i="6"/>
  <c r="AP732" i="6"/>
  <c r="AR732" i="6" s="1"/>
  <c r="O732" i="6" s="1"/>
  <c r="AB732" i="6" s="1"/>
  <c r="AQ732" i="6"/>
  <c r="N732" i="6" s="1"/>
  <c r="X732" i="6" s="1"/>
  <c r="L732" i="6"/>
  <c r="J731" i="6" s="1"/>
  <c r="AC731" i="6" l="1"/>
  <c r="AD731" i="6" s="1"/>
  <c r="E731" i="6"/>
  <c r="B731" i="6" s="1"/>
  <c r="W731" i="6"/>
  <c r="AA731" i="6" s="1"/>
  <c r="S731" i="6"/>
  <c r="T731" i="6" s="1"/>
  <c r="AS732" i="6"/>
  <c r="AE731" i="6" l="1"/>
  <c r="AF731" i="6" s="1"/>
  <c r="P732" i="6"/>
  <c r="I732" i="6" s="1"/>
  <c r="AN733" i="6"/>
  <c r="F732" i="6"/>
  <c r="AM732" i="6"/>
  <c r="AJ732" i="6" l="1"/>
  <c r="D732" i="6" s="1"/>
  <c r="Q732" i="6"/>
  <c r="AK732" i="6"/>
  <c r="R732" i="6"/>
  <c r="AP733" i="6"/>
  <c r="AR733" i="6" s="1"/>
  <c r="O733" i="6" s="1"/>
  <c r="AB733" i="6" s="1"/>
  <c r="L733" i="6"/>
  <c r="J732" i="6" s="1"/>
  <c r="AQ733" i="6"/>
  <c r="N733" i="6" s="1"/>
  <c r="X733" i="6" s="1"/>
  <c r="AC732" i="6" l="1"/>
  <c r="AD732" i="6" s="1"/>
  <c r="E732" i="6"/>
  <c r="B732" i="6" s="1"/>
  <c r="W732" i="6"/>
  <c r="AA732" i="6" s="1"/>
  <c r="S732" i="6"/>
  <c r="T732" i="6" s="1"/>
  <c r="AS733" i="6"/>
  <c r="AE732" i="6" l="1"/>
  <c r="AF732" i="6" s="1"/>
  <c r="P733" i="6"/>
  <c r="I733" i="6" s="1"/>
  <c r="AN734" i="6"/>
  <c r="F733" i="6"/>
  <c r="AM733" i="6"/>
  <c r="R733" i="6" l="1"/>
  <c r="AK733" i="6"/>
  <c r="Q733" i="6"/>
  <c r="AJ733" i="6"/>
  <c r="D733" i="6" s="1"/>
  <c r="AP734" i="6"/>
  <c r="AR734" i="6" s="1"/>
  <c r="O734" i="6" s="1"/>
  <c r="AB734" i="6" s="1"/>
  <c r="AQ734" i="6"/>
  <c r="N734" i="6" s="1"/>
  <c r="X734" i="6" s="1"/>
  <c r="L734" i="6"/>
  <c r="J733" i="6" s="1"/>
  <c r="S733" i="6" l="1"/>
  <c r="T733" i="6" s="1"/>
  <c r="AC733" i="6"/>
  <c r="AD733" i="6" s="1"/>
  <c r="E733" i="6"/>
  <c r="B733" i="6" s="1"/>
  <c r="W733" i="6"/>
  <c r="AA733" i="6" s="1"/>
  <c r="AE733" i="6" s="1"/>
  <c r="AS734" i="6"/>
  <c r="AM734" i="6" s="1"/>
  <c r="AF733" i="6" l="1"/>
  <c r="AJ734" i="6"/>
  <c r="D734" i="6" s="1"/>
  <c r="R734" i="6"/>
  <c r="AK734" i="6"/>
  <c r="Q734" i="6"/>
  <c r="P734" i="6"/>
  <c r="I734" i="6" s="1"/>
  <c r="AN735" i="6"/>
  <c r="F734" i="6"/>
  <c r="AC734" i="6" l="1"/>
  <c r="AD734" i="6" s="1"/>
  <c r="E734" i="6"/>
  <c r="W734" i="6"/>
  <c r="AA734" i="6" s="1"/>
  <c r="L735" i="6"/>
  <c r="J734" i="6" s="1"/>
  <c r="AP735" i="6"/>
  <c r="AR735" i="6" s="1"/>
  <c r="O735" i="6" s="1"/>
  <c r="AB735" i="6" s="1"/>
  <c r="AQ735" i="6"/>
  <c r="N735" i="6" s="1"/>
  <c r="X735" i="6" s="1"/>
  <c r="S734" i="6"/>
  <c r="AE734" i="6" l="1"/>
  <c r="B734" i="6"/>
  <c r="T734" i="6"/>
  <c r="AS735" i="6"/>
  <c r="AF734" i="6" l="1"/>
  <c r="P735" i="6"/>
  <c r="I735" i="6" s="1"/>
  <c r="AN736" i="6"/>
  <c r="F735" i="6"/>
  <c r="AM735" i="6"/>
  <c r="AJ735" i="6" l="1"/>
  <c r="D735" i="6" s="1"/>
  <c r="AK735" i="6"/>
  <c r="R735" i="6"/>
  <c r="Q735" i="6"/>
  <c r="AQ736" i="6"/>
  <c r="N736" i="6" s="1"/>
  <c r="X736" i="6" s="1"/>
  <c r="L736" i="6"/>
  <c r="J735" i="6" s="1"/>
  <c r="AP736" i="6"/>
  <c r="AR736" i="6" s="1"/>
  <c r="O736" i="6" s="1"/>
  <c r="AB736" i="6" s="1"/>
  <c r="AC735" i="6" l="1"/>
  <c r="AD735" i="6" s="1"/>
  <c r="E735" i="6"/>
  <c r="B735" i="6" s="1"/>
  <c r="W735" i="6"/>
  <c r="AA735" i="6" s="1"/>
  <c r="S735" i="6"/>
  <c r="T735" i="6" s="1"/>
  <c r="AS736" i="6"/>
  <c r="AE735" i="6" l="1"/>
  <c r="AF735" i="6" s="1"/>
  <c r="P736" i="6"/>
  <c r="I736" i="6" s="1"/>
  <c r="AN737" i="6"/>
  <c r="F736" i="6"/>
  <c r="AM736" i="6"/>
  <c r="R736" i="6" l="1"/>
  <c r="AK736" i="6"/>
  <c r="AJ736" i="6"/>
  <c r="D736" i="6" s="1"/>
  <c r="Q736" i="6"/>
  <c r="AQ737" i="6"/>
  <c r="N737" i="6" s="1"/>
  <c r="X737" i="6" s="1"/>
  <c r="L737" i="6"/>
  <c r="J736" i="6" s="1"/>
  <c r="AP737" i="6"/>
  <c r="AR737" i="6" s="1"/>
  <c r="O737" i="6" s="1"/>
  <c r="AB737" i="6" s="1"/>
  <c r="AC736" i="6" l="1"/>
  <c r="AD736" i="6" s="1"/>
  <c r="E736" i="6"/>
  <c r="B736" i="6" s="1"/>
  <c r="W736" i="6"/>
  <c r="AA736" i="6" s="1"/>
  <c r="S736" i="6"/>
  <c r="T736" i="6" s="1"/>
  <c r="AS737" i="6"/>
  <c r="AE736" i="6" l="1"/>
  <c r="AF736" i="6" s="1"/>
  <c r="AM737" i="6"/>
  <c r="P737" i="6"/>
  <c r="I737" i="6" s="1"/>
  <c r="AN738" i="6"/>
  <c r="F737" i="6"/>
  <c r="AQ738" i="6" l="1"/>
  <c r="N738" i="6" s="1"/>
  <c r="X738" i="6" s="1"/>
  <c r="AP738" i="6"/>
  <c r="AR738" i="6" s="1"/>
  <c r="O738" i="6" s="1"/>
  <c r="AB738" i="6" s="1"/>
  <c r="L738" i="6"/>
  <c r="J737" i="6" s="1"/>
  <c r="R737" i="6"/>
  <c r="Q737" i="6"/>
  <c r="AJ737" i="6"/>
  <c r="D737" i="6" s="1"/>
  <c r="AK737" i="6"/>
  <c r="AC737" i="6" l="1"/>
  <c r="AD737" i="6" s="1"/>
  <c r="E737" i="6"/>
  <c r="B737" i="6" s="1"/>
  <c r="W737" i="6"/>
  <c r="AA737" i="6" s="1"/>
  <c r="S737" i="6"/>
  <c r="T737" i="6" s="1"/>
  <c r="AS738" i="6"/>
  <c r="AM738" i="6" s="1"/>
  <c r="AE737" i="6" l="1"/>
  <c r="AF737" i="6" s="1"/>
  <c r="AK738" i="6"/>
  <c r="R738" i="6"/>
  <c r="AJ738" i="6"/>
  <c r="D738" i="6" s="1"/>
  <c r="Q738" i="6"/>
  <c r="P738" i="6"/>
  <c r="I738" i="6" s="1"/>
  <c r="AN739" i="6"/>
  <c r="F738" i="6"/>
  <c r="AC738" i="6" l="1"/>
  <c r="AD738" i="6" s="1"/>
  <c r="E738" i="6"/>
  <c r="W738" i="6"/>
  <c r="AA738" i="6" s="1"/>
  <c r="AP739" i="6"/>
  <c r="AR739" i="6" s="1"/>
  <c r="O739" i="6" s="1"/>
  <c r="AB739" i="6" s="1"/>
  <c r="AQ739" i="6"/>
  <c r="N739" i="6" s="1"/>
  <c r="X739" i="6" s="1"/>
  <c r="L739" i="6"/>
  <c r="J738" i="6" s="1"/>
  <c r="B738" i="6" s="1"/>
  <c r="S738" i="6"/>
  <c r="AE738" i="6" l="1"/>
  <c r="AF738" i="6" s="1"/>
  <c r="T738" i="6"/>
  <c r="AS739" i="6"/>
  <c r="AM739" i="6" l="1"/>
  <c r="P739" i="6"/>
  <c r="I739" i="6" s="1"/>
  <c r="AN740" i="6"/>
  <c r="F739" i="6"/>
  <c r="AP740" i="6" l="1"/>
  <c r="AR740" i="6" s="1"/>
  <c r="O740" i="6" s="1"/>
  <c r="AB740" i="6" s="1"/>
  <c r="L740" i="6"/>
  <c r="J739" i="6" s="1"/>
  <c r="AQ740" i="6"/>
  <c r="N740" i="6" s="1"/>
  <c r="X740" i="6" s="1"/>
  <c r="Q739" i="6"/>
  <c r="AJ739" i="6"/>
  <c r="D739" i="6" s="1"/>
  <c r="R739" i="6"/>
  <c r="AK739" i="6"/>
  <c r="AC739" i="6" l="1"/>
  <c r="AD739" i="6" s="1"/>
  <c r="E739" i="6"/>
  <c r="B739" i="6" s="1"/>
  <c r="W739" i="6"/>
  <c r="AA739" i="6" s="1"/>
  <c r="AE739" i="6" s="1"/>
  <c r="S739" i="6"/>
  <c r="T739" i="6" s="1"/>
  <c r="AS740" i="6"/>
  <c r="AF739" i="6" l="1"/>
  <c r="AM740" i="6"/>
  <c r="P740" i="6"/>
  <c r="I740" i="6" s="1"/>
  <c r="AN741" i="6"/>
  <c r="F740" i="6"/>
  <c r="AQ741" i="6" l="1"/>
  <c r="N741" i="6" s="1"/>
  <c r="X741" i="6" s="1"/>
  <c r="AP741" i="6"/>
  <c r="AR741" i="6" s="1"/>
  <c r="O741" i="6" s="1"/>
  <c r="AB741" i="6" s="1"/>
  <c r="L741" i="6"/>
  <c r="J740" i="6" s="1"/>
  <c r="Q740" i="6"/>
  <c r="R740" i="6"/>
  <c r="AK740" i="6"/>
  <c r="AJ740" i="6"/>
  <c r="D740" i="6" s="1"/>
  <c r="S740" i="6" l="1"/>
  <c r="T740" i="6" s="1"/>
  <c r="AC740" i="6"/>
  <c r="AD740" i="6" s="1"/>
  <c r="E740" i="6"/>
  <c r="B740" i="6" s="1"/>
  <c r="W740" i="6"/>
  <c r="AA740" i="6" s="1"/>
  <c r="AS741" i="6"/>
  <c r="AE740" i="6" l="1"/>
  <c r="AF740" i="6" s="1"/>
  <c r="P741" i="6"/>
  <c r="I741" i="6" s="1"/>
  <c r="AN742" i="6"/>
  <c r="F741" i="6"/>
  <c r="AM741" i="6"/>
  <c r="R741" i="6" l="1"/>
  <c r="Q741" i="6"/>
  <c r="AJ741" i="6"/>
  <c r="D741" i="6" s="1"/>
  <c r="AK741" i="6"/>
  <c r="AP742" i="6"/>
  <c r="AR742" i="6" s="1"/>
  <c r="O742" i="6" s="1"/>
  <c r="AB742" i="6" s="1"/>
  <c r="AQ742" i="6"/>
  <c r="N742" i="6" s="1"/>
  <c r="X742" i="6" s="1"/>
  <c r="L742" i="6"/>
  <c r="J741" i="6" s="1"/>
  <c r="S741" i="6" l="1"/>
  <c r="AC741" i="6"/>
  <c r="AD741" i="6" s="1"/>
  <c r="E741" i="6"/>
  <c r="B741" i="6" s="1"/>
  <c r="W741" i="6"/>
  <c r="AA741" i="6" s="1"/>
  <c r="AE741" i="6" s="1"/>
  <c r="T741" i="6"/>
  <c r="AS742" i="6"/>
  <c r="AF741" i="6" l="1"/>
  <c r="P742" i="6"/>
  <c r="I742" i="6" s="1"/>
  <c r="AN743" i="6"/>
  <c r="F742" i="6"/>
  <c r="AM742" i="6"/>
  <c r="Q742" i="6" l="1"/>
  <c r="R742" i="6"/>
  <c r="AK742" i="6"/>
  <c r="AJ742" i="6"/>
  <c r="D742" i="6" s="1"/>
  <c r="L743" i="6"/>
  <c r="J742" i="6" s="1"/>
  <c r="AP743" i="6"/>
  <c r="AR743" i="6" s="1"/>
  <c r="O743" i="6" s="1"/>
  <c r="AB743" i="6" s="1"/>
  <c r="AQ743" i="6"/>
  <c r="N743" i="6" s="1"/>
  <c r="X743" i="6" s="1"/>
  <c r="S742" i="6" l="1"/>
  <c r="AC742" i="6"/>
  <c r="AD742" i="6" s="1"/>
  <c r="E742" i="6"/>
  <c r="B742" i="6" s="1"/>
  <c r="W742" i="6"/>
  <c r="AA742" i="6" s="1"/>
  <c r="AE742" i="6" s="1"/>
  <c r="T742" i="6"/>
  <c r="AS743" i="6"/>
  <c r="AF742" i="6" l="1"/>
  <c r="P743" i="6"/>
  <c r="I743" i="6" s="1"/>
  <c r="AN744" i="6"/>
  <c r="F743" i="6"/>
  <c r="AM743" i="6"/>
  <c r="R743" i="6" l="1"/>
  <c r="AJ743" i="6"/>
  <c r="D743" i="6" s="1"/>
  <c r="AK743" i="6"/>
  <c r="Q743" i="6"/>
  <c r="AP744" i="6"/>
  <c r="AR744" i="6" s="1"/>
  <c r="O744" i="6" s="1"/>
  <c r="AB744" i="6" s="1"/>
  <c r="L744" i="6"/>
  <c r="J743" i="6" s="1"/>
  <c r="AQ744" i="6"/>
  <c r="N744" i="6" s="1"/>
  <c r="X744" i="6" s="1"/>
  <c r="AC743" i="6" l="1"/>
  <c r="AD743" i="6" s="1"/>
  <c r="E743" i="6"/>
  <c r="B743" i="6" s="1"/>
  <c r="W743" i="6"/>
  <c r="AA743" i="6" s="1"/>
  <c r="S743" i="6"/>
  <c r="T743" i="6" s="1"/>
  <c r="AS744" i="6"/>
  <c r="AE743" i="6" l="1"/>
  <c r="AF743" i="6" s="1"/>
  <c r="P744" i="6"/>
  <c r="I744" i="6" s="1"/>
  <c r="AN745" i="6"/>
  <c r="F744" i="6"/>
  <c r="AM744" i="6"/>
  <c r="AK744" i="6" l="1"/>
  <c r="Q744" i="6"/>
  <c r="AJ744" i="6"/>
  <c r="D744" i="6" s="1"/>
  <c r="R744" i="6"/>
  <c r="AP745" i="6"/>
  <c r="AR745" i="6" s="1"/>
  <c r="O745" i="6" s="1"/>
  <c r="AB745" i="6" s="1"/>
  <c r="L745" i="6"/>
  <c r="J744" i="6" s="1"/>
  <c r="AQ745" i="6"/>
  <c r="N745" i="6" s="1"/>
  <c r="X745" i="6" s="1"/>
  <c r="AC744" i="6" l="1"/>
  <c r="AD744" i="6" s="1"/>
  <c r="E744" i="6"/>
  <c r="B744" i="6" s="1"/>
  <c r="W744" i="6"/>
  <c r="AA744" i="6" s="1"/>
  <c r="AS745" i="6"/>
  <c r="F745" i="6" s="1"/>
  <c r="S744" i="6"/>
  <c r="T744" i="6" s="1"/>
  <c r="AE744" i="6" l="1"/>
  <c r="AF744" i="6" s="1"/>
  <c r="AN746" i="6"/>
  <c r="AP746" i="6" s="1"/>
  <c r="AR746" i="6" s="1"/>
  <c r="O746" i="6" s="1"/>
  <c r="AB746" i="6" s="1"/>
  <c r="P745" i="6"/>
  <c r="I745" i="6" s="1"/>
  <c r="AM745" i="6"/>
  <c r="R745" i="6" s="1"/>
  <c r="AJ745" i="6" l="1"/>
  <c r="D745" i="6" s="1"/>
  <c r="AQ746" i="6"/>
  <c r="N746" i="6" s="1"/>
  <c r="X746" i="6" s="1"/>
  <c r="L746" i="6"/>
  <c r="J745" i="6" s="1"/>
  <c r="AK745" i="6"/>
  <c r="E745" i="6" s="1"/>
  <c r="Q745" i="6"/>
  <c r="AC745" i="6" l="1"/>
  <c r="AD745" i="6" s="1"/>
  <c r="B745" i="6"/>
  <c r="AS746" i="6"/>
  <c r="AM746" i="6" s="1"/>
  <c r="R746" i="6" s="1"/>
  <c r="S745" i="6"/>
  <c r="T745" i="6" s="1"/>
  <c r="W745" i="6"/>
  <c r="AA745" i="6" s="1"/>
  <c r="AE745" i="6" s="1"/>
  <c r="AJ746" i="6"/>
  <c r="D746" i="6" s="1"/>
  <c r="AK746" i="6" l="1"/>
  <c r="AN747" i="6"/>
  <c r="Q746" i="6"/>
  <c r="AC746" i="6" s="1"/>
  <c r="AD746" i="6" s="1"/>
  <c r="F746" i="6"/>
  <c r="AF745" i="6"/>
  <c r="P746" i="6"/>
  <c r="I746" i="6" s="1"/>
  <c r="E746" i="6"/>
  <c r="W746" i="6"/>
  <c r="AA746" i="6" s="1"/>
  <c r="AQ747" i="6"/>
  <c r="N747" i="6" s="1"/>
  <c r="X747" i="6" s="1"/>
  <c r="AP747" i="6"/>
  <c r="AR747" i="6" s="1"/>
  <c r="O747" i="6" s="1"/>
  <c r="AB747" i="6" s="1"/>
  <c r="L747" i="6"/>
  <c r="J746" i="6" s="1"/>
  <c r="AE746" i="6" l="1"/>
  <c r="B746" i="6"/>
  <c r="AF746" i="6" s="1"/>
  <c r="S746" i="6"/>
  <c r="T746" i="6"/>
  <c r="AS747" i="6"/>
  <c r="P747" i="6" l="1"/>
  <c r="I747" i="6" s="1"/>
  <c r="AN748" i="6"/>
  <c r="F747" i="6"/>
  <c r="AM747" i="6"/>
  <c r="AK747" i="6" l="1"/>
  <c r="AJ747" i="6"/>
  <c r="D747" i="6" s="1"/>
  <c r="Q747" i="6"/>
  <c r="R747" i="6"/>
  <c r="AQ748" i="6"/>
  <c r="N748" i="6" s="1"/>
  <c r="X748" i="6" s="1"/>
  <c r="L748" i="6"/>
  <c r="J747" i="6" s="1"/>
  <c r="AP748" i="6"/>
  <c r="AR748" i="6" s="1"/>
  <c r="O748" i="6" s="1"/>
  <c r="AB748" i="6" s="1"/>
  <c r="AC747" i="6" l="1"/>
  <c r="AD747" i="6" s="1"/>
  <c r="E747" i="6"/>
  <c r="B747" i="6" s="1"/>
  <c r="W747" i="6"/>
  <c r="AA747" i="6" s="1"/>
  <c r="S747" i="6"/>
  <c r="T747" i="6" s="1"/>
  <c r="AS748" i="6"/>
  <c r="AM748" i="6" s="1"/>
  <c r="AE747" i="6" l="1"/>
  <c r="AF747" i="6" s="1"/>
  <c r="AJ748" i="6"/>
  <c r="D748" i="6" s="1"/>
  <c r="R748" i="6"/>
  <c r="AK748" i="6"/>
  <c r="Q748" i="6"/>
  <c r="P748" i="6"/>
  <c r="I748" i="6" s="1"/>
  <c r="AN749" i="6"/>
  <c r="F748" i="6"/>
  <c r="AC748" i="6" l="1"/>
  <c r="AD748" i="6" s="1"/>
  <c r="E748" i="6"/>
  <c r="W748" i="6"/>
  <c r="AA748" i="6" s="1"/>
  <c r="AQ749" i="6"/>
  <c r="N749" i="6" s="1"/>
  <c r="X749" i="6" s="1"/>
  <c r="AP749" i="6"/>
  <c r="AR749" i="6" s="1"/>
  <c r="O749" i="6" s="1"/>
  <c r="AB749" i="6" s="1"/>
  <c r="L749" i="6"/>
  <c r="J748" i="6" s="1"/>
  <c r="S748" i="6"/>
  <c r="AE748" i="6" l="1"/>
  <c r="B748" i="6"/>
  <c r="T748" i="6"/>
  <c r="AS749" i="6"/>
  <c r="AF748" i="6" l="1"/>
  <c r="P749" i="6"/>
  <c r="I749" i="6" s="1"/>
  <c r="AN750" i="6"/>
  <c r="F749" i="6"/>
  <c r="AM749" i="6"/>
  <c r="R749" i="6" l="1"/>
  <c r="AJ749" i="6"/>
  <c r="D749" i="6" s="1"/>
  <c r="AK749" i="6"/>
  <c r="Q749" i="6"/>
  <c r="AP750" i="6"/>
  <c r="AR750" i="6" s="1"/>
  <c r="O750" i="6" s="1"/>
  <c r="AB750" i="6" s="1"/>
  <c r="AQ750" i="6"/>
  <c r="N750" i="6" s="1"/>
  <c r="X750" i="6" s="1"/>
  <c r="L750" i="6"/>
  <c r="J749" i="6" s="1"/>
  <c r="AC749" i="6" l="1"/>
  <c r="AD749" i="6" s="1"/>
  <c r="E749" i="6"/>
  <c r="B749" i="6" s="1"/>
  <c r="W749" i="6"/>
  <c r="AA749" i="6" s="1"/>
  <c r="S749" i="6"/>
  <c r="T749" i="6" s="1"/>
  <c r="AS750" i="6"/>
  <c r="AE749" i="6" l="1"/>
  <c r="AF749" i="6" s="1"/>
  <c r="P750" i="6"/>
  <c r="I750" i="6" s="1"/>
  <c r="AN751" i="6"/>
  <c r="F750" i="6"/>
  <c r="AM750" i="6"/>
  <c r="AJ750" i="6" l="1"/>
  <c r="D750" i="6" s="1"/>
  <c r="AK750" i="6"/>
  <c r="Q750" i="6"/>
  <c r="R750" i="6"/>
  <c r="AP751" i="6"/>
  <c r="AR751" i="6" s="1"/>
  <c r="O751" i="6" s="1"/>
  <c r="AB751" i="6" s="1"/>
  <c r="AQ751" i="6"/>
  <c r="N751" i="6" s="1"/>
  <c r="X751" i="6" s="1"/>
  <c r="L751" i="6"/>
  <c r="J750" i="6" s="1"/>
  <c r="AC750" i="6" l="1"/>
  <c r="AD750" i="6" s="1"/>
  <c r="E750" i="6"/>
  <c r="B750" i="6" s="1"/>
  <c r="W750" i="6"/>
  <c r="AA750" i="6" s="1"/>
  <c r="S750" i="6"/>
  <c r="T750" i="6" s="1"/>
  <c r="AS751" i="6"/>
  <c r="AE750" i="6" l="1"/>
  <c r="AF750" i="6" s="1"/>
  <c r="P751" i="6"/>
  <c r="I751" i="6" s="1"/>
  <c r="AN752" i="6"/>
  <c r="F751" i="6"/>
  <c r="AM751" i="6"/>
  <c r="R751" i="6" l="1"/>
  <c r="Q751" i="6"/>
  <c r="AK751" i="6"/>
  <c r="AJ751" i="6"/>
  <c r="D751" i="6" s="1"/>
  <c r="AP752" i="6"/>
  <c r="AR752" i="6" s="1"/>
  <c r="O752" i="6" s="1"/>
  <c r="AB752" i="6" s="1"/>
  <c r="L752" i="6"/>
  <c r="J751" i="6" s="1"/>
  <c r="AQ752" i="6"/>
  <c r="N752" i="6" s="1"/>
  <c r="X752" i="6" s="1"/>
  <c r="AC751" i="6" l="1"/>
  <c r="AD751" i="6" s="1"/>
  <c r="E751" i="6"/>
  <c r="B751" i="6" s="1"/>
  <c r="W751" i="6"/>
  <c r="AA751" i="6" s="1"/>
  <c r="S751" i="6"/>
  <c r="T751" i="6" s="1"/>
  <c r="AS752" i="6"/>
  <c r="AE751" i="6" l="1"/>
  <c r="AF751" i="6" s="1"/>
  <c r="P752" i="6"/>
  <c r="I752" i="6" s="1"/>
  <c r="AN753" i="6"/>
  <c r="F752" i="6"/>
  <c r="AM752" i="6"/>
  <c r="R752" i="6" l="1"/>
  <c r="AJ752" i="6"/>
  <c r="D752" i="6" s="1"/>
  <c r="Q752" i="6"/>
  <c r="AK752" i="6"/>
  <c r="AQ753" i="6"/>
  <c r="N753" i="6" s="1"/>
  <c r="X753" i="6" s="1"/>
  <c r="AP753" i="6"/>
  <c r="AR753" i="6" s="1"/>
  <c r="O753" i="6" s="1"/>
  <c r="AB753" i="6" s="1"/>
  <c r="L753" i="6"/>
  <c r="J752" i="6" s="1"/>
  <c r="S752" i="6" l="1"/>
  <c r="AC752" i="6"/>
  <c r="AD752" i="6" s="1"/>
  <c r="E752" i="6"/>
  <c r="B752" i="6" s="1"/>
  <c r="W752" i="6"/>
  <c r="AA752" i="6" s="1"/>
  <c r="T752" i="6"/>
  <c r="AS753" i="6"/>
  <c r="AM753" i="6" s="1"/>
  <c r="AE752" i="6" l="1"/>
  <c r="AF752" i="6" s="1"/>
  <c r="AJ753" i="6"/>
  <c r="D753" i="6" s="1"/>
  <c r="AK753" i="6"/>
  <c r="Q753" i="6"/>
  <c r="R753" i="6"/>
  <c r="P753" i="6"/>
  <c r="I753" i="6" s="1"/>
  <c r="AN754" i="6"/>
  <c r="F753" i="6"/>
  <c r="AC753" i="6" l="1"/>
  <c r="AD753" i="6" s="1"/>
  <c r="E753" i="6"/>
  <c r="W753" i="6"/>
  <c r="AA753" i="6" s="1"/>
  <c r="AP754" i="6"/>
  <c r="AR754" i="6" s="1"/>
  <c r="O754" i="6" s="1"/>
  <c r="AB754" i="6" s="1"/>
  <c r="L754" i="6"/>
  <c r="J753" i="6" s="1"/>
  <c r="AQ754" i="6"/>
  <c r="N754" i="6" s="1"/>
  <c r="X754" i="6" s="1"/>
  <c r="S753" i="6"/>
  <c r="AE753" i="6" l="1"/>
  <c r="B753" i="6"/>
  <c r="T753" i="6"/>
  <c r="AS754" i="6"/>
  <c r="AM754" i="6" s="1"/>
  <c r="AF753" i="6" l="1"/>
  <c r="AK754" i="6"/>
  <c r="Q754" i="6"/>
  <c r="R754" i="6"/>
  <c r="AJ754" i="6"/>
  <c r="D754" i="6" s="1"/>
  <c r="P754" i="6"/>
  <c r="I754" i="6" s="1"/>
  <c r="AN755" i="6"/>
  <c r="F754" i="6"/>
  <c r="AC754" i="6" l="1"/>
  <c r="AD754" i="6" s="1"/>
  <c r="E754" i="6"/>
  <c r="W754" i="6"/>
  <c r="AA754" i="6" s="1"/>
  <c r="AP755" i="6"/>
  <c r="AR755" i="6" s="1"/>
  <c r="O755" i="6" s="1"/>
  <c r="AB755" i="6" s="1"/>
  <c r="L755" i="6"/>
  <c r="J754" i="6" s="1"/>
  <c r="AQ755" i="6"/>
  <c r="N755" i="6" s="1"/>
  <c r="X755" i="6" s="1"/>
  <c r="S754" i="6"/>
  <c r="AE754" i="6" l="1"/>
  <c r="B754" i="6"/>
  <c r="T754" i="6"/>
  <c r="AS755" i="6"/>
  <c r="AM755" i="6" s="1"/>
  <c r="AF754" i="6" l="1"/>
  <c r="AJ755" i="6"/>
  <c r="D755" i="6" s="1"/>
  <c r="R755" i="6"/>
  <c r="AK755" i="6"/>
  <c r="Q755" i="6"/>
  <c r="P755" i="6"/>
  <c r="I755" i="6" s="1"/>
  <c r="AN756" i="6"/>
  <c r="F755" i="6"/>
  <c r="AC755" i="6" l="1"/>
  <c r="AD755" i="6" s="1"/>
  <c r="E755" i="6"/>
  <c r="W755" i="6"/>
  <c r="AA755" i="6" s="1"/>
  <c r="AP756" i="6"/>
  <c r="AR756" i="6" s="1"/>
  <c r="O756" i="6" s="1"/>
  <c r="AB756" i="6" s="1"/>
  <c r="AQ756" i="6"/>
  <c r="N756" i="6" s="1"/>
  <c r="X756" i="6" s="1"/>
  <c r="L756" i="6"/>
  <c r="J755" i="6" s="1"/>
  <c r="B755" i="6" s="1"/>
  <c r="S755" i="6"/>
  <c r="AE755" i="6" l="1"/>
  <c r="AF755" i="6" s="1"/>
  <c r="T755" i="6"/>
  <c r="AS756" i="6"/>
  <c r="P756" i="6" l="1"/>
  <c r="I756" i="6" s="1"/>
  <c r="AN757" i="6"/>
  <c r="F756" i="6"/>
  <c r="AM756" i="6"/>
  <c r="Q756" i="6" l="1"/>
  <c r="R756" i="6"/>
  <c r="AJ756" i="6"/>
  <c r="D756" i="6" s="1"/>
  <c r="AK756" i="6"/>
  <c r="L757" i="6"/>
  <c r="J756" i="6" s="1"/>
  <c r="AQ757" i="6"/>
  <c r="N757" i="6" s="1"/>
  <c r="X757" i="6" s="1"/>
  <c r="AP757" i="6"/>
  <c r="AR757" i="6" s="1"/>
  <c r="O757" i="6" s="1"/>
  <c r="AB757" i="6" s="1"/>
  <c r="AC756" i="6" l="1"/>
  <c r="AD756" i="6" s="1"/>
  <c r="E756" i="6"/>
  <c r="B756" i="6" s="1"/>
  <c r="W756" i="6"/>
  <c r="AA756" i="6" s="1"/>
  <c r="S756" i="6"/>
  <c r="T756" i="6" s="1"/>
  <c r="AS757" i="6"/>
  <c r="AE756" i="6" l="1"/>
  <c r="AF756" i="6" s="1"/>
  <c r="P757" i="6"/>
  <c r="I757" i="6" s="1"/>
  <c r="AN758" i="6"/>
  <c r="F757" i="6"/>
  <c r="AM757" i="6"/>
  <c r="AJ757" i="6" l="1"/>
  <c r="D757" i="6" s="1"/>
  <c r="AK757" i="6"/>
  <c r="Q757" i="6"/>
  <c r="R757" i="6"/>
  <c r="AQ758" i="6"/>
  <c r="N758" i="6" s="1"/>
  <c r="X758" i="6" s="1"/>
  <c r="L758" i="6"/>
  <c r="J757" i="6" s="1"/>
  <c r="AP758" i="6"/>
  <c r="AR758" i="6" s="1"/>
  <c r="O758" i="6" s="1"/>
  <c r="AB758" i="6" s="1"/>
  <c r="AC757" i="6" l="1"/>
  <c r="AD757" i="6" s="1"/>
  <c r="E757" i="6"/>
  <c r="B757" i="6" s="1"/>
  <c r="W757" i="6"/>
  <c r="AA757" i="6" s="1"/>
  <c r="S757" i="6"/>
  <c r="T757" i="6" s="1"/>
  <c r="AS758" i="6"/>
  <c r="AE757" i="6" l="1"/>
  <c r="AF757" i="6" s="1"/>
  <c r="P758" i="6"/>
  <c r="I758" i="6" s="1"/>
  <c r="AN759" i="6"/>
  <c r="F758" i="6"/>
  <c r="AM758" i="6"/>
  <c r="AQ759" i="6" l="1"/>
  <c r="N759" i="6" s="1"/>
  <c r="X759" i="6" s="1"/>
  <c r="AP759" i="6"/>
  <c r="AR759" i="6" s="1"/>
  <c r="O759" i="6" s="1"/>
  <c r="AB759" i="6" s="1"/>
  <c r="L759" i="6"/>
  <c r="J758" i="6" s="1"/>
  <c r="AK758" i="6"/>
  <c r="Q758" i="6"/>
  <c r="AJ758" i="6"/>
  <c r="D758" i="6" s="1"/>
  <c r="R758" i="6"/>
  <c r="AC758" i="6" l="1"/>
  <c r="AD758" i="6" s="1"/>
  <c r="E758" i="6"/>
  <c r="B758" i="6" s="1"/>
  <c r="W758" i="6"/>
  <c r="AA758" i="6" s="1"/>
  <c r="S758" i="6"/>
  <c r="T758" i="6" s="1"/>
  <c r="AS759" i="6"/>
  <c r="AE758" i="6" l="1"/>
  <c r="AF758" i="6" s="1"/>
  <c r="P759" i="6"/>
  <c r="I759" i="6" s="1"/>
  <c r="AN760" i="6"/>
  <c r="F759" i="6"/>
  <c r="AM759" i="6"/>
  <c r="AK759" i="6" l="1"/>
  <c r="AJ759" i="6"/>
  <c r="D759" i="6" s="1"/>
  <c r="R759" i="6"/>
  <c r="Q759" i="6"/>
  <c r="AQ760" i="6"/>
  <c r="N760" i="6" s="1"/>
  <c r="X760" i="6" s="1"/>
  <c r="L760" i="6"/>
  <c r="J759" i="6" s="1"/>
  <c r="AP760" i="6"/>
  <c r="AR760" i="6" s="1"/>
  <c r="O760" i="6" s="1"/>
  <c r="AB760" i="6" s="1"/>
  <c r="AC759" i="6" l="1"/>
  <c r="AD759" i="6" s="1"/>
  <c r="E759" i="6"/>
  <c r="B759" i="6" s="1"/>
  <c r="W759" i="6"/>
  <c r="AA759" i="6" s="1"/>
  <c r="S759" i="6"/>
  <c r="T759" i="6" s="1"/>
  <c r="AS760" i="6"/>
  <c r="AE759" i="6" l="1"/>
  <c r="AF759" i="6" s="1"/>
  <c r="P760" i="6"/>
  <c r="I760" i="6" s="1"/>
  <c r="AN761" i="6"/>
  <c r="F760" i="6"/>
  <c r="AM760" i="6"/>
  <c r="AK760" i="6" l="1"/>
  <c r="R760" i="6"/>
  <c r="AJ760" i="6"/>
  <c r="D760" i="6" s="1"/>
  <c r="Q760" i="6"/>
  <c r="AQ761" i="6"/>
  <c r="N761" i="6" s="1"/>
  <c r="X761" i="6" s="1"/>
  <c r="AP761" i="6"/>
  <c r="AR761" i="6" s="1"/>
  <c r="O761" i="6" s="1"/>
  <c r="AB761" i="6" s="1"/>
  <c r="L761" i="6"/>
  <c r="J760" i="6" s="1"/>
  <c r="AC760" i="6" l="1"/>
  <c r="AD760" i="6" s="1"/>
  <c r="E760" i="6"/>
  <c r="B760" i="6" s="1"/>
  <c r="W760" i="6"/>
  <c r="AA760" i="6" s="1"/>
  <c r="S760" i="6"/>
  <c r="T760" i="6" s="1"/>
  <c r="AS761" i="6"/>
  <c r="AE760" i="6" l="1"/>
  <c r="AF760" i="6" s="1"/>
  <c r="P761" i="6"/>
  <c r="I761" i="6" s="1"/>
  <c r="AN762" i="6"/>
  <c r="F761" i="6"/>
  <c r="AM761" i="6"/>
  <c r="R761" i="6" l="1"/>
  <c r="AK761" i="6"/>
  <c r="Q761" i="6"/>
  <c r="AJ761" i="6"/>
  <c r="D761" i="6" s="1"/>
  <c r="AQ762" i="6"/>
  <c r="N762" i="6" s="1"/>
  <c r="X762" i="6" s="1"/>
  <c r="L762" i="6"/>
  <c r="J761" i="6" s="1"/>
  <c r="AP762" i="6"/>
  <c r="AR762" i="6" s="1"/>
  <c r="O762" i="6" s="1"/>
  <c r="AB762" i="6" s="1"/>
  <c r="S761" i="6" l="1"/>
  <c r="AC761" i="6"/>
  <c r="AD761" i="6" s="1"/>
  <c r="E761" i="6"/>
  <c r="B761" i="6" s="1"/>
  <c r="W761" i="6"/>
  <c r="AA761" i="6" s="1"/>
  <c r="AE761" i="6" s="1"/>
  <c r="T761" i="6"/>
  <c r="AS762" i="6"/>
  <c r="AF761" i="6" l="1"/>
  <c r="P762" i="6"/>
  <c r="I762" i="6" s="1"/>
  <c r="AN763" i="6"/>
  <c r="F762" i="6"/>
  <c r="AM762" i="6"/>
  <c r="AJ762" i="6" l="1"/>
  <c r="D762" i="6" s="1"/>
  <c r="Q762" i="6"/>
  <c r="AK762" i="6"/>
  <c r="R762" i="6"/>
  <c r="L763" i="6"/>
  <c r="J762" i="6" s="1"/>
  <c r="AP763" i="6"/>
  <c r="AR763" i="6" s="1"/>
  <c r="O763" i="6" s="1"/>
  <c r="AB763" i="6" s="1"/>
  <c r="AQ763" i="6"/>
  <c r="N763" i="6" s="1"/>
  <c r="X763" i="6" s="1"/>
  <c r="AC762" i="6" l="1"/>
  <c r="AD762" i="6" s="1"/>
  <c r="E762" i="6"/>
  <c r="B762" i="6" s="1"/>
  <c r="W762" i="6"/>
  <c r="AA762" i="6" s="1"/>
  <c r="S762" i="6"/>
  <c r="T762" i="6" s="1"/>
  <c r="AS763" i="6"/>
  <c r="AM763" i="6" s="1"/>
  <c r="AE762" i="6" l="1"/>
  <c r="AF762" i="6" s="1"/>
  <c r="Q763" i="6"/>
  <c r="AK763" i="6"/>
  <c r="R763" i="6"/>
  <c r="AJ763" i="6"/>
  <c r="D763" i="6" s="1"/>
  <c r="P763" i="6"/>
  <c r="I763" i="6" s="1"/>
  <c r="AN764" i="6"/>
  <c r="F763" i="6"/>
  <c r="AC763" i="6" l="1"/>
  <c r="AD763" i="6" s="1"/>
  <c r="E763" i="6"/>
  <c r="W763" i="6"/>
  <c r="AA763" i="6" s="1"/>
  <c r="AE763" i="6" s="1"/>
  <c r="L764" i="6"/>
  <c r="J763" i="6" s="1"/>
  <c r="AP764" i="6"/>
  <c r="AR764" i="6" s="1"/>
  <c r="O764" i="6" s="1"/>
  <c r="AB764" i="6" s="1"/>
  <c r="AQ764" i="6"/>
  <c r="N764" i="6" s="1"/>
  <c r="X764" i="6" s="1"/>
  <c r="S763" i="6"/>
  <c r="B763" i="6" l="1"/>
  <c r="AF763" i="6" s="1"/>
  <c r="T763" i="6"/>
  <c r="AS764" i="6"/>
  <c r="P764" i="6" l="1"/>
  <c r="I764" i="6" s="1"/>
  <c r="AN765" i="6"/>
  <c r="F764" i="6"/>
  <c r="AM764" i="6"/>
  <c r="AK764" i="6" l="1"/>
  <c r="R764" i="6"/>
  <c r="Q764" i="6"/>
  <c r="S764" i="6" s="1"/>
  <c r="AJ764" i="6"/>
  <c r="D764" i="6" s="1"/>
  <c r="AP765" i="6"/>
  <c r="AR765" i="6" s="1"/>
  <c r="O765" i="6" s="1"/>
  <c r="AB765" i="6" s="1"/>
  <c r="L765" i="6"/>
  <c r="J764" i="6" s="1"/>
  <c r="AQ765" i="6"/>
  <c r="N765" i="6" s="1"/>
  <c r="X765" i="6" s="1"/>
  <c r="AC764" i="6" l="1"/>
  <c r="AD764" i="6" s="1"/>
  <c r="E764" i="6"/>
  <c r="B764" i="6" s="1"/>
  <c r="W764" i="6"/>
  <c r="AA764" i="6" s="1"/>
  <c r="T764" i="6"/>
  <c r="AS765" i="6"/>
  <c r="AE764" i="6" l="1"/>
  <c r="AF764" i="6" s="1"/>
  <c r="P765" i="6"/>
  <c r="I765" i="6" s="1"/>
  <c r="AN766" i="6"/>
  <c r="F765" i="6"/>
  <c r="AM765" i="6"/>
  <c r="R765" i="6" l="1"/>
  <c r="AK765" i="6"/>
  <c r="AJ765" i="6"/>
  <c r="D765" i="6" s="1"/>
  <c r="Q765" i="6"/>
  <c r="L766" i="6"/>
  <c r="J765" i="6" s="1"/>
  <c r="AQ766" i="6"/>
  <c r="N766" i="6" s="1"/>
  <c r="X766" i="6" s="1"/>
  <c r="AP766" i="6"/>
  <c r="AR766" i="6" s="1"/>
  <c r="O766" i="6" s="1"/>
  <c r="AB766" i="6" s="1"/>
  <c r="AC765" i="6" l="1"/>
  <c r="AD765" i="6" s="1"/>
  <c r="E765" i="6"/>
  <c r="B765" i="6" s="1"/>
  <c r="W765" i="6"/>
  <c r="AA765" i="6" s="1"/>
  <c r="S765" i="6"/>
  <c r="T765" i="6" s="1"/>
  <c r="AS766" i="6"/>
  <c r="AE765" i="6" l="1"/>
  <c r="AF765" i="6" s="1"/>
  <c r="P766" i="6"/>
  <c r="I766" i="6" s="1"/>
  <c r="AN767" i="6"/>
  <c r="F766" i="6"/>
  <c r="AM766" i="6"/>
  <c r="Q766" i="6" l="1"/>
  <c r="R766" i="6"/>
  <c r="AK766" i="6"/>
  <c r="AJ766" i="6"/>
  <c r="D766" i="6" s="1"/>
  <c r="AP767" i="6"/>
  <c r="AR767" i="6" s="1"/>
  <c r="O767" i="6" s="1"/>
  <c r="AB767" i="6" s="1"/>
  <c r="L767" i="6"/>
  <c r="J766" i="6" s="1"/>
  <c r="AQ767" i="6"/>
  <c r="N767" i="6" s="1"/>
  <c r="X767" i="6" s="1"/>
  <c r="AC766" i="6" l="1"/>
  <c r="AD766" i="6" s="1"/>
  <c r="E766" i="6"/>
  <c r="B766" i="6" s="1"/>
  <c r="W766" i="6"/>
  <c r="AA766" i="6" s="1"/>
  <c r="S766" i="6"/>
  <c r="T766" i="6" s="1"/>
  <c r="AS767" i="6"/>
  <c r="AE766" i="6" l="1"/>
  <c r="AF766" i="6" s="1"/>
  <c r="P767" i="6"/>
  <c r="I767" i="6" s="1"/>
  <c r="AN768" i="6"/>
  <c r="F767" i="6"/>
  <c r="AM767" i="6"/>
  <c r="Q767" i="6" l="1"/>
  <c r="AJ767" i="6"/>
  <c r="D767" i="6" s="1"/>
  <c r="AK767" i="6"/>
  <c r="R767" i="6"/>
  <c r="AQ768" i="6"/>
  <c r="N768" i="6" s="1"/>
  <c r="X768" i="6" s="1"/>
  <c r="AP768" i="6"/>
  <c r="AR768" i="6" s="1"/>
  <c r="O768" i="6" s="1"/>
  <c r="AB768" i="6" s="1"/>
  <c r="L768" i="6"/>
  <c r="J767" i="6" s="1"/>
  <c r="AC767" i="6" l="1"/>
  <c r="AD767" i="6" s="1"/>
  <c r="E767" i="6"/>
  <c r="B767" i="6" s="1"/>
  <c r="W767" i="6"/>
  <c r="AA767" i="6" s="1"/>
  <c r="AS768" i="6"/>
  <c r="AM768" i="6" s="1"/>
  <c r="S767" i="6"/>
  <c r="T767" i="6" s="1"/>
  <c r="AE767" i="6" l="1"/>
  <c r="AF767" i="6" s="1"/>
  <c r="AK768" i="6"/>
  <c r="Q768" i="6"/>
  <c r="R768" i="6"/>
  <c r="AJ768" i="6"/>
  <c r="D768" i="6" s="1"/>
  <c r="P768" i="6"/>
  <c r="I768" i="6" s="1"/>
  <c r="AN769" i="6"/>
  <c r="F768" i="6"/>
  <c r="AC768" i="6" l="1"/>
  <c r="AD768" i="6" s="1"/>
  <c r="E768" i="6"/>
  <c r="W768" i="6"/>
  <c r="AA768" i="6" s="1"/>
  <c r="AE768" i="6" s="1"/>
  <c r="AQ769" i="6"/>
  <c r="N769" i="6" s="1"/>
  <c r="X769" i="6" s="1"/>
  <c r="AP769" i="6"/>
  <c r="AR769" i="6" s="1"/>
  <c r="O769" i="6" s="1"/>
  <c r="AB769" i="6" s="1"/>
  <c r="L769" i="6"/>
  <c r="J768" i="6" s="1"/>
  <c r="B768" i="6" s="1"/>
  <c r="S768" i="6"/>
  <c r="AF768" i="6" l="1"/>
  <c r="T768" i="6"/>
  <c r="AS769" i="6"/>
  <c r="AM769" i="6" l="1"/>
  <c r="P769" i="6"/>
  <c r="I769" i="6" s="1"/>
  <c r="AN770" i="6"/>
  <c r="F769" i="6"/>
  <c r="L770" i="6" l="1"/>
  <c r="J769" i="6" s="1"/>
  <c r="AP770" i="6"/>
  <c r="AR770" i="6" s="1"/>
  <c r="O770" i="6" s="1"/>
  <c r="AB770" i="6" s="1"/>
  <c r="AQ770" i="6"/>
  <c r="N770" i="6" s="1"/>
  <c r="X770" i="6" s="1"/>
  <c r="Q769" i="6"/>
  <c r="S769" i="6" s="1"/>
  <c r="AJ769" i="6"/>
  <c r="D769" i="6" s="1"/>
  <c r="R769" i="6"/>
  <c r="AK769" i="6"/>
  <c r="AC769" i="6" l="1"/>
  <c r="AD769" i="6" s="1"/>
  <c r="E769" i="6"/>
  <c r="B769" i="6" s="1"/>
  <c r="W769" i="6"/>
  <c r="AA769" i="6" s="1"/>
  <c r="T769" i="6"/>
  <c r="AS770" i="6"/>
  <c r="AE769" i="6" l="1"/>
  <c r="AF769" i="6" s="1"/>
  <c r="P770" i="6"/>
  <c r="I770" i="6" s="1"/>
  <c r="AN771" i="6"/>
  <c r="F770" i="6"/>
  <c r="AM770" i="6"/>
  <c r="AK770" i="6" l="1"/>
  <c r="Q770" i="6"/>
  <c r="R770" i="6"/>
  <c r="AJ770" i="6"/>
  <c r="D770" i="6" s="1"/>
  <c r="AQ771" i="6"/>
  <c r="N771" i="6" s="1"/>
  <c r="X771" i="6" s="1"/>
  <c r="AP771" i="6"/>
  <c r="AR771" i="6" s="1"/>
  <c r="O771" i="6" s="1"/>
  <c r="AB771" i="6" s="1"/>
  <c r="L771" i="6"/>
  <c r="J770" i="6" s="1"/>
  <c r="AC770" i="6" l="1"/>
  <c r="AD770" i="6" s="1"/>
  <c r="E770" i="6"/>
  <c r="B770" i="6" s="1"/>
  <c r="W770" i="6"/>
  <c r="AA770" i="6" s="1"/>
  <c r="S770" i="6"/>
  <c r="T770" i="6" s="1"/>
  <c r="AS771" i="6"/>
  <c r="AM771" i="6" s="1"/>
  <c r="AE770" i="6" l="1"/>
  <c r="AF770" i="6"/>
  <c r="Q771" i="6"/>
  <c r="AK771" i="6"/>
  <c r="R771" i="6"/>
  <c r="AJ771" i="6"/>
  <c r="D771" i="6" s="1"/>
  <c r="P771" i="6"/>
  <c r="I771" i="6" s="1"/>
  <c r="AN772" i="6"/>
  <c r="F771" i="6"/>
  <c r="AC771" i="6" l="1"/>
  <c r="AD771" i="6" s="1"/>
  <c r="E771" i="6"/>
  <c r="W771" i="6"/>
  <c r="AA771" i="6" s="1"/>
  <c r="AP772" i="6"/>
  <c r="AR772" i="6" s="1"/>
  <c r="O772" i="6" s="1"/>
  <c r="AB772" i="6" s="1"/>
  <c r="L772" i="6"/>
  <c r="J771" i="6" s="1"/>
  <c r="AQ772" i="6"/>
  <c r="N772" i="6" s="1"/>
  <c r="X772" i="6" s="1"/>
  <c r="S771" i="6"/>
  <c r="AE771" i="6" l="1"/>
  <c r="B771" i="6"/>
  <c r="T771" i="6"/>
  <c r="AS772" i="6"/>
  <c r="AM772" i="6" s="1"/>
  <c r="AF771" i="6" l="1"/>
  <c r="AJ772" i="6"/>
  <c r="D772" i="6" s="1"/>
  <c r="AK772" i="6"/>
  <c r="Q772" i="6"/>
  <c r="R772" i="6"/>
  <c r="P772" i="6"/>
  <c r="I772" i="6" s="1"/>
  <c r="AN773" i="6"/>
  <c r="F772" i="6"/>
  <c r="AC772" i="6" l="1"/>
  <c r="AD772" i="6" s="1"/>
  <c r="E772" i="6"/>
  <c r="W772" i="6"/>
  <c r="AA772" i="6" s="1"/>
  <c r="AP773" i="6"/>
  <c r="AR773" i="6" s="1"/>
  <c r="O773" i="6" s="1"/>
  <c r="AB773" i="6" s="1"/>
  <c r="L773" i="6"/>
  <c r="J772" i="6" s="1"/>
  <c r="AQ773" i="6"/>
  <c r="N773" i="6" s="1"/>
  <c r="X773" i="6" s="1"/>
  <c r="S772" i="6"/>
  <c r="AE772" i="6" l="1"/>
  <c r="B772" i="6"/>
  <c r="T772" i="6"/>
  <c r="AS773" i="6"/>
  <c r="AF772" i="6" l="1"/>
  <c r="P773" i="6"/>
  <c r="I773" i="6" s="1"/>
  <c r="AN774" i="6"/>
  <c r="F773" i="6"/>
  <c r="AM773" i="6"/>
  <c r="AJ773" i="6" l="1"/>
  <c r="D773" i="6" s="1"/>
  <c r="AK773" i="6"/>
  <c r="Q773" i="6"/>
  <c r="R773" i="6"/>
  <c r="AQ774" i="6"/>
  <c r="N774" i="6" s="1"/>
  <c r="X774" i="6" s="1"/>
  <c r="AP774" i="6"/>
  <c r="AR774" i="6" s="1"/>
  <c r="O774" i="6" s="1"/>
  <c r="AB774" i="6" s="1"/>
  <c r="L774" i="6"/>
  <c r="J773" i="6" s="1"/>
  <c r="AC773" i="6" l="1"/>
  <c r="AD773" i="6" s="1"/>
  <c r="E773" i="6"/>
  <c r="B773" i="6" s="1"/>
  <c r="W773" i="6"/>
  <c r="AA773" i="6" s="1"/>
  <c r="S773" i="6"/>
  <c r="T773" i="6" s="1"/>
  <c r="AS774" i="6"/>
  <c r="AM774" i="6" s="1"/>
  <c r="AE773" i="6" l="1"/>
  <c r="AF773" i="6" s="1"/>
  <c r="AJ774" i="6"/>
  <c r="D774" i="6" s="1"/>
  <c r="R774" i="6"/>
  <c r="AK774" i="6"/>
  <c r="Q774" i="6"/>
  <c r="P774" i="6"/>
  <c r="I774" i="6" s="1"/>
  <c r="AN775" i="6"/>
  <c r="F774" i="6"/>
  <c r="AC774" i="6" l="1"/>
  <c r="AD774" i="6" s="1"/>
  <c r="E774" i="6"/>
  <c r="W774" i="6"/>
  <c r="AA774" i="6" s="1"/>
  <c r="AP775" i="6"/>
  <c r="AR775" i="6" s="1"/>
  <c r="O775" i="6" s="1"/>
  <c r="AB775" i="6" s="1"/>
  <c r="L775" i="6"/>
  <c r="J774" i="6" s="1"/>
  <c r="AQ775" i="6"/>
  <c r="N775" i="6" s="1"/>
  <c r="X775" i="6" s="1"/>
  <c r="S774" i="6"/>
  <c r="AE774" i="6" l="1"/>
  <c r="B774" i="6"/>
  <c r="T774" i="6"/>
  <c r="AS775" i="6"/>
  <c r="AM775" i="6" s="1"/>
  <c r="AF774" i="6" l="1"/>
  <c r="Q775" i="6"/>
  <c r="AK775" i="6"/>
  <c r="AJ775" i="6"/>
  <c r="D775" i="6" s="1"/>
  <c r="R775" i="6"/>
  <c r="P775" i="6"/>
  <c r="I775" i="6" s="1"/>
  <c r="AN776" i="6"/>
  <c r="F775" i="6"/>
  <c r="AC775" i="6" l="1"/>
  <c r="AD775" i="6" s="1"/>
  <c r="E775" i="6"/>
  <c r="W775" i="6"/>
  <c r="AA775" i="6" s="1"/>
  <c r="AP776" i="6"/>
  <c r="AR776" i="6" s="1"/>
  <c r="O776" i="6" s="1"/>
  <c r="AB776" i="6" s="1"/>
  <c r="AQ776" i="6"/>
  <c r="N776" i="6" s="1"/>
  <c r="X776" i="6" s="1"/>
  <c r="L776" i="6"/>
  <c r="J775" i="6" s="1"/>
  <c r="S775" i="6"/>
  <c r="AE775" i="6" l="1"/>
  <c r="B775" i="6"/>
  <c r="AF775" i="6" s="1"/>
  <c r="T775" i="6"/>
  <c r="AS776" i="6"/>
  <c r="P776" i="6" l="1"/>
  <c r="I776" i="6" s="1"/>
  <c r="AN777" i="6"/>
  <c r="F776" i="6"/>
  <c r="AM776" i="6"/>
  <c r="L777" i="6" l="1"/>
  <c r="L19" i="6" s="1"/>
  <c r="L18" i="6" s="1"/>
  <c r="AP777" i="6"/>
  <c r="AR777" i="6" s="1"/>
  <c r="O777" i="6" s="1"/>
  <c r="AQ777" i="6"/>
  <c r="N777" i="6" s="1"/>
  <c r="R776" i="6"/>
  <c r="Q776" i="6"/>
  <c r="AJ776" i="6"/>
  <c r="D776" i="6" s="1"/>
  <c r="AK776" i="6"/>
  <c r="X777" i="6" l="1"/>
  <c r="X19" i="6" s="1"/>
  <c r="X18" i="6" s="1"/>
  <c r="N19" i="6"/>
  <c r="N18" i="6" s="1"/>
  <c r="AB777" i="6"/>
  <c r="AB19" i="6" s="1"/>
  <c r="AB18" i="6" s="1"/>
  <c r="O19" i="6"/>
  <c r="O18" i="6" s="1"/>
  <c r="AC776" i="6"/>
  <c r="AD776" i="6" s="1"/>
  <c r="E776" i="6"/>
  <c r="W776" i="6"/>
  <c r="AA776" i="6" s="1"/>
  <c r="J776" i="6"/>
  <c r="J777" i="6"/>
  <c r="J19" i="6" s="1"/>
  <c r="J18" i="6" s="1"/>
  <c r="S776" i="6"/>
  <c r="T776" i="6" s="1"/>
  <c r="AS777" i="6"/>
  <c r="AM777" i="6" s="1"/>
  <c r="AE776" i="6" l="1"/>
  <c r="B776" i="6"/>
  <c r="AK777" i="6"/>
  <c r="AJ777" i="6"/>
  <c r="D777" i="6" s="1"/>
  <c r="D19" i="6" s="1"/>
  <c r="D18" i="6" s="1"/>
  <c r="R777" i="6"/>
  <c r="R19" i="6" s="1"/>
  <c r="R18" i="6" s="1"/>
  <c r="Q777" i="6"/>
  <c r="Q19" i="6" s="1"/>
  <c r="Q18" i="6" s="1"/>
  <c r="P777" i="6"/>
  <c r="F777" i="6"/>
  <c r="AF776" i="6" l="1"/>
  <c r="F19" i="6"/>
  <c r="F18" i="6" s="1"/>
  <c r="I777" i="6"/>
  <c r="I19" i="6" s="1"/>
  <c r="I18" i="6" s="1"/>
  <c r="P19" i="6"/>
  <c r="P18" i="6" s="1"/>
  <c r="AC777" i="6"/>
  <c r="E777" i="6"/>
  <c r="E19" i="6" s="1"/>
  <c r="E18" i="6" s="1"/>
  <c r="W777" i="6"/>
  <c r="S777" i="6"/>
  <c r="B777" i="6" l="1"/>
  <c r="B19" i="6" s="1"/>
  <c r="B18" i="6" s="1"/>
  <c r="T777" i="6"/>
  <c r="T19" i="6" s="1"/>
  <c r="T18" i="6" s="1"/>
  <c r="S19" i="6"/>
  <c r="S18" i="6" s="1"/>
  <c r="AD777" i="6"/>
  <c r="AD19" i="6" s="1"/>
  <c r="AD18" i="6" s="1"/>
  <c r="AC19" i="6"/>
  <c r="AC18" i="6" s="1"/>
  <c r="AA777" i="6"/>
  <c r="W19" i="6"/>
  <c r="W18" i="6" s="1"/>
  <c r="AE777" i="6" l="1"/>
  <c r="AA19" i="6"/>
  <c r="AA18" i="6" s="1"/>
  <c r="AF777" i="6" l="1"/>
  <c r="AF19" i="6" s="1"/>
  <c r="AF18" i="6" s="1"/>
  <c r="AE19" i="6"/>
  <c r="AE18" i="6" s="1"/>
</calcChain>
</file>

<file path=xl/comments1.xml><?xml version="1.0" encoding="utf-8"?>
<comments xmlns="http://schemas.openxmlformats.org/spreadsheetml/2006/main">
  <authors>
    <author>Lewis Fogden</author>
  </authors>
  <commentList>
    <comment ref="G23" authorId="0">
      <text>
        <r>
          <rPr>
            <b/>
            <sz val="9"/>
            <color indexed="81"/>
            <rFont val="Tahoma"/>
            <family val="2"/>
          </rPr>
          <t>Lewis Fogden:</t>
        </r>
        <r>
          <rPr>
            <sz val="9"/>
            <color indexed="81"/>
            <rFont val="Tahoma"/>
            <family val="2"/>
          </rPr>
          <t xml:space="preserve">
different formula</t>
        </r>
      </text>
    </comment>
  </commentList>
</comments>
</file>

<file path=xl/sharedStrings.xml><?xml version="1.0" encoding="utf-8"?>
<sst xmlns="http://schemas.openxmlformats.org/spreadsheetml/2006/main" count="137" uniqueCount="127">
  <si>
    <t>Data</t>
  </si>
  <si>
    <t>Assumptions</t>
  </si>
  <si>
    <t>Params</t>
  </si>
  <si>
    <t>t</t>
  </si>
  <si>
    <t>sum_assured</t>
  </si>
  <si>
    <t>term_y</t>
  </si>
  <si>
    <t>Key</t>
  </si>
  <si>
    <t>Value</t>
  </si>
  <si>
    <t>level</t>
  </si>
  <si>
    <t>cost_inflation_pa</t>
  </si>
  <si>
    <t>init_pols_if</t>
  </si>
  <si>
    <t>q_x_rated</t>
  </si>
  <si>
    <t>q_x_12</t>
  </si>
  <si>
    <t>num_deaths</t>
  </si>
  <si>
    <t>duration</t>
  </si>
  <si>
    <t>num_pols_if</t>
  </si>
  <si>
    <t>inflation_factor</t>
  </si>
  <si>
    <t>premium_pp</t>
  </si>
  <si>
    <t>q_x</t>
  </si>
  <si>
    <t>age</t>
  </si>
  <si>
    <t>age_at_entry</t>
  </si>
  <si>
    <t>extra_mortality</t>
  </si>
  <si>
    <t>Age exact x</t>
  </si>
  <si>
    <t>5+</t>
  </si>
  <si>
    <t>duration_max_5</t>
  </si>
  <si>
    <t>proj_len</t>
  </si>
  <si>
    <t>S</t>
  </si>
  <si>
    <t>year</t>
  </si>
  <si>
    <t>zero_spot</t>
  </si>
  <si>
    <t>interpolate spot rates</t>
  </si>
  <si>
    <t>monthly_discount_rate</t>
  </si>
  <si>
    <t>month</t>
  </si>
  <si>
    <t>v(t)</t>
  </si>
  <si>
    <t>annual</t>
  </si>
  <si>
    <t>f(t)</t>
  </si>
  <si>
    <t>v(t) _ direct</t>
  </si>
  <si>
    <t>v_t</t>
  </si>
  <si>
    <t>npvs</t>
  </si>
  <si>
    <t>input_smoker(S/N)</t>
  </si>
  <si>
    <t>shape (level/decreasing)</t>
  </si>
  <si>
    <t>expense_pp_pa</t>
  </si>
  <si>
    <t>&lt;&lt; duration in force</t>
  </si>
  <si>
    <t>a</t>
  </si>
  <si>
    <t>b</t>
  </si>
  <si>
    <t>c</t>
  </si>
  <si>
    <t>initial_expense</t>
  </si>
  <si>
    <t>recurring_premium</t>
    <phoneticPr fontId="5"/>
  </si>
  <si>
    <t>initial_premium</t>
    <phoneticPr fontId="5"/>
  </si>
  <si>
    <t>maintenance-fee %</t>
    <phoneticPr fontId="5"/>
  </si>
  <si>
    <t>Saving Model</t>
    <phoneticPr fontId="5"/>
  </si>
  <si>
    <t>premium_installment</t>
    <phoneticPr fontId="5"/>
  </si>
  <si>
    <t>monthly %</t>
    <phoneticPr fontId="5"/>
  </si>
  <si>
    <t>Investment return</t>
    <phoneticPr fontId="5"/>
  </si>
  <si>
    <t>commissions</t>
    <phoneticPr fontId="5"/>
  </si>
  <si>
    <t>Surrender benefits</t>
    <phoneticPr fontId="5"/>
  </si>
  <si>
    <t>Maturity Benefits</t>
    <phoneticPr fontId="5"/>
  </si>
  <si>
    <t>Death benefits</t>
    <phoneticPr fontId="5"/>
  </si>
  <si>
    <t>num_lapse</t>
    <phoneticPr fontId="5"/>
  </si>
  <si>
    <t>num_maturity</t>
    <phoneticPr fontId="5"/>
  </si>
  <si>
    <t>account_value_pp</t>
    <phoneticPr fontId="5"/>
  </si>
  <si>
    <t>=NORM.INV(RAND(),0,1)</t>
    <phoneticPr fontId="5"/>
  </si>
  <si>
    <t>month</t>
    <phoneticPr fontId="5"/>
  </si>
  <si>
    <t>Mean</t>
    <phoneticPr fontId="5"/>
  </si>
  <si>
    <t>StdDev.</t>
    <phoneticPr fontId="5"/>
  </si>
  <si>
    <t>Monthly Return</t>
    <phoneticPr fontId="5"/>
  </si>
  <si>
    <t>Continuous Compound</t>
    <phoneticPr fontId="5"/>
  </si>
  <si>
    <t>Selected Scenaio</t>
    <phoneticPr fontId="5"/>
  </si>
  <si>
    <t>Policy Year</t>
    <phoneticPr fontId="5"/>
  </si>
  <si>
    <t>Lapse Rate</t>
    <phoneticPr fontId="5"/>
  </si>
  <si>
    <t>w_x</t>
    <phoneticPr fontId="5"/>
  </si>
  <si>
    <t>w_x_12</t>
    <phoneticPr fontId="5"/>
  </si>
  <si>
    <t>Selected Return Scenario</t>
    <phoneticPr fontId="5"/>
  </si>
  <si>
    <t>%Prem</t>
    <phoneticPr fontId="5"/>
  </si>
  <si>
    <t>coi_charge</t>
    <phoneticPr fontId="5"/>
  </si>
  <si>
    <t>coi_margin</t>
    <phoneticPr fontId="5"/>
  </si>
  <si>
    <t>A</t>
    <phoneticPr fontId="5"/>
  </si>
  <si>
    <t>B</t>
    <phoneticPr fontId="5"/>
  </si>
  <si>
    <t>C</t>
    <phoneticPr fontId="5"/>
  </si>
  <si>
    <t>db_type</t>
    <phoneticPr fontId="5"/>
  </si>
  <si>
    <t>surr_chrg_table_id</t>
    <phoneticPr fontId="5"/>
  </si>
  <si>
    <t>db_type</t>
    <phoneticPr fontId="5"/>
  </si>
  <si>
    <t>has_surr_chrg</t>
    <phoneticPr fontId="5"/>
  </si>
  <si>
    <t>prem_load_rate</t>
    <phoneticPr fontId="5"/>
  </si>
  <si>
    <t>min</t>
    <phoneticPr fontId="5"/>
  </si>
  <si>
    <t>duration</t>
    <phoneticPr fontId="5"/>
  </si>
  <si>
    <t>surr_chrg_table</t>
    <phoneticPr fontId="5"/>
  </si>
  <si>
    <t>type_1</t>
    <phoneticPr fontId="5"/>
  </si>
  <si>
    <t>type_2</t>
  </si>
  <si>
    <t>type_3</t>
  </si>
  <si>
    <t>D</t>
    <phoneticPr fontId="5"/>
  </si>
  <si>
    <t>add</t>
    <phoneticPr fontId="5"/>
  </si>
  <si>
    <t>"add" or "min"</t>
    <phoneticPr fontId="5"/>
  </si>
  <si>
    <t>type_3</t>
    <phoneticPr fontId="5"/>
  </si>
  <si>
    <t>spec_id</t>
    <phoneticPr fontId="5"/>
  </si>
  <si>
    <t>% premium</t>
    <phoneticPr fontId="5"/>
  </si>
  <si>
    <t>premium_loading</t>
    <phoneticPr fontId="5"/>
  </si>
  <si>
    <t>account_value_pp_mid</t>
    <phoneticPr fontId="5"/>
  </si>
  <si>
    <t>cash_surrender_value_mid</t>
    <phoneticPr fontId="5"/>
  </si>
  <si>
    <t>maint_fee_pp</t>
    <phoneticPr fontId="5"/>
  </si>
  <si>
    <t>Surrender Charge %</t>
    <phoneticPr fontId="5"/>
  </si>
  <si>
    <t>premium loading %</t>
    <phoneticPr fontId="5"/>
  </si>
  <si>
    <t>Commissions</t>
    <phoneticPr fontId="5"/>
  </si>
  <si>
    <t>Expenses</t>
    <phoneticPr fontId="5"/>
  </si>
  <si>
    <t>Premiums</t>
    <phoneticPr fontId="5"/>
  </si>
  <si>
    <t>Account Value</t>
    <phoneticPr fontId="5"/>
  </si>
  <si>
    <t>net_amout_at_risk</t>
    <phoneticPr fontId="5"/>
  </si>
  <si>
    <t>death_claim_pp_mid</t>
    <phoneticPr fontId="5"/>
  </si>
  <si>
    <t>Investment Income</t>
    <phoneticPr fontId="5"/>
  </si>
  <si>
    <t>maint_fee</t>
    <phoneticPr fontId="5"/>
  </si>
  <si>
    <t>from premium</t>
    <phoneticPr fontId="5"/>
  </si>
  <si>
    <t>coi_charge</t>
    <phoneticPr fontId="5"/>
  </si>
  <si>
    <t>init_sum_assured</t>
    <phoneticPr fontId="5"/>
  </si>
  <si>
    <t>investment_income</t>
    <phoneticPr fontId="5"/>
  </si>
  <si>
    <t>death</t>
    <phoneticPr fontId="5"/>
  </si>
  <si>
    <t>lapse</t>
    <phoneticPr fontId="5"/>
  </si>
  <si>
    <t>Account Value</t>
    <phoneticPr fontId="5"/>
  </si>
  <si>
    <t>Check</t>
    <phoneticPr fontId="5"/>
  </si>
  <si>
    <t>investment_income</t>
    <phoneticPr fontId="5"/>
  </si>
  <si>
    <t>increase in av</t>
    <phoneticPr fontId="5"/>
  </si>
  <si>
    <t>surrender charge</t>
    <phoneticPr fontId="5"/>
  </si>
  <si>
    <t>Expense margin</t>
    <phoneticPr fontId="5"/>
  </si>
  <si>
    <t>db over av</t>
    <phoneticPr fontId="5"/>
  </si>
  <si>
    <t>Mortality Margin</t>
    <phoneticPr fontId="5"/>
  </si>
  <si>
    <t>profit</t>
    <phoneticPr fontId="5"/>
  </si>
  <si>
    <t>check</t>
    <phoneticPr fontId="5"/>
  </si>
  <si>
    <t>profit</t>
    <phoneticPr fontId="5"/>
  </si>
  <si>
    <t>A</t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</si>
</sst>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76" formatCode="_-* #,##0.00_-;\-* #,##0.00_-;_-* &quot;-&quot;??_-;_-@_-"/>
    <numFmt numFmtId="177" formatCode="0.0%"/>
    <numFmt numFmtId="178" formatCode="0.000%"/>
    <numFmt numFmtId="179" formatCode="0.00000%"/>
    <numFmt numFmtId="180" formatCode="0.0000000000000000%"/>
    <numFmt numFmtId="181" formatCode="0.000000000%"/>
    <numFmt numFmtId="182" formatCode="#,##0.000;[Red]\-#,##0.000"/>
  </numFmts>
  <fonts count="6" x14ac:knownFonts="1">
    <font>
      <sz val="11"/>
      <color theme="1"/>
      <name val="游ゴシック"/>
      <family val="2"/>
      <scheme val="minor"/>
    </font>
    <font>
      <b/>
      <sz val="11"/>
      <color theme="1"/>
      <name val="游ゴシック"/>
      <family val="2"/>
      <scheme val="minor"/>
    </font>
    <font>
      <sz val="11"/>
      <color theme="1"/>
      <name val="游ゴシック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6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76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38" fontId="2" fillId="0" borderId="0" applyFont="0" applyFill="0" applyBorder="0" applyAlignment="0" applyProtection="0">
      <alignment vertical="center"/>
    </xf>
  </cellStyleXfs>
  <cellXfs count="31">
    <xf numFmtId="0" fontId="0" fillId="0" borderId="0" xfId="0"/>
    <xf numFmtId="0" fontId="1" fillId="0" borderId="0" xfId="0" applyFont="1"/>
    <xf numFmtId="0" fontId="0" fillId="0" borderId="0" xfId="0" applyFont="1"/>
    <xf numFmtId="10" fontId="0" fillId="0" borderId="0" xfId="0" applyNumberFormat="1"/>
    <xf numFmtId="0" fontId="0" fillId="0" borderId="1" xfId="0" applyBorder="1"/>
    <xf numFmtId="2" fontId="0" fillId="0" borderId="0" xfId="1" applyNumberFormat="1" applyFont="1"/>
    <xf numFmtId="9" fontId="0" fillId="0" borderId="0" xfId="0" applyNumberFormat="1"/>
    <xf numFmtId="177" fontId="0" fillId="0" borderId="0" xfId="2" applyNumberFormat="1" applyFont="1"/>
    <xf numFmtId="10" fontId="0" fillId="0" borderId="0" xfId="2" applyNumberFormat="1" applyFont="1"/>
    <xf numFmtId="178" fontId="0" fillId="0" borderId="0" xfId="2" applyNumberFormat="1" applyFont="1"/>
    <xf numFmtId="179" fontId="0" fillId="0" borderId="0" xfId="2" applyNumberFormat="1" applyFont="1"/>
    <xf numFmtId="0" fontId="0" fillId="0" borderId="0" xfId="0" applyAlignment="1">
      <alignment wrapText="1"/>
    </xf>
    <xf numFmtId="38" fontId="0" fillId="0" borderId="2" xfId="3" applyFont="1" applyBorder="1" applyAlignment="1"/>
    <xf numFmtId="0" fontId="0" fillId="0" borderId="0" xfId="0" quotePrefix="1"/>
    <xf numFmtId="0" fontId="0" fillId="0" borderId="0" xfId="0" applyAlignment="1">
      <alignment horizontal="right"/>
    </xf>
    <xf numFmtId="180" fontId="0" fillId="0" borderId="0" xfId="0" applyNumberFormat="1"/>
    <xf numFmtId="178" fontId="0" fillId="0" borderId="0" xfId="0" applyNumberFormat="1"/>
    <xf numFmtId="181" fontId="0" fillId="0" borderId="0" xfId="0" applyNumberFormat="1"/>
    <xf numFmtId="2" fontId="0" fillId="0" borderId="0" xfId="0" applyNumberFormat="1"/>
    <xf numFmtId="38" fontId="0" fillId="0" borderId="0" xfId="3" applyFont="1" applyAlignment="1"/>
    <xf numFmtId="9" fontId="0" fillId="0" borderId="0" xfId="2" applyFont="1"/>
    <xf numFmtId="0" fontId="0" fillId="2" borderId="0" xfId="0" applyFill="1"/>
    <xf numFmtId="0" fontId="0" fillId="0" borderId="0" xfId="0" applyFill="1"/>
    <xf numFmtId="9" fontId="0" fillId="2" borderId="0" xfId="0" applyNumberFormat="1" applyFill="1"/>
    <xf numFmtId="9" fontId="0" fillId="2" borderId="0" xfId="2" applyFont="1" applyFill="1"/>
    <xf numFmtId="0" fontId="0" fillId="3" borderId="0" xfId="0" applyFill="1"/>
    <xf numFmtId="38" fontId="0" fillId="0" borderId="0" xfId="0" applyNumberFormat="1"/>
    <xf numFmtId="182" fontId="0" fillId="0" borderId="0" xfId="0" applyNumberFormat="1"/>
    <xf numFmtId="38" fontId="0" fillId="0" borderId="0" xfId="3" applyFont="1" applyBorder="1" applyAlignment="1"/>
    <xf numFmtId="40" fontId="0" fillId="0" borderId="0" xfId="3" applyNumberFormat="1" applyFont="1" applyAlignment="1"/>
    <xf numFmtId="182" fontId="0" fillId="0" borderId="2" xfId="3" applyNumberFormat="1" applyFont="1" applyBorder="1" applyAlignment="1"/>
  </cellXfs>
  <cellStyles count="4">
    <cellStyle name="パーセント" xfId="2" builtinId="5"/>
    <cellStyle name="桁区切り" xfId="3" builtinId="6"/>
    <cellStyle name="桁区切り [0.00]" xfId="1" builtinId="3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saving_model!$AN$24:$AN$382</c:f>
              <c:numCache>
                <c:formatCode>#,##0_);[Red]\(#,##0\)</c:formatCode>
                <c:ptCount val="359"/>
                <c:pt idx="0">
                  <c:v>89728.500557777865</c:v>
                </c:pt>
                <c:pt idx="1">
                  <c:v>88352.534700350778</c:v>
                </c:pt>
                <c:pt idx="2">
                  <c:v>89550.983115680719</c:v>
                </c:pt>
                <c:pt idx="3">
                  <c:v>89817.824086290333</c:v>
                </c:pt>
                <c:pt idx="4">
                  <c:v>89136.386595607735</c:v>
                </c:pt>
                <c:pt idx="5">
                  <c:v>89433.709682790854</c:v>
                </c:pt>
                <c:pt idx="6">
                  <c:v>89566.511574367309</c:v>
                </c:pt>
                <c:pt idx="7">
                  <c:v>90060.392872320343</c:v>
                </c:pt>
                <c:pt idx="8">
                  <c:v>89776.316864907014</c:v>
                </c:pt>
                <c:pt idx="9">
                  <c:v>89943.481532653677</c:v>
                </c:pt>
                <c:pt idx="10">
                  <c:v>89707.276739242036</c:v>
                </c:pt>
                <c:pt idx="11">
                  <c:v>90209.350329690235</c:v>
                </c:pt>
                <c:pt idx="12">
                  <c:v>90140.507579797952</c:v>
                </c:pt>
                <c:pt idx="13">
                  <c:v>89630.366426244727</c:v>
                </c:pt>
                <c:pt idx="14">
                  <c:v>90128.843484721918</c:v>
                </c:pt>
                <c:pt idx="15">
                  <c:v>88734.032813271217</c:v>
                </c:pt>
                <c:pt idx="16">
                  <c:v>89202.039763079243</c:v>
                </c:pt>
                <c:pt idx="17">
                  <c:v>88627.82844936951</c:v>
                </c:pt>
                <c:pt idx="18">
                  <c:v>89229.75200169711</c:v>
                </c:pt>
                <c:pt idx="19">
                  <c:v>89092.515644343541</c:v>
                </c:pt>
                <c:pt idx="20">
                  <c:v>89498.610464405647</c:v>
                </c:pt>
                <c:pt idx="21">
                  <c:v>90822.458815366321</c:v>
                </c:pt>
                <c:pt idx="22">
                  <c:v>90306.253204621738</c:v>
                </c:pt>
                <c:pt idx="23">
                  <c:v>90502.377470706619</c:v>
                </c:pt>
                <c:pt idx="24">
                  <c:v>91901.323253569994</c:v>
                </c:pt>
                <c:pt idx="25">
                  <c:v>92505.150192480942</c:v>
                </c:pt>
                <c:pt idx="26">
                  <c:v>92450.363783928406</c:v>
                </c:pt>
                <c:pt idx="27">
                  <c:v>92754.820640372272</c:v>
                </c:pt>
                <c:pt idx="28">
                  <c:v>90915.071554928611</c:v>
                </c:pt>
                <c:pt idx="29">
                  <c:v>90877.396673782117</c:v>
                </c:pt>
                <c:pt idx="30">
                  <c:v>91357.396997072021</c:v>
                </c:pt>
                <c:pt idx="31">
                  <c:v>91637.390030227732</c:v>
                </c:pt>
                <c:pt idx="32">
                  <c:v>91955.365145408621</c:v>
                </c:pt>
                <c:pt idx="33">
                  <c:v>92589.62045207624</c:v>
                </c:pt>
                <c:pt idx="34">
                  <c:v>92083.08592055882</c:v>
                </c:pt>
                <c:pt idx="35">
                  <c:v>91384.412440909102</c:v>
                </c:pt>
                <c:pt idx="36">
                  <c:v>92753.386665055223</c:v>
                </c:pt>
                <c:pt idx="37">
                  <c:v>92174.809914573358</c:v>
                </c:pt>
                <c:pt idx="38">
                  <c:v>91634.108720191376</c:v>
                </c:pt>
                <c:pt idx="39">
                  <c:v>92808.93094342378</c:v>
                </c:pt>
                <c:pt idx="40">
                  <c:v>93031.962895534452</c:v>
                </c:pt>
                <c:pt idx="41">
                  <c:v>92942.26902018633</c:v>
                </c:pt>
                <c:pt idx="42">
                  <c:v>93339.694165635665</c:v>
                </c:pt>
                <c:pt idx="43">
                  <c:v>93153.766450395808</c:v>
                </c:pt>
                <c:pt idx="44">
                  <c:v>91612.509179648594</c:v>
                </c:pt>
                <c:pt idx="45">
                  <c:v>90299.08449232117</c:v>
                </c:pt>
                <c:pt idx="46">
                  <c:v>90186.254437799231</c:v>
                </c:pt>
                <c:pt idx="47">
                  <c:v>90701.945824173454</c:v>
                </c:pt>
                <c:pt idx="48">
                  <c:v>88831.470227934959</c:v>
                </c:pt>
                <c:pt idx="49">
                  <c:v>89334.028216054605</c:v>
                </c:pt>
                <c:pt idx="50">
                  <c:v>89508.821617705675</c:v>
                </c:pt>
                <c:pt idx="51">
                  <c:v>90469.082421109255</c:v>
                </c:pt>
                <c:pt idx="52">
                  <c:v>90065.409194198961</c:v>
                </c:pt>
                <c:pt idx="53">
                  <c:v>90252.110291142715</c:v>
                </c:pt>
                <c:pt idx="54">
                  <c:v>90983.053357511642</c:v>
                </c:pt>
                <c:pt idx="55">
                  <c:v>91709.841409175046</c:v>
                </c:pt>
                <c:pt idx="56">
                  <c:v>91582.758480254779</c:v>
                </c:pt>
                <c:pt idx="57">
                  <c:v>91819.525568036028</c:v>
                </c:pt>
                <c:pt idx="58">
                  <c:v>91408.416412865176</c:v>
                </c:pt>
                <c:pt idx="59">
                  <c:v>91059.412627609185</c:v>
                </c:pt>
                <c:pt idx="60">
                  <c:v>91355.109564821774</c:v>
                </c:pt>
                <c:pt idx="61">
                  <c:v>91403.934652593118</c:v>
                </c:pt>
                <c:pt idx="62">
                  <c:v>91498.615282400759</c:v>
                </c:pt>
                <c:pt idx="63">
                  <c:v>91718.222306167925</c:v>
                </c:pt>
                <c:pt idx="64">
                  <c:v>91663.621338328318</c:v>
                </c:pt>
                <c:pt idx="65">
                  <c:v>92963.489060810272</c:v>
                </c:pt>
                <c:pt idx="66">
                  <c:v>94589.201490213731</c:v>
                </c:pt>
                <c:pt idx="67">
                  <c:v>94861.048213576025</c:v>
                </c:pt>
                <c:pt idx="68">
                  <c:v>93968.735949444148</c:v>
                </c:pt>
                <c:pt idx="69">
                  <c:v>93915.698643085096</c:v>
                </c:pt>
                <c:pt idx="70">
                  <c:v>93909.229734944136</c:v>
                </c:pt>
                <c:pt idx="71">
                  <c:v>93496.258126739849</c:v>
                </c:pt>
                <c:pt idx="72">
                  <c:v>93507.914219654791</c:v>
                </c:pt>
                <c:pt idx="73">
                  <c:v>93608.945691516346</c:v>
                </c:pt>
                <c:pt idx="74">
                  <c:v>93221.133775928101</c:v>
                </c:pt>
                <c:pt idx="75">
                  <c:v>92769.762455841599</c:v>
                </c:pt>
                <c:pt idx="76">
                  <c:v>92187.857751165677</c:v>
                </c:pt>
                <c:pt idx="77">
                  <c:v>91880.460826900802</c:v>
                </c:pt>
                <c:pt idx="78">
                  <c:v>91852.000997570198</c:v>
                </c:pt>
                <c:pt idx="79">
                  <c:v>90518.869154705681</c:v>
                </c:pt>
                <c:pt idx="80">
                  <c:v>90133.26722063389</c:v>
                </c:pt>
                <c:pt idx="81">
                  <c:v>90668.305106881366</c:v>
                </c:pt>
                <c:pt idx="82">
                  <c:v>90949.896020135915</c:v>
                </c:pt>
                <c:pt idx="83">
                  <c:v>91732.749229555382</c:v>
                </c:pt>
                <c:pt idx="84">
                  <c:v>90533.857590400134</c:v>
                </c:pt>
                <c:pt idx="85">
                  <c:v>90158.62201134341</c:v>
                </c:pt>
                <c:pt idx="86">
                  <c:v>89573.761328448643</c:v>
                </c:pt>
                <c:pt idx="87">
                  <c:v>91018.240620426368</c:v>
                </c:pt>
                <c:pt idx="88">
                  <c:v>90232.274055396134</c:v>
                </c:pt>
                <c:pt idx="89">
                  <c:v>89990.44176376432</c:v>
                </c:pt>
                <c:pt idx="90">
                  <c:v>91248.873837095802</c:v>
                </c:pt>
                <c:pt idx="91">
                  <c:v>91511.598350213826</c:v>
                </c:pt>
                <c:pt idx="92">
                  <c:v>91427.113923901765</c:v>
                </c:pt>
                <c:pt idx="93">
                  <c:v>93030.13142555159</c:v>
                </c:pt>
                <c:pt idx="94">
                  <c:v>92572.500569727112</c:v>
                </c:pt>
                <c:pt idx="95">
                  <c:v>91604.840366508593</c:v>
                </c:pt>
                <c:pt idx="96">
                  <c:v>91580.313977780461</c:v>
                </c:pt>
                <c:pt idx="97">
                  <c:v>91762.908134836995</c:v>
                </c:pt>
                <c:pt idx="98">
                  <c:v>92053.553979072749</c:v>
                </c:pt>
                <c:pt idx="99">
                  <c:v>91469.695878447586</c:v>
                </c:pt>
                <c:pt idx="100">
                  <c:v>91591.846318129028</c:v>
                </c:pt>
                <c:pt idx="101">
                  <c:v>92115.548019265523</c:v>
                </c:pt>
                <c:pt idx="102">
                  <c:v>93234.835824827969</c:v>
                </c:pt>
                <c:pt idx="103">
                  <c:v>93445.487541007707</c:v>
                </c:pt>
                <c:pt idx="104">
                  <c:v>93808.135897649467</c:v>
                </c:pt>
                <c:pt idx="105">
                  <c:v>94241.349115321966</c:v>
                </c:pt>
                <c:pt idx="106">
                  <c:v>93893.040286294403</c:v>
                </c:pt>
                <c:pt idx="107">
                  <c:v>94080.938504071964</c:v>
                </c:pt>
                <c:pt idx="108">
                  <c:v>96025.347436018608</c:v>
                </c:pt>
                <c:pt idx="109">
                  <c:v>96570.686791144311</c:v>
                </c:pt>
                <c:pt idx="110">
                  <c:v>97045.095406175242</c:v>
                </c:pt>
                <c:pt idx="111">
                  <c:v>96586.29542535769</c:v>
                </c:pt>
                <c:pt idx="112">
                  <c:v>96649.102755850239</c:v>
                </c:pt>
                <c:pt idx="113">
                  <c:v>96783.758724899104</c:v>
                </c:pt>
                <c:pt idx="114">
                  <c:v>96610.540169029628</c:v>
                </c:pt>
                <c:pt idx="115">
                  <c:v>96376.240298224948</c:v>
                </c:pt>
                <c:pt idx="116">
                  <c:v>96627.115560929698</c:v>
                </c:pt>
                <c:pt idx="117">
                  <c:v>95909.92081559189</c:v>
                </c:pt>
                <c:pt idx="118">
                  <c:v>97311.642384391977</c:v>
                </c:pt>
                <c:pt idx="119">
                  <c:v>98752.000611898431</c:v>
                </c:pt>
                <c:pt idx="120">
                  <c:v>99693.554310973414</c:v>
                </c:pt>
                <c:pt idx="121">
                  <c:v>99878.305403772712</c:v>
                </c:pt>
                <c:pt idx="122">
                  <c:v>100000.67320683871</c:v>
                </c:pt>
                <c:pt idx="123">
                  <c:v>100383.22823410611</c:v>
                </c:pt>
                <c:pt idx="124">
                  <c:v>100610.5294561028</c:v>
                </c:pt>
                <c:pt idx="125">
                  <c:v>101537.72086388429</c:v>
                </c:pt>
                <c:pt idx="126">
                  <c:v>100889.90380028468</c:v>
                </c:pt>
                <c:pt idx="127">
                  <c:v>101602.00763402854</c:v>
                </c:pt>
                <c:pt idx="128">
                  <c:v>101035.06229586584</c:v>
                </c:pt>
                <c:pt idx="129">
                  <c:v>100971.51475208109</c:v>
                </c:pt>
                <c:pt idx="130">
                  <c:v>101234.71603258347</c:v>
                </c:pt>
                <c:pt idx="131">
                  <c:v>101776.46198797387</c:v>
                </c:pt>
                <c:pt idx="132">
                  <c:v>101305.48401572066</c:v>
                </c:pt>
                <c:pt idx="133">
                  <c:v>101489.70862251456</c:v>
                </c:pt>
                <c:pt idx="134">
                  <c:v>100967.09969907773</c:v>
                </c:pt>
                <c:pt idx="135">
                  <c:v>101331.00752736501</c:v>
                </c:pt>
                <c:pt idx="136">
                  <c:v>103187.80739595747</c:v>
                </c:pt>
                <c:pt idx="137">
                  <c:v>102721.0136314675</c:v>
                </c:pt>
                <c:pt idx="138">
                  <c:v>103618.75828566105</c:v>
                </c:pt>
                <c:pt idx="139">
                  <c:v>104843.56027691372</c:v>
                </c:pt>
                <c:pt idx="140">
                  <c:v>105056.48350876608</c:v>
                </c:pt>
                <c:pt idx="141">
                  <c:v>104378.24253204845</c:v>
                </c:pt>
                <c:pt idx="142">
                  <c:v>103425.27114157644</c:v>
                </c:pt>
                <c:pt idx="143">
                  <c:v>104804.36868538777</c:v>
                </c:pt>
                <c:pt idx="144">
                  <c:v>103604.55389828449</c:v>
                </c:pt>
                <c:pt idx="145">
                  <c:v>103204.76798945258</c:v>
                </c:pt>
                <c:pt idx="146">
                  <c:v>103323.59529828062</c:v>
                </c:pt>
                <c:pt idx="147">
                  <c:v>103740.38189319035</c:v>
                </c:pt>
                <c:pt idx="148">
                  <c:v>104958.70122473946</c:v>
                </c:pt>
                <c:pt idx="149">
                  <c:v>105568.15198318064</c:v>
                </c:pt>
                <c:pt idx="150">
                  <c:v>105450.80603024861</c:v>
                </c:pt>
                <c:pt idx="151">
                  <c:v>106891.58442151277</c:v>
                </c:pt>
                <c:pt idx="152">
                  <c:v>107401.12913288693</c:v>
                </c:pt>
                <c:pt idx="153">
                  <c:v>107871.78388708793</c:v>
                </c:pt>
                <c:pt idx="154">
                  <c:v>108792.89918999124</c:v>
                </c:pt>
                <c:pt idx="155">
                  <c:v>109708.88103686711</c:v>
                </c:pt>
                <c:pt idx="156">
                  <c:v>108933.58804862182</c:v>
                </c:pt>
                <c:pt idx="157">
                  <c:v>109691.01136980415</c:v>
                </c:pt>
                <c:pt idx="158">
                  <c:v>109171.05365686776</c:v>
                </c:pt>
                <c:pt idx="159">
                  <c:v>109023.28521183097</c:v>
                </c:pt>
                <c:pt idx="160">
                  <c:v>108348.94201962421</c:v>
                </c:pt>
                <c:pt idx="161">
                  <c:v>109255.70301583091</c:v>
                </c:pt>
                <c:pt idx="162">
                  <c:v>109517.69860399586</c:v>
                </c:pt>
                <c:pt idx="163">
                  <c:v>109442.37296274553</c:v>
                </c:pt>
                <c:pt idx="164">
                  <c:v>109003.05086401557</c:v>
                </c:pt>
                <c:pt idx="165">
                  <c:v>109669.10483817884</c:v>
                </c:pt>
                <c:pt idx="166">
                  <c:v>110524.99498116638</c:v>
                </c:pt>
                <c:pt idx="167">
                  <c:v>113247.52727190322</c:v>
                </c:pt>
                <c:pt idx="168">
                  <c:v>111385.15337654977</c:v>
                </c:pt>
                <c:pt idx="169">
                  <c:v>111137.36142885362</c:v>
                </c:pt>
                <c:pt idx="170">
                  <c:v>112104.89594835846</c:v>
                </c:pt>
                <c:pt idx="171">
                  <c:v>113048.94808556617</c:v>
                </c:pt>
                <c:pt idx="172">
                  <c:v>112207.1728334926</c:v>
                </c:pt>
                <c:pt idx="173">
                  <c:v>112528.19451730612</c:v>
                </c:pt>
                <c:pt idx="174">
                  <c:v>110513.62059827337</c:v>
                </c:pt>
                <c:pt idx="175">
                  <c:v>110662.84146845076</c:v>
                </c:pt>
                <c:pt idx="176">
                  <c:v>112155.74290968623</c:v>
                </c:pt>
                <c:pt idx="177">
                  <c:v>110502.14222237094</c:v>
                </c:pt>
                <c:pt idx="178">
                  <c:v>109546.35685280584</c:v>
                </c:pt>
                <c:pt idx="179">
                  <c:v>110328.22861457028</c:v>
                </c:pt>
                <c:pt idx="180">
                  <c:v>110374.31056908784</c:v>
                </c:pt>
                <c:pt idx="181">
                  <c:v>109938.4988560791</c:v>
                </c:pt>
                <c:pt idx="182">
                  <c:v>109223.44205453608</c:v>
                </c:pt>
                <c:pt idx="183">
                  <c:v>109754.64858351444</c:v>
                </c:pt>
                <c:pt idx="184">
                  <c:v>110217.09467221095</c:v>
                </c:pt>
                <c:pt idx="185">
                  <c:v>109306.76008611065</c:v>
                </c:pt>
                <c:pt idx="186">
                  <c:v>109087.18882642259</c:v>
                </c:pt>
                <c:pt idx="187">
                  <c:v>110403.58104150441</c:v>
                </c:pt>
                <c:pt idx="188">
                  <c:v>110363.56244785707</c:v>
                </c:pt>
                <c:pt idx="189">
                  <c:v>110951.44607938113</c:v>
                </c:pt>
                <c:pt idx="190">
                  <c:v>111587.58997641465</c:v>
                </c:pt>
                <c:pt idx="191">
                  <c:v>111028.24139230303</c:v>
                </c:pt>
                <c:pt idx="192">
                  <c:v>112271.83360827209</c:v>
                </c:pt>
                <c:pt idx="193">
                  <c:v>112879.17337859527</c:v>
                </c:pt>
                <c:pt idx="194">
                  <c:v>114289.77649982391</c:v>
                </c:pt>
                <c:pt idx="195">
                  <c:v>113571.71750197189</c:v>
                </c:pt>
                <c:pt idx="196">
                  <c:v>113915.55152943677</c:v>
                </c:pt>
                <c:pt idx="197">
                  <c:v>114920.80732084878</c:v>
                </c:pt>
                <c:pt idx="198">
                  <c:v>112968.86554131207</c:v>
                </c:pt>
                <c:pt idx="199">
                  <c:v>113391.47370174556</c:v>
                </c:pt>
                <c:pt idx="200">
                  <c:v>112966.63368385138</c:v>
                </c:pt>
                <c:pt idx="201">
                  <c:v>112652.71543385432</c:v>
                </c:pt>
                <c:pt idx="202">
                  <c:v>111317.0499284173</c:v>
                </c:pt>
                <c:pt idx="203">
                  <c:v>111372.31810214459</c:v>
                </c:pt>
                <c:pt idx="204">
                  <c:v>112376.53236883189</c:v>
                </c:pt>
                <c:pt idx="205">
                  <c:v>111449.91870329587</c:v>
                </c:pt>
                <c:pt idx="206">
                  <c:v>112817.81612199941</c:v>
                </c:pt>
                <c:pt idx="207">
                  <c:v>111745.54207865882</c:v>
                </c:pt>
                <c:pt idx="208">
                  <c:v>113157.49933577696</c:v>
                </c:pt>
                <c:pt idx="209">
                  <c:v>114715.78261308937</c:v>
                </c:pt>
                <c:pt idx="210">
                  <c:v>115442.08371487849</c:v>
                </c:pt>
                <c:pt idx="211">
                  <c:v>117396.05116428059</c:v>
                </c:pt>
                <c:pt idx="212">
                  <c:v>118649.97512462261</c:v>
                </c:pt>
                <c:pt idx="213">
                  <c:v>118780.3901772878</c:v>
                </c:pt>
                <c:pt idx="214">
                  <c:v>118629.74605368206</c:v>
                </c:pt>
                <c:pt idx="215">
                  <c:v>119135.44421259528</c:v>
                </c:pt>
                <c:pt idx="216">
                  <c:v>119953.31505143864</c:v>
                </c:pt>
                <c:pt idx="217">
                  <c:v>119408.76337158511</c:v>
                </c:pt>
                <c:pt idx="218">
                  <c:v>120113.82167197841</c:v>
                </c:pt>
                <c:pt idx="219">
                  <c:v>121011.96017665576</c:v>
                </c:pt>
                <c:pt idx="220">
                  <c:v>119562.00684975977</c:v>
                </c:pt>
                <c:pt idx="221">
                  <c:v>119719.66920248045</c:v>
                </c:pt>
                <c:pt idx="222">
                  <c:v>117618.67097490032</c:v>
                </c:pt>
                <c:pt idx="223">
                  <c:v>116861.68792531274</c:v>
                </c:pt>
                <c:pt idx="224">
                  <c:v>116289.84005360866</c:v>
                </c:pt>
                <c:pt idx="225">
                  <c:v>116442.6496897247</c:v>
                </c:pt>
                <c:pt idx="226">
                  <c:v>114509.75369046759</c:v>
                </c:pt>
                <c:pt idx="227">
                  <c:v>115238.61509927805</c:v>
                </c:pt>
                <c:pt idx="228">
                  <c:v>114362.71159285866</c:v>
                </c:pt>
                <c:pt idx="229">
                  <c:v>115243.66230815309</c:v>
                </c:pt>
                <c:pt idx="230">
                  <c:v>116600.13690098347</c:v>
                </c:pt>
                <c:pt idx="231">
                  <c:v>115788.5374376012</c:v>
                </c:pt>
                <c:pt idx="232">
                  <c:v>116257.7419872381</c:v>
                </c:pt>
                <c:pt idx="233">
                  <c:v>117771.30346183847</c:v>
                </c:pt>
                <c:pt idx="234">
                  <c:v>117177.32418349409</c:v>
                </c:pt>
                <c:pt idx="235">
                  <c:v>119154.16857081388</c:v>
                </c:pt>
                <c:pt idx="236">
                  <c:v>120955.32819157213</c:v>
                </c:pt>
                <c:pt idx="237">
                  <c:v>121391.21305531652</c:v>
                </c:pt>
                <c:pt idx="238">
                  <c:v>122604.95204544158</c:v>
                </c:pt>
                <c:pt idx="239">
                  <c:v>121943.9456651636</c:v>
                </c:pt>
                <c:pt idx="240">
                  <c:v>120764.19834667559</c:v>
                </c:pt>
                <c:pt idx="241">
                  <c:v>119194.64568414725</c:v>
                </c:pt>
                <c:pt idx="242">
                  <c:v>117899.96517685895</c:v>
                </c:pt>
                <c:pt idx="243">
                  <c:v>116591.45713495396</c:v>
                </c:pt>
                <c:pt idx="244">
                  <c:v>117185.97440320099</c:v>
                </c:pt>
                <c:pt idx="245">
                  <c:v>116705.06184283842</c:v>
                </c:pt>
                <c:pt idx="246">
                  <c:v>118598.08400305301</c:v>
                </c:pt>
                <c:pt idx="247">
                  <c:v>119766.28180235787</c:v>
                </c:pt>
                <c:pt idx="248">
                  <c:v>122138.55153132157</c:v>
                </c:pt>
                <c:pt idx="249">
                  <c:v>121650.90477108725</c:v>
                </c:pt>
                <c:pt idx="250">
                  <c:v>123101.77930579096</c:v>
                </c:pt>
                <c:pt idx="251">
                  <c:v>123098.3286218506</c:v>
                </c:pt>
                <c:pt idx="252">
                  <c:v>123147.78538203303</c:v>
                </c:pt>
                <c:pt idx="253">
                  <c:v>124314.79869283171</c:v>
                </c:pt>
                <c:pt idx="254">
                  <c:v>124502.50307128677</c:v>
                </c:pt>
                <c:pt idx="255">
                  <c:v>123807.11158509228</c:v>
                </c:pt>
                <c:pt idx="256">
                  <c:v>125900.23771969444</c:v>
                </c:pt>
                <c:pt idx="257">
                  <c:v>125540.28086948379</c:v>
                </c:pt>
                <c:pt idx="258">
                  <c:v>126366.00052249075</c:v>
                </c:pt>
                <c:pt idx="259">
                  <c:v>126903.49866937989</c:v>
                </c:pt>
                <c:pt idx="260">
                  <c:v>125885.47012551292</c:v>
                </c:pt>
                <c:pt idx="261">
                  <c:v>126766.95673693717</c:v>
                </c:pt>
                <c:pt idx="262">
                  <c:v>127798.10611423514</c:v>
                </c:pt>
                <c:pt idx="263">
                  <c:v>126650.5771706017</c:v>
                </c:pt>
                <c:pt idx="264">
                  <c:v>125243.07582302509</c:v>
                </c:pt>
                <c:pt idx="265">
                  <c:v>123977.86515039558</c:v>
                </c:pt>
                <c:pt idx="266">
                  <c:v>125429.0798754338</c:v>
                </c:pt>
                <c:pt idx="267">
                  <c:v>125168.86688775953</c:v>
                </c:pt>
                <c:pt idx="268">
                  <c:v>126382.32284385666</c:v>
                </c:pt>
                <c:pt idx="269">
                  <c:v>125762.55111979484</c:v>
                </c:pt>
                <c:pt idx="270">
                  <c:v>126426.51587557499</c:v>
                </c:pt>
                <c:pt idx="271">
                  <c:v>124982.38194401625</c:v>
                </c:pt>
                <c:pt idx="272">
                  <c:v>124779.49304860002</c:v>
                </c:pt>
                <c:pt idx="273">
                  <c:v>125392.0647177811</c:v>
                </c:pt>
                <c:pt idx="274">
                  <c:v>124782.92987489293</c:v>
                </c:pt>
                <c:pt idx="275">
                  <c:v>123033.68692966795</c:v>
                </c:pt>
                <c:pt idx="276">
                  <c:v>123494.26247462595</c:v>
                </c:pt>
                <c:pt idx="277">
                  <c:v>122498.30353115096</c:v>
                </c:pt>
                <c:pt idx="278">
                  <c:v>121724.12208711803</c:v>
                </c:pt>
                <c:pt idx="279">
                  <c:v>123292.52393600802</c:v>
                </c:pt>
                <c:pt idx="280">
                  <c:v>125220.25093113155</c:v>
                </c:pt>
                <c:pt idx="281">
                  <c:v>125164.68317795146</c:v>
                </c:pt>
                <c:pt idx="282">
                  <c:v>124992.72340449913</c:v>
                </c:pt>
                <c:pt idx="283">
                  <c:v>125255.47085627931</c:v>
                </c:pt>
                <c:pt idx="284">
                  <c:v>123093.3572974843</c:v>
                </c:pt>
                <c:pt idx="285">
                  <c:v>122295.87268070638</c:v>
                </c:pt>
                <c:pt idx="286">
                  <c:v>122933.6341222755</c:v>
                </c:pt>
                <c:pt idx="287">
                  <c:v>124024.16745675897</c:v>
                </c:pt>
                <c:pt idx="288">
                  <c:v>123891.84252359936</c:v>
                </c:pt>
                <c:pt idx="289">
                  <c:v>123511.23389575596</c:v>
                </c:pt>
                <c:pt idx="290">
                  <c:v>123784.03427543555</c:v>
                </c:pt>
                <c:pt idx="291">
                  <c:v>122936.57364592029</c:v>
                </c:pt>
                <c:pt idx="292">
                  <c:v>121185.20205801664</c:v>
                </c:pt>
                <c:pt idx="293">
                  <c:v>121168.80949193709</c:v>
                </c:pt>
                <c:pt idx="294">
                  <c:v>123525.44588946478</c:v>
                </c:pt>
                <c:pt idx="295">
                  <c:v>123797.75371829138</c:v>
                </c:pt>
                <c:pt idx="296">
                  <c:v>127843.5961080905</c:v>
                </c:pt>
                <c:pt idx="297">
                  <c:v>128560.96540858439</c:v>
                </c:pt>
                <c:pt idx="298">
                  <c:v>130343.0990541217</c:v>
                </c:pt>
                <c:pt idx="299">
                  <c:v>130232.81658835622</c:v>
                </c:pt>
                <c:pt idx="300">
                  <c:v>128091.99253163801</c:v>
                </c:pt>
                <c:pt idx="301">
                  <c:v>127700.73505973359</c:v>
                </c:pt>
                <c:pt idx="302">
                  <c:v>128481.79987014022</c:v>
                </c:pt>
                <c:pt idx="303">
                  <c:v>127648.34027317156</c:v>
                </c:pt>
                <c:pt idx="304">
                  <c:v>128577.95167357039</c:v>
                </c:pt>
                <c:pt idx="305">
                  <c:v>128575.41646853021</c:v>
                </c:pt>
                <c:pt idx="306">
                  <c:v>127538.04289254085</c:v>
                </c:pt>
                <c:pt idx="307">
                  <c:v>129134.47074885327</c:v>
                </c:pt>
                <c:pt idx="308">
                  <c:v>130076.88500037031</c:v>
                </c:pt>
                <c:pt idx="309">
                  <c:v>129318.4463906304</c:v>
                </c:pt>
                <c:pt idx="310">
                  <c:v>129496.36294002934</c:v>
                </c:pt>
                <c:pt idx="311">
                  <c:v>131071.10378221687</c:v>
                </c:pt>
                <c:pt idx="312">
                  <c:v>128310.51168578993</c:v>
                </c:pt>
                <c:pt idx="313">
                  <c:v>130369.58805485221</c:v>
                </c:pt>
                <c:pt idx="314">
                  <c:v>129080.98580594348</c:v>
                </c:pt>
                <c:pt idx="315">
                  <c:v>130624.56651622916</c:v>
                </c:pt>
                <c:pt idx="316">
                  <c:v>131670.51073099664</c:v>
                </c:pt>
                <c:pt idx="317">
                  <c:v>132423.67143949677</c:v>
                </c:pt>
                <c:pt idx="318">
                  <c:v>132975.00230841641</c:v>
                </c:pt>
                <c:pt idx="319">
                  <c:v>133893.1999138899</c:v>
                </c:pt>
                <c:pt idx="320">
                  <c:v>134956.24840403051</c:v>
                </c:pt>
                <c:pt idx="321">
                  <c:v>135648.49496158049</c:v>
                </c:pt>
                <c:pt idx="322">
                  <c:v>135880.76520099543</c:v>
                </c:pt>
                <c:pt idx="323">
                  <c:v>136370.82523494292</c:v>
                </c:pt>
                <c:pt idx="324">
                  <c:v>137736.62348371246</c:v>
                </c:pt>
                <c:pt idx="325">
                  <c:v>138412.00355748387</c:v>
                </c:pt>
                <c:pt idx="326">
                  <c:v>137251.55410751325</c:v>
                </c:pt>
                <c:pt idx="327">
                  <c:v>139193.96750530248</c:v>
                </c:pt>
                <c:pt idx="328">
                  <c:v>139847.17619460437</c:v>
                </c:pt>
                <c:pt idx="329">
                  <c:v>139716.15286378306</c:v>
                </c:pt>
                <c:pt idx="330">
                  <c:v>138875.71518388414</c:v>
                </c:pt>
                <c:pt idx="331">
                  <c:v>137178.0960702537</c:v>
                </c:pt>
                <c:pt idx="332">
                  <c:v>136233.32412326438</c:v>
                </c:pt>
                <c:pt idx="333">
                  <c:v>136417.28776435211</c:v>
                </c:pt>
                <c:pt idx="334">
                  <c:v>134821.01455286128</c:v>
                </c:pt>
                <c:pt idx="335">
                  <c:v>134773.75996878312</c:v>
                </c:pt>
                <c:pt idx="336">
                  <c:v>134685.68201009565</c:v>
                </c:pt>
                <c:pt idx="337">
                  <c:v>133788.82706016215</c:v>
                </c:pt>
                <c:pt idx="338">
                  <c:v>133547.66514308238</c:v>
                </c:pt>
                <c:pt idx="339">
                  <c:v>133591.19992126935</c:v>
                </c:pt>
                <c:pt idx="340">
                  <c:v>135074.06644457488</c:v>
                </c:pt>
                <c:pt idx="341">
                  <c:v>135993.76579058071</c:v>
                </c:pt>
                <c:pt idx="342">
                  <c:v>136574.64591983921</c:v>
                </c:pt>
                <c:pt idx="343">
                  <c:v>137338.97559790182</c:v>
                </c:pt>
                <c:pt idx="344">
                  <c:v>138121.47646658131</c:v>
                </c:pt>
                <c:pt idx="345">
                  <c:v>137393.25359508465</c:v>
                </c:pt>
                <c:pt idx="346">
                  <c:v>136501.53764953028</c:v>
                </c:pt>
                <c:pt idx="347">
                  <c:v>135890.05354287606</c:v>
                </c:pt>
                <c:pt idx="348">
                  <c:v>135364.4603421239</c:v>
                </c:pt>
                <c:pt idx="349">
                  <c:v>134197.89541765879</c:v>
                </c:pt>
                <c:pt idx="350">
                  <c:v>132251.22983151572</c:v>
                </c:pt>
                <c:pt idx="351">
                  <c:v>134036.18177779065</c:v>
                </c:pt>
                <c:pt idx="352">
                  <c:v>135698.29857703423</c:v>
                </c:pt>
                <c:pt idx="353">
                  <c:v>136385.3426991686</c:v>
                </c:pt>
                <c:pt idx="354">
                  <c:v>136739.23595666102</c:v>
                </c:pt>
                <c:pt idx="355">
                  <c:v>137272.36500540099</c:v>
                </c:pt>
                <c:pt idx="356">
                  <c:v>136741.07273138341</c:v>
                </c:pt>
                <c:pt idx="357">
                  <c:v>135595.15109172673</c:v>
                </c:pt>
                <c:pt idx="358">
                  <c:v>136715.2159856002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8277632"/>
        <c:axId val="268279168"/>
      </c:lineChart>
      <c:catAx>
        <c:axId val="268277632"/>
        <c:scaling>
          <c:orientation val="minMax"/>
        </c:scaling>
        <c:delete val="0"/>
        <c:axPos val="b"/>
        <c:majorTickMark val="out"/>
        <c:minorTickMark val="none"/>
        <c:tickLblPos val="nextTo"/>
        <c:crossAx val="268279168"/>
        <c:crosses val="autoZero"/>
        <c:auto val="1"/>
        <c:lblAlgn val="ctr"/>
        <c:lblOffset val="100"/>
        <c:noMultiLvlLbl val="0"/>
      </c:catAx>
      <c:valAx>
        <c:axId val="268279168"/>
        <c:scaling>
          <c:orientation val="minMax"/>
        </c:scaling>
        <c:delete val="0"/>
        <c:axPos val="l"/>
        <c:majorGridlines/>
        <c:numFmt formatCode="#,##0_);[Red]\(#,##0\)" sourceLinked="1"/>
        <c:majorTickMark val="out"/>
        <c:minorTickMark val="none"/>
        <c:tickLblPos val="nextTo"/>
        <c:crossAx val="2682776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Mortality Rate Progression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mortality!$L$3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mortality!$K$4:$K$76</c:f>
              <c:numCache>
                <c:formatCode>General</c:formatCode>
                <c:ptCount val="73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  <c:pt idx="43">
                  <c:v>61</c:v>
                </c:pt>
                <c:pt idx="44">
                  <c:v>62</c:v>
                </c:pt>
                <c:pt idx="45">
                  <c:v>63</c:v>
                </c:pt>
                <c:pt idx="46">
                  <c:v>64</c:v>
                </c:pt>
                <c:pt idx="47">
                  <c:v>65</c:v>
                </c:pt>
                <c:pt idx="48">
                  <c:v>66</c:v>
                </c:pt>
                <c:pt idx="49">
                  <c:v>67</c:v>
                </c:pt>
                <c:pt idx="50">
                  <c:v>68</c:v>
                </c:pt>
                <c:pt idx="51">
                  <c:v>69</c:v>
                </c:pt>
                <c:pt idx="52">
                  <c:v>70</c:v>
                </c:pt>
                <c:pt idx="53">
                  <c:v>71</c:v>
                </c:pt>
                <c:pt idx="54">
                  <c:v>72</c:v>
                </c:pt>
                <c:pt idx="55">
                  <c:v>73</c:v>
                </c:pt>
                <c:pt idx="56">
                  <c:v>74</c:v>
                </c:pt>
                <c:pt idx="57">
                  <c:v>75</c:v>
                </c:pt>
                <c:pt idx="58">
                  <c:v>76</c:v>
                </c:pt>
                <c:pt idx="59">
                  <c:v>77</c:v>
                </c:pt>
                <c:pt idx="60">
                  <c:v>78</c:v>
                </c:pt>
                <c:pt idx="61">
                  <c:v>79</c:v>
                </c:pt>
                <c:pt idx="62">
                  <c:v>80</c:v>
                </c:pt>
                <c:pt idx="63">
                  <c:v>81</c:v>
                </c:pt>
                <c:pt idx="64">
                  <c:v>82</c:v>
                </c:pt>
                <c:pt idx="65">
                  <c:v>83</c:v>
                </c:pt>
                <c:pt idx="66">
                  <c:v>84</c:v>
                </c:pt>
                <c:pt idx="67">
                  <c:v>85</c:v>
                </c:pt>
                <c:pt idx="68">
                  <c:v>86</c:v>
                </c:pt>
                <c:pt idx="69">
                  <c:v>87</c:v>
                </c:pt>
                <c:pt idx="70">
                  <c:v>88</c:v>
                </c:pt>
                <c:pt idx="71">
                  <c:v>89</c:v>
                </c:pt>
                <c:pt idx="72">
                  <c:v>90</c:v>
                </c:pt>
              </c:numCache>
            </c:numRef>
          </c:xVal>
          <c:yVal>
            <c:numRef>
              <c:f>mortality!$L$4:$L$76</c:f>
              <c:numCache>
                <c:formatCode>General</c:formatCode>
                <c:ptCount val="73"/>
                <c:pt idx="0">
                  <c:v>2.3106710487807007E-4</c:v>
                </c:pt>
                <c:pt idx="1">
                  <c:v>2.3532001265836995E-4</c:v>
                </c:pt>
                <c:pt idx="2">
                  <c:v>2.3993637567701445E-4</c:v>
                </c:pt>
                <c:pt idx="3">
                  <c:v>2.4493742315277695E-4</c:v>
                </c:pt>
                <c:pt idx="4">
                  <c:v>2.5034627403345568E-4</c:v>
                </c:pt>
                <c:pt idx="5">
                  <c:v>2.5618811831551827E-4</c:v>
                </c:pt>
                <c:pt idx="6">
                  <c:v>2.6249041571441161E-4</c:v>
                </c:pt>
                <c:pt idx="7">
                  <c:v>2.6928311397997568E-4</c:v>
                </c:pt>
                <c:pt idx="8">
                  <c:v>2.7659888937081839E-4</c:v>
                </c:pt>
                <c:pt idx="9">
                  <c:v>2.844734120632121E-4</c:v>
                </c:pt>
                <c:pt idx="10">
                  <c:v>2.9294563957669068E-4</c:v>
                </c:pt>
                <c:pt idx="11">
                  <c:v>3.0205814165395827E-4</c:v>
                </c:pt>
                <c:pt idx="12">
                  <c:v>3.1185746044209083E-4</c:v>
                </c:pt>
                <c:pt idx="13">
                  <c:v>3.2239451029165961E-4</c:v>
                </c:pt>
                <c:pt idx="14">
                  <c:v>3.3372502202793356E-4</c:v>
                </c:pt>
                <c:pt idx="15">
                  <c:v>3.4591003716274765E-4</c:v>
                </c:pt>
                <c:pt idx="16">
                  <c:v>3.5901645821752364E-4</c:v>
                </c:pt>
                <c:pt idx="17">
                  <c:v>3.7311766212959709E-4</c:v>
                </c:pt>
                <c:pt idx="18">
                  <c:v>3.8829418462979932E-4</c:v>
                </c:pt>
                <c:pt idx="19">
                  <c:v>4.0463448452577157E-4</c:v>
                </c:pt>
                <c:pt idx="20">
                  <c:v>4.2223579802206138E-4</c:v>
                </c:pt>
                <c:pt idx="21">
                  <c:v>4.4120509457706652E-4</c:v>
                </c:pt>
                <c:pt idx="22">
                  <c:v>4.6166014736429792E-4</c:v>
                </c:pt>
                <c:pt idx="23">
                  <c:v>4.8373073320142024E-4</c:v>
                </c:pt>
                <c:pt idx="24">
                  <c:v>5.0755997887010627E-4</c:v>
                </c:pt>
                <c:pt idx="25">
                  <c:v>5.3330587311359475E-4</c:v>
                </c:pt>
                <c:pt idx="26">
                  <c:v>5.6114296631440722E-4</c:v>
                </c:pt>
                <c:pt idx="27">
                  <c:v>5.9126428297699089E-4</c:v>
                </c:pt>
                <c:pt idx="28">
                  <c:v>6.2388347573344438E-4</c:v>
                </c:pt>
                <c:pt idx="29">
                  <c:v>6.5923725372987361E-4</c:v>
                </c:pt>
                <c:pt idx="30">
                  <c:v>6.9758812302372409E-4</c:v>
                </c:pt>
                <c:pt idx="31">
                  <c:v>7.3922748213094309E-4</c:v>
                </c:pt>
                <c:pt idx="32">
                  <c:v>7.8447912222558863E-4</c:v>
                </c:pt>
                <c:pt idx="33">
                  <c:v>8.3370318885332044E-4</c:v>
                </c:pt>
                <c:pt idx="34">
                  <c:v>8.8730067053835319E-4</c:v>
                </c:pt>
                <c:pt idx="35">
                  <c:v>9.4571848953304985E-4</c:v>
                </c:pt>
                <c:pt idx="36">
                  <c:v>1.0094552814063624E-3</c:v>
                </c:pt>
                <c:pt idx="37">
                  <c:v>1.0790679634573403E-3</c:v>
                </c:pt>
                <c:pt idx="38">
                  <c:v>1.1551792073849836E-3</c:v>
                </c:pt>
                <c:pt idx="39">
                  <c:v>1.2384859496140804E-3</c:v>
                </c:pt>
                <c:pt idx="40">
                  <c:v>1.3297690936013775E-3</c:v>
                </c:pt>
                <c:pt idx="41">
                  <c:v>1.429904582839669E-3</c:v>
                </c:pt>
                <c:pt idx="42">
                  <c:v>1.5398760517432186E-3</c:v>
                </c:pt>
                <c:pt idx="43">
                  <c:v>1.6607892948515396E-3</c:v>
                </c:pt>
                <c:pt idx="44">
                  <c:v>1.7938888336750474E-3</c:v>
                </c:pt>
                <c:pt idx="45">
                  <c:v>1.9405769060295659E-3</c:v>
                </c:pt>
                <c:pt idx="46">
                  <c:v>2.1024352560544187E-3</c:v>
                </c:pt>
                <c:pt idx="47">
                  <c:v>2.2812501656946016E-3</c:v>
                </c:pt>
                <c:pt idx="48">
                  <c:v>2.4790412419286958E-3</c:v>
                </c:pt>
                <c:pt idx="49">
                  <c:v>2.6980945604392105E-3</c:v>
                </c:pt>
                <c:pt idx="50">
                  <c:v>2.9410008681289971E-3</c:v>
                </c:pt>
                <c:pt idx="51">
                  <c:v>3.2106996667257285E-3</c:v>
                </c:pt>
                <c:pt idx="52">
                  <c:v>3.510530141071987E-3</c:v>
                </c:pt>
                <c:pt idx="53">
                  <c:v>3.8442900626206055E-3</c:v>
                </c:pt>
                <c:pt idx="54">
                  <c:v>4.2163039959880536E-3</c:v>
                </c:pt>
                <c:pt idx="55">
                  <c:v>4.6315023699631157E-3</c:v>
                </c:pt>
                <c:pt idx="56">
                  <c:v>5.0955132510828137E-3</c:v>
                </c:pt>
                <c:pt idx="57">
                  <c:v>5.6147689861203503E-3</c:v>
                </c:pt>
                <c:pt idx="58">
                  <c:v>6.1966302696224657E-3</c:v>
                </c:pt>
                <c:pt idx="59">
                  <c:v>6.8495306560512293E-3</c:v>
                </c:pt>
                <c:pt idx="60">
                  <c:v>7.5831450876836003E-3</c:v>
                </c:pt>
                <c:pt idx="61">
                  <c:v>8.4085866667251135E-3</c:v>
                </c:pt>
                <c:pt idx="62">
                  <c:v>9.3386366842819341E-3</c:v>
                </c:pt>
                <c:pt idx="63">
                  <c:v>1.0388013855493081E-2</c:v>
                </c:pt>
                <c:pt idx="64">
                  <c:v>1.1573689830205423E-2</c:v>
                </c:pt>
                <c:pt idx="65">
                  <c:v>1.2915259389598773E-2</c:v>
                </c:pt>
                <c:pt idx="66">
                  <c:v>1.4435375346602134E-2</c:v>
                </c:pt>
                <c:pt idx="67">
                  <c:v>1.6160260097038037E-2</c:v>
                </c:pt>
                <c:pt idx="68">
                  <c:v>1.8120308086311685E-2</c:v>
                </c:pt>
                <c:pt idx="69">
                  <c:v>2.0350796244866059E-2</c:v>
                </c:pt>
                <c:pt idx="70">
                  <c:v>2.2892722804094726E-2</c:v>
                </c:pt>
                <c:pt idx="71">
                  <c:v>2.5793798954470391E-2</c:v>
                </c:pt>
                <c:pt idx="72">
                  <c:v>2.9109622697643698E-2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AB2F-4845-8452-9413E445118B}"/>
            </c:ext>
          </c:extLst>
        </c:ser>
        <c:ser>
          <c:idx val="1"/>
          <c:order val="1"/>
          <c:tx>
            <c:strRef>
              <c:f>mortality!$M$3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mortality!$K$4:$K$76</c:f>
              <c:numCache>
                <c:formatCode>General</c:formatCode>
                <c:ptCount val="73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  <c:pt idx="43">
                  <c:v>61</c:v>
                </c:pt>
                <c:pt idx="44">
                  <c:v>62</c:v>
                </c:pt>
                <c:pt idx="45">
                  <c:v>63</c:v>
                </c:pt>
                <c:pt idx="46">
                  <c:v>64</c:v>
                </c:pt>
                <c:pt idx="47">
                  <c:v>65</c:v>
                </c:pt>
                <c:pt idx="48">
                  <c:v>66</c:v>
                </c:pt>
                <c:pt idx="49">
                  <c:v>67</c:v>
                </c:pt>
                <c:pt idx="50">
                  <c:v>68</c:v>
                </c:pt>
                <c:pt idx="51">
                  <c:v>69</c:v>
                </c:pt>
                <c:pt idx="52">
                  <c:v>70</c:v>
                </c:pt>
                <c:pt idx="53">
                  <c:v>71</c:v>
                </c:pt>
                <c:pt idx="54">
                  <c:v>72</c:v>
                </c:pt>
                <c:pt idx="55">
                  <c:v>73</c:v>
                </c:pt>
                <c:pt idx="56">
                  <c:v>74</c:v>
                </c:pt>
                <c:pt idx="57">
                  <c:v>75</c:v>
                </c:pt>
                <c:pt idx="58">
                  <c:v>76</c:v>
                </c:pt>
                <c:pt idx="59">
                  <c:v>77</c:v>
                </c:pt>
                <c:pt idx="60">
                  <c:v>78</c:v>
                </c:pt>
                <c:pt idx="61">
                  <c:v>79</c:v>
                </c:pt>
                <c:pt idx="62">
                  <c:v>80</c:v>
                </c:pt>
                <c:pt idx="63">
                  <c:v>81</c:v>
                </c:pt>
                <c:pt idx="64">
                  <c:v>82</c:v>
                </c:pt>
                <c:pt idx="65">
                  <c:v>83</c:v>
                </c:pt>
                <c:pt idx="66">
                  <c:v>84</c:v>
                </c:pt>
                <c:pt idx="67">
                  <c:v>85</c:v>
                </c:pt>
                <c:pt idx="68">
                  <c:v>86</c:v>
                </c:pt>
                <c:pt idx="69">
                  <c:v>87</c:v>
                </c:pt>
                <c:pt idx="70">
                  <c:v>88</c:v>
                </c:pt>
                <c:pt idx="71">
                  <c:v>89</c:v>
                </c:pt>
                <c:pt idx="72">
                  <c:v>90</c:v>
                </c:pt>
              </c:numCache>
            </c:numRef>
          </c:xVal>
          <c:yVal>
            <c:numRef>
              <c:f>mortality!$M$4:$M$76</c:f>
              <c:numCache>
                <c:formatCode>General</c:formatCode>
                <c:ptCount val="73"/>
                <c:pt idx="0">
                  <c:v>2.5417381536587709E-4</c:v>
                </c:pt>
                <c:pt idx="1">
                  <c:v>2.5885201392420696E-4</c:v>
                </c:pt>
                <c:pt idx="2">
                  <c:v>2.6393001324471593E-4</c:v>
                </c:pt>
                <c:pt idx="3">
                  <c:v>2.6943116546805467E-4</c:v>
                </c:pt>
                <c:pt idx="4">
                  <c:v>2.7538090143680127E-4</c:v>
                </c:pt>
                <c:pt idx="5">
                  <c:v>2.818069301470701E-4</c:v>
                </c:pt>
                <c:pt idx="6">
                  <c:v>2.8873945728585278E-4</c:v>
                </c:pt>
                <c:pt idx="7">
                  <c:v>2.9621142537797324E-4</c:v>
                </c:pt>
                <c:pt idx="8">
                  <c:v>3.0425877830790024E-4</c:v>
                </c:pt>
                <c:pt idx="9">
                  <c:v>3.1292075326953334E-4</c:v>
                </c:pt>
                <c:pt idx="10">
                  <c:v>3.2224020353435978E-4</c:v>
                </c:pt>
                <c:pt idx="11">
                  <c:v>3.3226395581935413E-4</c:v>
                </c:pt>
                <c:pt idx="12">
                  <c:v>3.4304320648629997E-4</c:v>
                </c:pt>
                <c:pt idx="13">
                  <c:v>3.546339613208256E-4</c:v>
                </c:pt>
                <c:pt idx="14">
                  <c:v>3.6709752423072696E-4</c:v>
                </c:pt>
                <c:pt idx="15">
                  <c:v>3.8050104087902244E-4</c:v>
                </c:pt>
                <c:pt idx="16">
                  <c:v>3.9491810403927602E-4</c:v>
                </c:pt>
                <c:pt idx="17">
                  <c:v>4.1042942834255681E-4</c:v>
                </c:pt>
                <c:pt idx="18">
                  <c:v>4.2712360309277929E-4</c:v>
                </c:pt>
                <c:pt idx="19">
                  <c:v>4.4509793297834875E-4</c:v>
                </c:pt>
                <c:pt idx="20">
                  <c:v>4.6445937782426755E-4</c:v>
                </c:pt>
                <c:pt idx="21">
                  <c:v>4.853256040347732E-4</c:v>
                </c:pt>
                <c:pt idx="22">
                  <c:v>5.0782616210072776E-4</c:v>
                </c:pt>
                <c:pt idx="23">
                  <c:v>5.3210380652156234E-4</c:v>
                </c:pt>
                <c:pt idx="24">
                  <c:v>5.583159767571169E-4</c:v>
                </c:pt>
                <c:pt idx="25">
                  <c:v>5.8663646042495432E-4</c:v>
                </c:pt>
                <c:pt idx="26">
                  <c:v>6.17257262945848E-4</c:v>
                </c:pt>
                <c:pt idx="27">
                  <c:v>6.5039071127469001E-4</c:v>
                </c:pt>
                <c:pt idx="28">
                  <c:v>6.8627182330678886E-4</c:v>
                </c:pt>
                <c:pt idx="29">
                  <c:v>7.2516097910286105E-4</c:v>
                </c:pt>
                <c:pt idx="30">
                  <c:v>7.6734693532609654E-4</c:v>
                </c:pt>
                <c:pt idx="31">
                  <c:v>8.1315023034403747E-4</c:v>
                </c:pt>
                <c:pt idx="32">
                  <c:v>8.6292703444814755E-4</c:v>
                </c:pt>
                <c:pt idx="33">
                  <c:v>9.1707350773865257E-4</c:v>
                </c:pt>
                <c:pt idx="34">
                  <c:v>9.7603073759218863E-4</c:v>
                </c:pt>
                <c:pt idx="35">
                  <c:v>1.040290338486355E-3</c:v>
                </c:pt>
                <c:pt idx="36">
                  <c:v>1.1104008095469988E-3</c:v>
                </c:pt>
                <c:pt idx="37">
                  <c:v>1.1869747598030746E-3</c:v>
                </c:pt>
                <c:pt idx="38">
                  <c:v>1.2706971281234822E-3</c:v>
                </c:pt>
                <c:pt idx="39">
                  <c:v>1.3623345445754886E-3</c:v>
                </c:pt>
                <c:pt idx="40">
                  <c:v>1.4627460029615154E-3</c:v>
                </c:pt>
                <c:pt idx="41">
                  <c:v>1.5728950411236359E-3</c:v>
                </c:pt>
                <c:pt idx="42">
                  <c:v>1.6938636569175406E-3</c:v>
                </c:pt>
                <c:pt idx="43">
                  <c:v>1.8268682243366937E-3</c:v>
                </c:pt>
                <c:pt idx="44">
                  <c:v>1.9732777170425523E-3</c:v>
                </c:pt>
                <c:pt idx="45">
                  <c:v>2.1346345966325227E-3</c:v>
                </c:pt>
                <c:pt idx="46">
                  <c:v>2.3126787816598608E-3</c:v>
                </c:pt>
                <c:pt idx="47">
                  <c:v>2.5093751822640618E-3</c:v>
                </c:pt>
                <c:pt idx="48">
                  <c:v>2.7269453661215655E-3</c:v>
                </c:pt>
                <c:pt idx="49">
                  <c:v>2.9679040164831316E-3</c:v>
                </c:pt>
                <c:pt idx="50">
                  <c:v>3.2351009549418971E-3</c:v>
                </c:pt>
                <c:pt idx="51">
                  <c:v>3.5317696333983014E-3</c:v>
                </c:pt>
                <c:pt idx="52">
                  <c:v>3.8615831551791859E-3</c:v>
                </c:pt>
                <c:pt idx="53">
                  <c:v>4.2287190688826666E-3</c:v>
                </c:pt>
                <c:pt idx="54">
                  <c:v>4.6379343955868591E-3</c:v>
                </c:pt>
                <c:pt idx="55">
                  <c:v>5.0946526069594279E-3</c:v>
                </c:pt>
                <c:pt idx="56">
                  <c:v>5.6050645761910956E-3</c:v>
                </c:pt>
                <c:pt idx="57">
                  <c:v>6.1762458847323858E-3</c:v>
                </c:pt>
                <c:pt idx="58">
                  <c:v>6.8162932965847127E-3</c:v>
                </c:pt>
                <c:pt idx="59">
                  <c:v>7.5344837216563525E-3</c:v>
                </c:pt>
                <c:pt idx="60">
                  <c:v>8.3414595964519615E-3</c:v>
                </c:pt>
                <c:pt idx="61">
                  <c:v>9.2494453333976257E-3</c:v>
                </c:pt>
                <c:pt idx="62">
                  <c:v>1.0272500352710129E-2</c:v>
                </c:pt>
                <c:pt idx="63">
                  <c:v>1.1426815241042389E-2</c:v>
                </c:pt>
                <c:pt idx="64">
                  <c:v>1.2731058813225967E-2</c:v>
                </c:pt>
                <c:pt idx="65">
                  <c:v>1.4206785328558652E-2</c:v>
                </c:pt>
                <c:pt idx="66">
                  <c:v>1.587891288126235E-2</c:v>
                </c:pt>
                <c:pt idx="67">
                  <c:v>1.7776286106741843E-2</c:v>
                </c:pt>
                <c:pt idx="68">
                  <c:v>1.9932338894942857E-2</c:v>
                </c:pt>
                <c:pt idx="69">
                  <c:v>2.2385875869352666E-2</c:v>
                </c:pt>
                <c:pt idx="70">
                  <c:v>2.5181995084504201E-2</c:v>
                </c:pt>
                <c:pt idx="71">
                  <c:v>2.8373178849917434E-2</c:v>
                </c:pt>
                <c:pt idx="72">
                  <c:v>3.2020584967408068E-2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AB2F-4845-8452-9413E445118B}"/>
            </c:ext>
          </c:extLst>
        </c:ser>
        <c:ser>
          <c:idx val="2"/>
          <c:order val="2"/>
          <c:tx>
            <c:strRef>
              <c:f>mortality!$N$3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mortality!$K$4:$K$76</c:f>
              <c:numCache>
                <c:formatCode>General</c:formatCode>
                <c:ptCount val="73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  <c:pt idx="43">
                  <c:v>61</c:v>
                </c:pt>
                <c:pt idx="44">
                  <c:v>62</c:v>
                </c:pt>
                <c:pt idx="45">
                  <c:v>63</c:v>
                </c:pt>
                <c:pt idx="46">
                  <c:v>64</c:v>
                </c:pt>
                <c:pt idx="47">
                  <c:v>65</c:v>
                </c:pt>
                <c:pt idx="48">
                  <c:v>66</c:v>
                </c:pt>
                <c:pt idx="49">
                  <c:v>67</c:v>
                </c:pt>
                <c:pt idx="50">
                  <c:v>68</c:v>
                </c:pt>
                <c:pt idx="51">
                  <c:v>69</c:v>
                </c:pt>
                <c:pt idx="52">
                  <c:v>70</c:v>
                </c:pt>
                <c:pt idx="53">
                  <c:v>71</c:v>
                </c:pt>
                <c:pt idx="54">
                  <c:v>72</c:v>
                </c:pt>
                <c:pt idx="55">
                  <c:v>73</c:v>
                </c:pt>
                <c:pt idx="56">
                  <c:v>74</c:v>
                </c:pt>
                <c:pt idx="57">
                  <c:v>75</c:v>
                </c:pt>
                <c:pt idx="58">
                  <c:v>76</c:v>
                </c:pt>
                <c:pt idx="59">
                  <c:v>77</c:v>
                </c:pt>
                <c:pt idx="60">
                  <c:v>78</c:v>
                </c:pt>
                <c:pt idx="61">
                  <c:v>79</c:v>
                </c:pt>
                <c:pt idx="62">
                  <c:v>80</c:v>
                </c:pt>
                <c:pt idx="63">
                  <c:v>81</c:v>
                </c:pt>
                <c:pt idx="64">
                  <c:v>82</c:v>
                </c:pt>
                <c:pt idx="65">
                  <c:v>83</c:v>
                </c:pt>
                <c:pt idx="66">
                  <c:v>84</c:v>
                </c:pt>
                <c:pt idx="67">
                  <c:v>85</c:v>
                </c:pt>
                <c:pt idx="68">
                  <c:v>86</c:v>
                </c:pt>
                <c:pt idx="69">
                  <c:v>87</c:v>
                </c:pt>
                <c:pt idx="70">
                  <c:v>88</c:v>
                </c:pt>
                <c:pt idx="71">
                  <c:v>89</c:v>
                </c:pt>
                <c:pt idx="72">
                  <c:v>90</c:v>
                </c:pt>
              </c:numCache>
            </c:numRef>
          </c:xVal>
          <c:yVal>
            <c:numRef>
              <c:f>mortality!$N$4:$N$76</c:f>
              <c:numCache>
                <c:formatCode>General</c:formatCode>
                <c:ptCount val="73"/>
                <c:pt idx="0">
                  <c:v>2.7959119690246481E-4</c:v>
                </c:pt>
                <c:pt idx="1">
                  <c:v>2.8473721531662767E-4</c:v>
                </c:pt>
                <c:pt idx="2">
                  <c:v>2.9032301456918754E-4</c:v>
                </c:pt>
                <c:pt idx="3">
                  <c:v>2.9637428201486016E-4</c:v>
                </c:pt>
                <c:pt idx="4">
                  <c:v>3.0291899158048141E-4</c:v>
                </c:pt>
                <c:pt idx="5">
                  <c:v>3.0998762316177713E-4</c:v>
                </c:pt>
                <c:pt idx="6">
                  <c:v>3.1761340301443808E-4</c:v>
                </c:pt>
                <c:pt idx="7">
                  <c:v>3.2583256791577058E-4</c:v>
                </c:pt>
                <c:pt idx="8">
                  <c:v>3.3468465613869028E-4</c:v>
                </c:pt>
                <c:pt idx="9">
                  <c:v>3.4421282859648672E-4</c:v>
                </c:pt>
                <c:pt idx="10">
                  <c:v>3.5446422388779581E-4</c:v>
                </c:pt>
                <c:pt idx="11">
                  <c:v>3.6549035140128958E-4</c:v>
                </c:pt>
                <c:pt idx="12">
                  <c:v>3.7734752713492999E-4</c:v>
                </c:pt>
                <c:pt idx="13">
                  <c:v>3.900973574529082E-4</c:v>
                </c:pt>
                <c:pt idx="14">
                  <c:v>4.038072766537997E-4</c:v>
                </c:pt>
                <c:pt idx="15">
                  <c:v>4.1855114496692472E-4</c:v>
                </c:pt>
                <c:pt idx="16">
                  <c:v>4.3440991444320363E-4</c:v>
                </c:pt>
                <c:pt idx="17">
                  <c:v>4.5147237117681256E-4</c:v>
                </c:pt>
                <c:pt idx="18">
                  <c:v>4.6983596340205723E-4</c:v>
                </c:pt>
                <c:pt idx="19">
                  <c:v>4.896077262761837E-4</c:v>
                </c:pt>
                <c:pt idx="20">
                  <c:v>5.109053156066944E-4</c:v>
                </c:pt>
                <c:pt idx="21">
                  <c:v>5.3385816443825057E-4</c:v>
                </c:pt>
                <c:pt idx="22">
                  <c:v>5.5860877831080062E-4</c:v>
                </c:pt>
                <c:pt idx="23">
                  <c:v>5.8531418717371866E-4</c:v>
                </c:pt>
                <c:pt idx="24">
                  <c:v>6.1414757443282867E-4</c:v>
                </c:pt>
                <c:pt idx="25">
                  <c:v>6.4530010646744978E-4</c:v>
                </c:pt>
                <c:pt idx="26">
                  <c:v>6.7898298924043291E-4</c:v>
                </c:pt>
                <c:pt idx="27">
                  <c:v>7.1542978240215908E-4</c:v>
                </c:pt>
                <c:pt idx="28">
                  <c:v>7.5489900563746777E-4</c:v>
                </c:pt>
                <c:pt idx="29">
                  <c:v>7.9767707701314716E-4</c:v>
                </c:pt>
                <c:pt idx="30">
                  <c:v>8.4408162885870632E-4</c:v>
                </c:pt>
                <c:pt idx="31">
                  <c:v>8.9446525337844127E-4</c:v>
                </c:pt>
                <c:pt idx="32">
                  <c:v>9.492197378929624E-4</c:v>
                </c:pt>
                <c:pt idx="33">
                  <c:v>1.0087808585125179E-3</c:v>
                </c:pt>
                <c:pt idx="34">
                  <c:v>1.0736338113514076E-3</c:v>
                </c:pt>
                <c:pt idx="35">
                  <c:v>1.1443193723349905E-3</c:v>
                </c:pt>
                <c:pt idx="36">
                  <c:v>1.2214408905016987E-3</c:v>
                </c:pt>
                <c:pt idx="37">
                  <c:v>1.3056722357833821E-3</c:v>
                </c:pt>
                <c:pt idx="38">
                  <c:v>1.3977668409358305E-3</c:v>
                </c:pt>
                <c:pt idx="39">
                  <c:v>1.4985679990330376E-3</c:v>
                </c:pt>
                <c:pt idx="40">
                  <c:v>1.609020603257667E-3</c:v>
                </c:pt>
                <c:pt idx="41">
                  <c:v>1.7301845452359996E-3</c:v>
                </c:pt>
                <c:pt idx="42">
                  <c:v>1.8632500226092948E-3</c:v>
                </c:pt>
                <c:pt idx="43">
                  <c:v>2.0095550467703633E-3</c:v>
                </c:pt>
                <c:pt idx="44">
                  <c:v>2.1706054887468077E-3</c:v>
                </c:pt>
                <c:pt idx="45">
                  <c:v>2.3480980562957752E-3</c:v>
                </c:pt>
                <c:pt idx="46">
                  <c:v>2.5439466598258472E-3</c:v>
                </c:pt>
                <c:pt idx="47">
                  <c:v>2.7603127004904682E-3</c:v>
                </c:pt>
                <c:pt idx="48">
                  <c:v>2.9996399027337221E-3</c:v>
                </c:pt>
                <c:pt idx="49">
                  <c:v>3.2646944181314451E-3</c:v>
                </c:pt>
                <c:pt idx="50">
                  <c:v>3.5586110504360873E-3</c:v>
                </c:pt>
                <c:pt idx="51">
                  <c:v>3.8849465967381318E-3</c:v>
                </c:pt>
                <c:pt idx="52">
                  <c:v>4.2477414706971047E-3</c:v>
                </c:pt>
                <c:pt idx="53">
                  <c:v>4.6515909757709334E-3</c:v>
                </c:pt>
                <c:pt idx="54">
                  <c:v>5.1017278351455451E-3</c:v>
                </c:pt>
                <c:pt idx="55">
                  <c:v>5.6041178676553708E-3</c:v>
                </c:pt>
                <c:pt idx="56">
                  <c:v>6.1655710338102054E-3</c:v>
                </c:pt>
                <c:pt idx="57">
                  <c:v>6.7938704732056253E-3</c:v>
                </c:pt>
                <c:pt idx="58">
                  <c:v>7.4979226262431847E-3</c:v>
                </c:pt>
                <c:pt idx="59">
                  <c:v>8.287932093821988E-3</c:v>
                </c:pt>
                <c:pt idx="60">
                  <c:v>9.1756055560971578E-3</c:v>
                </c:pt>
                <c:pt idx="61">
                  <c:v>1.0174389866737389E-2</c:v>
                </c:pt>
                <c:pt idx="62">
                  <c:v>1.1299750387981143E-2</c:v>
                </c:pt>
                <c:pt idx="63">
                  <c:v>1.256949676514663E-2</c:v>
                </c:pt>
                <c:pt idx="64">
                  <c:v>1.4004164694548566E-2</c:v>
                </c:pt>
                <c:pt idx="65">
                  <c:v>1.5627463861414517E-2</c:v>
                </c:pt>
                <c:pt idx="66">
                  <c:v>1.7466804169388585E-2</c:v>
                </c:pt>
                <c:pt idx="67">
                  <c:v>1.9553914717416028E-2</c:v>
                </c:pt>
                <c:pt idx="68">
                  <c:v>2.1925572784437145E-2</c:v>
                </c:pt>
                <c:pt idx="69">
                  <c:v>2.4624463456287934E-2</c:v>
                </c:pt>
                <c:pt idx="70">
                  <c:v>2.7700194592954624E-2</c:v>
                </c:pt>
                <c:pt idx="71">
                  <c:v>3.1210496734909179E-2</c:v>
                </c:pt>
                <c:pt idx="72">
                  <c:v>3.5222643464148877E-2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AB2F-4845-8452-9413E445118B}"/>
            </c:ext>
          </c:extLst>
        </c:ser>
        <c:ser>
          <c:idx val="3"/>
          <c:order val="3"/>
          <c:tx>
            <c:strRef>
              <c:f>mortality!$O$3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mortality!$K$4:$K$76</c:f>
              <c:numCache>
                <c:formatCode>General</c:formatCode>
                <c:ptCount val="73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  <c:pt idx="43">
                  <c:v>61</c:v>
                </c:pt>
                <c:pt idx="44">
                  <c:v>62</c:v>
                </c:pt>
                <c:pt idx="45">
                  <c:v>63</c:v>
                </c:pt>
                <c:pt idx="46">
                  <c:v>64</c:v>
                </c:pt>
                <c:pt idx="47">
                  <c:v>65</c:v>
                </c:pt>
                <c:pt idx="48">
                  <c:v>66</c:v>
                </c:pt>
                <c:pt idx="49">
                  <c:v>67</c:v>
                </c:pt>
                <c:pt idx="50">
                  <c:v>68</c:v>
                </c:pt>
                <c:pt idx="51">
                  <c:v>69</c:v>
                </c:pt>
                <c:pt idx="52">
                  <c:v>70</c:v>
                </c:pt>
                <c:pt idx="53">
                  <c:v>71</c:v>
                </c:pt>
                <c:pt idx="54">
                  <c:v>72</c:v>
                </c:pt>
                <c:pt idx="55">
                  <c:v>73</c:v>
                </c:pt>
                <c:pt idx="56">
                  <c:v>74</c:v>
                </c:pt>
                <c:pt idx="57">
                  <c:v>75</c:v>
                </c:pt>
                <c:pt idx="58">
                  <c:v>76</c:v>
                </c:pt>
                <c:pt idx="59">
                  <c:v>77</c:v>
                </c:pt>
                <c:pt idx="60">
                  <c:v>78</c:v>
                </c:pt>
                <c:pt idx="61">
                  <c:v>79</c:v>
                </c:pt>
                <c:pt idx="62">
                  <c:v>80</c:v>
                </c:pt>
                <c:pt idx="63">
                  <c:v>81</c:v>
                </c:pt>
                <c:pt idx="64">
                  <c:v>82</c:v>
                </c:pt>
                <c:pt idx="65">
                  <c:v>83</c:v>
                </c:pt>
                <c:pt idx="66">
                  <c:v>84</c:v>
                </c:pt>
                <c:pt idx="67">
                  <c:v>85</c:v>
                </c:pt>
                <c:pt idx="68">
                  <c:v>86</c:v>
                </c:pt>
                <c:pt idx="69">
                  <c:v>87</c:v>
                </c:pt>
                <c:pt idx="70">
                  <c:v>88</c:v>
                </c:pt>
                <c:pt idx="71">
                  <c:v>89</c:v>
                </c:pt>
                <c:pt idx="72">
                  <c:v>90</c:v>
                </c:pt>
              </c:numCache>
            </c:numRef>
          </c:xVal>
          <c:yVal>
            <c:numRef>
              <c:f>mortality!$O$4:$O$76</c:f>
              <c:numCache>
                <c:formatCode>General</c:formatCode>
                <c:ptCount val="73"/>
                <c:pt idx="0">
                  <c:v>3.0755031659271132E-4</c:v>
                </c:pt>
                <c:pt idx="1">
                  <c:v>3.1321093684829048E-4</c:v>
                </c:pt>
                <c:pt idx="2">
                  <c:v>3.1935531602610633E-4</c:v>
                </c:pt>
                <c:pt idx="3">
                  <c:v>3.260117102163462E-4</c:v>
                </c:pt>
                <c:pt idx="4">
                  <c:v>3.3321089073852956E-4</c:v>
                </c:pt>
                <c:pt idx="5">
                  <c:v>3.4098638547795489E-4</c:v>
                </c:pt>
                <c:pt idx="6">
                  <c:v>3.4937474331588189E-4</c:v>
                </c:pt>
                <c:pt idx="7">
                  <c:v>3.5841582470734766E-4</c:v>
                </c:pt>
                <c:pt idx="8">
                  <c:v>3.6815312175255934E-4</c:v>
                </c:pt>
                <c:pt idx="9">
                  <c:v>3.7863411145613543E-4</c:v>
                </c:pt>
                <c:pt idx="10">
                  <c:v>3.8991064627657543E-4</c:v>
                </c:pt>
                <c:pt idx="11">
                  <c:v>4.0203938654141859E-4</c:v>
                </c:pt>
                <c:pt idx="12">
                  <c:v>4.1508227984842302E-4</c:v>
                </c:pt>
                <c:pt idx="13">
                  <c:v>4.2910709319819907E-4</c:v>
                </c:pt>
                <c:pt idx="14">
                  <c:v>4.4418800431917971E-4</c:v>
                </c:pt>
                <c:pt idx="15">
                  <c:v>4.6040625946361721E-4</c:v>
                </c:pt>
                <c:pt idx="16">
                  <c:v>4.7785090588752405E-4</c:v>
                </c:pt>
                <c:pt idx="17">
                  <c:v>4.9661960829449389E-4</c:v>
                </c:pt>
                <c:pt idx="18">
                  <c:v>5.1681955974226302E-4</c:v>
                </c:pt>
                <c:pt idx="19">
                  <c:v>5.3856849890380207E-4</c:v>
                </c:pt>
                <c:pt idx="20">
                  <c:v>5.6199584716736385E-4</c:v>
                </c:pt>
                <c:pt idx="21">
                  <c:v>5.8724398088207564E-4</c:v>
                </c:pt>
                <c:pt idx="22">
                  <c:v>6.1446965614188071E-4</c:v>
                </c:pt>
                <c:pt idx="23">
                  <c:v>6.4384560589109054E-4</c:v>
                </c:pt>
                <c:pt idx="24">
                  <c:v>6.7556233187611155E-4</c:v>
                </c:pt>
                <c:pt idx="25">
                  <c:v>7.0983011711419481E-4</c:v>
                </c:pt>
                <c:pt idx="26">
                  <c:v>7.4688128816447624E-4</c:v>
                </c:pt>
                <c:pt idx="27">
                  <c:v>7.8697276064237508E-4</c:v>
                </c:pt>
                <c:pt idx="28">
                  <c:v>8.3038890620121459E-4</c:v>
                </c:pt>
                <c:pt idx="29">
                  <c:v>8.7744478471446193E-4</c:v>
                </c:pt>
                <c:pt idx="30">
                  <c:v>9.2848979174457703E-4</c:v>
                </c:pt>
                <c:pt idx="31">
                  <c:v>9.8391177871628554E-4</c:v>
                </c:pt>
                <c:pt idx="32">
                  <c:v>1.0441417116822586E-3</c:v>
                </c:pt>
                <c:pt idx="33">
                  <c:v>1.1096589443637698E-3</c:v>
                </c:pt>
                <c:pt idx="34">
                  <c:v>1.1809971924865484E-3</c:v>
                </c:pt>
                <c:pt idx="35">
                  <c:v>1.2587513095684896E-3</c:v>
                </c:pt>
                <c:pt idx="36">
                  <c:v>1.3435849795518688E-3</c:v>
                </c:pt>
                <c:pt idx="37">
                  <c:v>1.4362394593617205E-3</c:v>
                </c:pt>
                <c:pt idx="38">
                  <c:v>1.5375435250294135E-3</c:v>
                </c:pt>
                <c:pt idx="39">
                  <c:v>1.6484247989363415E-3</c:v>
                </c:pt>
                <c:pt idx="40">
                  <c:v>1.7699226635834338E-3</c:v>
                </c:pt>
                <c:pt idx="41">
                  <c:v>1.9032029997595999E-3</c:v>
                </c:pt>
                <c:pt idx="42">
                  <c:v>2.0495750248702245E-3</c:v>
                </c:pt>
                <c:pt idx="43">
                  <c:v>2.2105105514473996E-3</c:v>
                </c:pt>
                <c:pt idx="44">
                  <c:v>2.3876660376214885E-3</c:v>
                </c:pt>
                <c:pt idx="45">
                  <c:v>2.5829078619253529E-3</c:v>
                </c:pt>
                <c:pt idx="46">
                  <c:v>2.7983413258084321E-3</c:v>
                </c:pt>
                <c:pt idx="47">
                  <c:v>3.036343970539515E-3</c:v>
                </c:pt>
                <c:pt idx="48">
                  <c:v>3.2996038930070944E-3</c:v>
                </c:pt>
                <c:pt idx="49">
                  <c:v>3.59116385994459E-3</c:v>
                </c:pt>
                <c:pt idx="50">
                  <c:v>3.9144721554796964E-3</c:v>
                </c:pt>
                <c:pt idx="51">
                  <c:v>4.2734412564119457E-3</c:v>
                </c:pt>
                <c:pt idx="52">
                  <c:v>4.6725156177668155E-3</c:v>
                </c:pt>
                <c:pt idx="53">
                  <c:v>5.1167500733480271E-3</c:v>
                </c:pt>
                <c:pt idx="54">
                  <c:v>5.6119006186601001E-3</c:v>
                </c:pt>
                <c:pt idx="55">
                  <c:v>6.1645296544209083E-3</c:v>
                </c:pt>
                <c:pt idx="56">
                  <c:v>6.7821281371912264E-3</c:v>
                </c:pt>
                <c:pt idx="57">
                  <c:v>7.4732575205261886E-3</c:v>
                </c:pt>
                <c:pt idx="58">
                  <c:v>8.2477148888675036E-3</c:v>
                </c:pt>
                <c:pt idx="59">
                  <c:v>9.1167253032041883E-3</c:v>
                </c:pt>
                <c:pt idx="60">
                  <c:v>1.0093166111706874E-2</c:v>
                </c:pt>
                <c:pt idx="61">
                  <c:v>1.1191828853411129E-2</c:v>
                </c:pt>
                <c:pt idx="62">
                  <c:v>1.2429725426779259E-2</c:v>
                </c:pt>
                <c:pt idx="63">
                  <c:v>1.3826446441661294E-2</c:v>
                </c:pt>
                <c:pt idx="64">
                  <c:v>1.5404581164003424E-2</c:v>
                </c:pt>
                <c:pt idx="65">
                  <c:v>1.719021024755597E-2</c:v>
                </c:pt>
                <c:pt idx="66">
                  <c:v>1.9213484586327444E-2</c:v>
                </c:pt>
                <c:pt idx="67">
                  <c:v>2.1509306189157633E-2</c:v>
                </c:pt>
                <c:pt idx="68">
                  <c:v>2.4118130062880862E-2</c:v>
                </c:pt>
                <c:pt idx="69">
                  <c:v>2.708690980191673E-2</c:v>
                </c:pt>
                <c:pt idx="70">
                  <c:v>3.0470214052250089E-2</c:v>
                </c:pt>
                <c:pt idx="71">
                  <c:v>3.4331546408400103E-2</c:v>
                </c:pt>
                <c:pt idx="72">
                  <c:v>3.8744907810563771E-2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AB2F-4845-8452-9413E445118B}"/>
            </c:ext>
          </c:extLst>
        </c:ser>
        <c:ser>
          <c:idx val="4"/>
          <c:order val="4"/>
          <c:tx>
            <c:strRef>
              <c:f>mortality!$P$3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mortality!$K$4:$K$76</c:f>
              <c:numCache>
                <c:formatCode>General</c:formatCode>
                <c:ptCount val="73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  <c:pt idx="43">
                  <c:v>61</c:v>
                </c:pt>
                <c:pt idx="44">
                  <c:v>62</c:v>
                </c:pt>
                <c:pt idx="45">
                  <c:v>63</c:v>
                </c:pt>
                <c:pt idx="46">
                  <c:v>64</c:v>
                </c:pt>
                <c:pt idx="47">
                  <c:v>65</c:v>
                </c:pt>
                <c:pt idx="48">
                  <c:v>66</c:v>
                </c:pt>
                <c:pt idx="49">
                  <c:v>67</c:v>
                </c:pt>
                <c:pt idx="50">
                  <c:v>68</c:v>
                </c:pt>
                <c:pt idx="51">
                  <c:v>69</c:v>
                </c:pt>
                <c:pt idx="52">
                  <c:v>70</c:v>
                </c:pt>
                <c:pt idx="53">
                  <c:v>71</c:v>
                </c:pt>
                <c:pt idx="54">
                  <c:v>72</c:v>
                </c:pt>
                <c:pt idx="55">
                  <c:v>73</c:v>
                </c:pt>
                <c:pt idx="56">
                  <c:v>74</c:v>
                </c:pt>
                <c:pt idx="57">
                  <c:v>75</c:v>
                </c:pt>
                <c:pt idx="58">
                  <c:v>76</c:v>
                </c:pt>
                <c:pt idx="59">
                  <c:v>77</c:v>
                </c:pt>
                <c:pt idx="60">
                  <c:v>78</c:v>
                </c:pt>
                <c:pt idx="61">
                  <c:v>79</c:v>
                </c:pt>
                <c:pt idx="62">
                  <c:v>80</c:v>
                </c:pt>
                <c:pt idx="63">
                  <c:v>81</c:v>
                </c:pt>
                <c:pt idx="64">
                  <c:v>82</c:v>
                </c:pt>
                <c:pt idx="65">
                  <c:v>83</c:v>
                </c:pt>
                <c:pt idx="66">
                  <c:v>84</c:v>
                </c:pt>
                <c:pt idx="67">
                  <c:v>85</c:v>
                </c:pt>
                <c:pt idx="68">
                  <c:v>86</c:v>
                </c:pt>
                <c:pt idx="69">
                  <c:v>87</c:v>
                </c:pt>
                <c:pt idx="70">
                  <c:v>88</c:v>
                </c:pt>
                <c:pt idx="71">
                  <c:v>89</c:v>
                </c:pt>
                <c:pt idx="72">
                  <c:v>90</c:v>
                </c:pt>
              </c:numCache>
            </c:numRef>
          </c:xVal>
          <c:yVal>
            <c:numRef>
              <c:f>mortality!$P$4:$P$76</c:f>
              <c:numCache>
                <c:formatCode>General</c:formatCode>
                <c:ptCount val="73"/>
                <c:pt idx="0">
                  <c:v>3.3830534825198249E-4</c:v>
                </c:pt>
                <c:pt idx="1">
                  <c:v>3.4453203053311953E-4</c:v>
                </c:pt>
                <c:pt idx="2">
                  <c:v>3.5129084762871698E-4</c:v>
                </c:pt>
                <c:pt idx="3">
                  <c:v>3.5861288123798088E-4</c:v>
                </c:pt>
                <c:pt idx="4">
                  <c:v>3.6653197981238256E-4</c:v>
                </c:pt>
                <c:pt idx="5">
                  <c:v>3.750850240257504E-4</c:v>
                </c:pt>
                <c:pt idx="6">
                  <c:v>3.8431221764747013E-4</c:v>
                </c:pt>
                <c:pt idx="7">
                  <c:v>3.9425740717808245E-4</c:v>
                </c:pt>
                <c:pt idx="8">
                  <c:v>4.049684339278153E-4</c:v>
                </c:pt>
                <c:pt idx="9">
                  <c:v>4.1649752260174898E-4</c:v>
                </c:pt>
                <c:pt idx="10">
                  <c:v>4.2890171090423303E-4</c:v>
                </c:pt>
                <c:pt idx="11">
                  <c:v>4.4224332519556046E-4</c:v>
                </c:pt>
                <c:pt idx="12">
                  <c:v>4.5659050783326534E-4</c:v>
                </c:pt>
                <c:pt idx="13">
                  <c:v>4.7201780251801903E-4</c:v>
                </c:pt>
                <c:pt idx="14">
                  <c:v>4.8860680475109773E-4</c:v>
                </c:pt>
                <c:pt idx="15">
                  <c:v>5.0644688540997897E-4</c:v>
                </c:pt>
                <c:pt idx="16">
                  <c:v>5.2563599647627648E-4</c:v>
                </c:pt>
                <c:pt idx="17">
                  <c:v>5.4628156912394331E-4</c:v>
                </c:pt>
                <c:pt idx="18">
                  <c:v>5.6850151571648938E-4</c:v>
                </c:pt>
                <c:pt idx="19">
                  <c:v>5.9242534879418228E-4</c:v>
                </c:pt>
                <c:pt idx="20">
                  <c:v>6.181954318841003E-4</c:v>
                </c:pt>
                <c:pt idx="21">
                  <c:v>6.4596837897028323E-4</c:v>
                </c:pt>
                <c:pt idx="22">
                  <c:v>6.7591662175606887E-4</c:v>
                </c:pt>
                <c:pt idx="23">
                  <c:v>7.0823016648019965E-4</c:v>
                </c:pt>
                <c:pt idx="24">
                  <c:v>7.4311856506372278E-4</c:v>
                </c:pt>
                <c:pt idx="25">
                  <c:v>7.8081312882561434E-4</c:v>
                </c:pt>
                <c:pt idx="26">
                  <c:v>8.2156941698092393E-4</c:v>
                </c:pt>
                <c:pt idx="27">
                  <c:v>8.6567003670661271E-4</c:v>
                </c:pt>
                <c:pt idx="28">
                  <c:v>9.1342779682133609E-4</c:v>
                </c:pt>
                <c:pt idx="29">
                  <c:v>9.6518926318590816E-4</c:v>
                </c:pt>
                <c:pt idx="30">
                  <c:v>1.0213387709190349E-3</c:v>
                </c:pt>
                <c:pt idx="31">
                  <c:v>1.0823029565879142E-3</c:v>
                </c:pt>
                <c:pt idx="32">
                  <c:v>1.1485558828504847E-3</c:v>
                </c:pt>
                <c:pt idx="33">
                  <c:v>1.220624838800147E-3</c:v>
                </c:pt>
                <c:pt idx="34">
                  <c:v>1.2990969117352034E-3</c:v>
                </c:pt>
                <c:pt idx="35">
                  <c:v>1.3846264405253386E-3</c:v>
                </c:pt>
                <c:pt idx="36">
                  <c:v>1.4779434775070558E-3</c:v>
                </c:pt>
                <c:pt idx="37">
                  <c:v>1.5798634052978926E-3</c:v>
                </c:pt>
                <c:pt idx="38">
                  <c:v>1.691297877532355E-3</c:v>
                </c:pt>
                <c:pt idx="39">
                  <c:v>1.8132672788299757E-3</c:v>
                </c:pt>
                <c:pt idx="40">
                  <c:v>1.9469149299417773E-3</c:v>
                </c:pt>
                <c:pt idx="41">
                  <c:v>2.0935232997355601E-3</c:v>
                </c:pt>
                <c:pt idx="42">
                  <c:v>2.2545325273572469E-3</c:v>
                </c:pt>
                <c:pt idx="43">
                  <c:v>2.4315616065921399E-3</c:v>
                </c:pt>
                <c:pt idx="44">
                  <c:v>2.6264326413836373E-3</c:v>
                </c:pt>
                <c:pt idx="45">
                  <c:v>2.8411986481178884E-3</c:v>
                </c:pt>
                <c:pt idx="46">
                  <c:v>3.0781754583892756E-3</c:v>
                </c:pt>
                <c:pt idx="47">
                  <c:v>3.3399783675934669E-3</c:v>
                </c:pt>
                <c:pt idx="48">
                  <c:v>3.6295642823078039E-3</c:v>
                </c:pt>
                <c:pt idx="49">
                  <c:v>3.9502802459390491E-3</c:v>
                </c:pt>
                <c:pt idx="50">
                  <c:v>4.3059193710276661E-3</c:v>
                </c:pt>
                <c:pt idx="51">
                  <c:v>4.7007853820531407E-3</c:v>
                </c:pt>
                <c:pt idx="52">
                  <c:v>5.1397671795434972E-3</c:v>
                </c:pt>
                <c:pt idx="53">
                  <c:v>5.6284250806828305E-3</c:v>
                </c:pt>
                <c:pt idx="54">
                  <c:v>6.1730906805261103E-3</c:v>
                </c:pt>
                <c:pt idx="55">
                  <c:v>6.780982619863E-3</c:v>
                </c:pt>
                <c:pt idx="56">
                  <c:v>7.4603409509103498E-3</c:v>
                </c:pt>
                <c:pt idx="57">
                  <c:v>8.2205832725788085E-3</c:v>
                </c:pt>
                <c:pt idx="58">
                  <c:v>9.0724863777542544E-3</c:v>
                </c:pt>
                <c:pt idx="59">
                  <c:v>1.0028397833524608E-2</c:v>
                </c:pt>
                <c:pt idx="60">
                  <c:v>1.1102482722877562E-2</c:v>
                </c:pt>
                <c:pt idx="61">
                  <c:v>1.2311011738752244E-2</c:v>
                </c:pt>
                <c:pt idx="62">
                  <c:v>1.3672697969457186E-2</c:v>
                </c:pt>
                <c:pt idx="63">
                  <c:v>1.5209091085827424E-2</c:v>
                </c:pt>
                <c:pt idx="64">
                  <c:v>1.6945039280403768E-2</c:v>
                </c:pt>
                <c:pt idx="65">
                  <c:v>1.8909231272311568E-2</c:v>
                </c:pt>
                <c:pt idx="66">
                  <c:v>2.1134833044960191E-2</c:v>
                </c:pt>
                <c:pt idx="67">
                  <c:v>2.3660236808073398E-2</c:v>
                </c:pt>
                <c:pt idx="68">
                  <c:v>2.6529943069168949E-2</c:v>
                </c:pt>
                <c:pt idx="69">
                  <c:v>2.9795600782108404E-2</c:v>
                </c:pt>
                <c:pt idx="70">
                  <c:v>3.3517235457475099E-2</c:v>
                </c:pt>
                <c:pt idx="71">
                  <c:v>3.7764701049240117E-2</c:v>
                </c:pt>
                <c:pt idx="72">
                  <c:v>4.2619398591620151E-2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AB2F-4845-8452-9413E445118B}"/>
            </c:ext>
          </c:extLst>
        </c:ser>
        <c:ser>
          <c:idx val="5"/>
          <c:order val="5"/>
          <c:tx>
            <c:strRef>
              <c:f>mortality!$Q$3</c:f>
              <c:strCache>
                <c:ptCount val="1"/>
                <c:pt idx="0">
                  <c:v>5+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mortality!$K$4:$K$76</c:f>
              <c:numCache>
                <c:formatCode>General</c:formatCode>
                <c:ptCount val="73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  <c:pt idx="43">
                  <c:v>61</c:v>
                </c:pt>
                <c:pt idx="44">
                  <c:v>62</c:v>
                </c:pt>
                <c:pt idx="45">
                  <c:v>63</c:v>
                </c:pt>
                <c:pt idx="46">
                  <c:v>64</c:v>
                </c:pt>
                <c:pt idx="47">
                  <c:v>65</c:v>
                </c:pt>
                <c:pt idx="48">
                  <c:v>66</c:v>
                </c:pt>
                <c:pt idx="49">
                  <c:v>67</c:v>
                </c:pt>
                <c:pt idx="50">
                  <c:v>68</c:v>
                </c:pt>
                <c:pt idx="51">
                  <c:v>69</c:v>
                </c:pt>
                <c:pt idx="52">
                  <c:v>70</c:v>
                </c:pt>
                <c:pt idx="53">
                  <c:v>71</c:v>
                </c:pt>
                <c:pt idx="54">
                  <c:v>72</c:v>
                </c:pt>
                <c:pt idx="55">
                  <c:v>73</c:v>
                </c:pt>
                <c:pt idx="56">
                  <c:v>74</c:v>
                </c:pt>
                <c:pt idx="57">
                  <c:v>75</c:v>
                </c:pt>
                <c:pt idx="58">
                  <c:v>76</c:v>
                </c:pt>
                <c:pt idx="59">
                  <c:v>77</c:v>
                </c:pt>
                <c:pt idx="60">
                  <c:v>78</c:v>
                </c:pt>
                <c:pt idx="61">
                  <c:v>79</c:v>
                </c:pt>
                <c:pt idx="62">
                  <c:v>80</c:v>
                </c:pt>
                <c:pt idx="63">
                  <c:v>81</c:v>
                </c:pt>
                <c:pt idx="64">
                  <c:v>82</c:v>
                </c:pt>
                <c:pt idx="65">
                  <c:v>83</c:v>
                </c:pt>
                <c:pt idx="66">
                  <c:v>84</c:v>
                </c:pt>
                <c:pt idx="67">
                  <c:v>85</c:v>
                </c:pt>
                <c:pt idx="68">
                  <c:v>86</c:v>
                </c:pt>
                <c:pt idx="69">
                  <c:v>87</c:v>
                </c:pt>
                <c:pt idx="70">
                  <c:v>88</c:v>
                </c:pt>
                <c:pt idx="71">
                  <c:v>89</c:v>
                </c:pt>
                <c:pt idx="72">
                  <c:v>90</c:v>
                </c:pt>
              </c:numCache>
            </c:numRef>
          </c:xVal>
          <c:yVal>
            <c:numRef>
              <c:f>mortality!$Q$4:$Q$76</c:f>
              <c:numCache>
                <c:formatCode>General</c:formatCode>
                <c:ptCount val="73"/>
                <c:pt idx="0">
                  <c:v>3.7213588307718077E-4</c:v>
                </c:pt>
                <c:pt idx="1">
                  <c:v>3.7898523358643153E-4</c:v>
                </c:pt>
                <c:pt idx="2">
                  <c:v>3.8641993239158873E-4</c:v>
                </c:pt>
                <c:pt idx="3">
                  <c:v>3.9447416936177901E-4</c:v>
                </c:pt>
                <c:pt idx="4">
                  <c:v>4.0318517779362083E-4</c:v>
                </c:pt>
                <c:pt idx="5">
                  <c:v>4.1259352642832546E-4</c:v>
                </c:pt>
                <c:pt idx="6">
                  <c:v>4.2274343941221717E-4</c:v>
                </c:pt>
                <c:pt idx="7">
                  <c:v>4.3368314789589071E-4</c:v>
                </c:pt>
                <c:pt idx="8">
                  <c:v>4.4546527732059686E-4</c:v>
                </c:pt>
                <c:pt idx="9">
                  <c:v>4.5814727486192391E-4</c:v>
                </c:pt>
                <c:pt idx="10">
                  <c:v>4.717918819946564E-4</c:v>
                </c:pt>
                <c:pt idx="11">
                  <c:v>4.8646765771511656E-4</c:v>
                </c:pt>
                <c:pt idx="12">
                  <c:v>5.0224955861659186E-4</c:v>
                </c:pt>
                <c:pt idx="13">
                  <c:v>5.1921958276982102E-4</c:v>
                </c:pt>
                <c:pt idx="14">
                  <c:v>5.3746748522620754E-4</c:v>
                </c:pt>
                <c:pt idx="15">
                  <c:v>5.5709157395097692E-4</c:v>
                </c:pt>
                <c:pt idx="16">
                  <c:v>5.781995961239042E-4</c:v>
                </c:pt>
                <c:pt idx="17">
                  <c:v>6.0090972603633766E-4</c:v>
                </c:pt>
                <c:pt idx="18">
                  <c:v>6.2535166728813838E-4</c:v>
                </c:pt>
                <c:pt idx="19">
                  <c:v>6.5166788367360053E-4</c:v>
                </c:pt>
                <c:pt idx="20">
                  <c:v>6.8001497507251042E-4</c:v>
                </c:pt>
                <c:pt idx="21">
                  <c:v>7.1056521686731157E-4</c:v>
                </c:pt>
                <c:pt idx="22">
                  <c:v>7.4350828393167584E-4</c:v>
                </c:pt>
                <c:pt idx="23">
                  <c:v>7.7905318312821966E-4</c:v>
                </c:pt>
                <c:pt idx="24">
                  <c:v>8.1743042157009509E-4</c:v>
                </c:pt>
                <c:pt idx="25">
                  <c:v>8.5889444170817581E-4</c:v>
                </c:pt>
                <c:pt idx="26">
                  <c:v>9.0372635867901638E-4</c:v>
                </c:pt>
                <c:pt idx="27">
                  <c:v>9.522370403772741E-4</c:v>
                </c:pt>
                <c:pt idx="28">
                  <c:v>1.0047705765034698E-3</c:v>
                </c:pt>
                <c:pt idx="29">
                  <c:v>1.0617081895044991E-3</c:v>
                </c:pt>
                <c:pt idx="30">
                  <c:v>1.1234726480109385E-3</c:v>
                </c:pt>
                <c:pt idx="31">
                  <c:v>1.1905332522467056E-3</c:v>
                </c:pt>
                <c:pt idx="32">
                  <c:v>1.2634114711355332E-3</c:v>
                </c:pt>
                <c:pt idx="33">
                  <c:v>1.3426873226801618E-3</c:v>
                </c:pt>
                <c:pt idx="34">
                  <c:v>1.4290066029087238E-3</c:v>
                </c:pt>
                <c:pt idx="35">
                  <c:v>1.5230890845778725E-3</c:v>
                </c:pt>
                <c:pt idx="36">
                  <c:v>1.6257378252577616E-3</c:v>
                </c:pt>
                <c:pt idx="37">
                  <c:v>1.737849745827682E-3</c:v>
                </c:pt>
                <c:pt idx="38">
                  <c:v>1.8604276652855905E-3</c:v>
                </c:pt>
                <c:pt idx="39">
                  <c:v>1.9945940067129736E-3</c:v>
                </c:pt>
                <c:pt idx="40">
                  <c:v>2.1416064229359552E-3</c:v>
                </c:pt>
                <c:pt idx="41">
                  <c:v>2.3028756297091162E-3</c:v>
                </c:pt>
                <c:pt idx="42">
                  <c:v>2.4799857800929716E-3</c:v>
                </c:pt>
                <c:pt idx="43">
                  <c:v>2.6747177672513541E-3</c:v>
                </c:pt>
                <c:pt idx="44">
                  <c:v>2.8890759055220012E-3</c:v>
                </c:pt>
                <c:pt idx="45">
                  <c:v>3.1253185129296777E-3</c:v>
                </c:pt>
                <c:pt idx="46">
                  <c:v>3.3859930042282036E-3</c:v>
                </c:pt>
                <c:pt idx="47">
                  <c:v>3.673976204352814E-3</c:v>
                </c:pt>
                <c:pt idx="48">
                  <c:v>3.9925207105385848E-3</c:v>
                </c:pt>
                <c:pt idx="49">
                  <c:v>4.3453082705329545E-3</c:v>
                </c:pt>
                <c:pt idx="50">
                  <c:v>4.7365113081304332E-3</c:v>
                </c:pt>
                <c:pt idx="51">
                  <c:v>5.1708639202584549E-3</c:v>
                </c:pt>
                <c:pt idx="52">
                  <c:v>5.653743897497847E-3</c:v>
                </c:pt>
                <c:pt idx="53">
                  <c:v>6.1912675887511141E-3</c:v>
                </c:pt>
                <c:pt idx="54">
                  <c:v>6.7903997485787215E-3</c:v>
                </c:pt>
                <c:pt idx="55">
                  <c:v>7.4590808818493009E-3</c:v>
                </c:pt>
                <c:pt idx="56">
                  <c:v>8.2063750460013851E-3</c:v>
                </c:pt>
                <c:pt idx="57">
                  <c:v>9.0426415998366896E-3</c:v>
                </c:pt>
                <c:pt idx="58">
                  <c:v>9.97973501552968E-3</c:v>
                </c:pt>
                <c:pt idx="59">
                  <c:v>1.103123761687707E-2</c:v>
                </c:pt>
                <c:pt idx="60">
                  <c:v>1.221273099516532E-2</c:v>
                </c:pt>
                <c:pt idx="61">
                  <c:v>1.3542112912627469E-2</c:v>
                </c:pt>
                <c:pt idx="62">
                  <c:v>1.5039967766402906E-2</c:v>
                </c:pt>
                <c:pt idx="63">
                  <c:v>1.6730000194410167E-2</c:v>
                </c:pt>
                <c:pt idx="64">
                  <c:v>1.8639543208444145E-2</c:v>
                </c:pt>
                <c:pt idx="65">
                  <c:v>2.0800154399542727E-2</c:v>
                </c:pt>
                <c:pt idx="66">
                  <c:v>2.3248316349456212E-2</c:v>
                </c:pt>
                <c:pt idx="67">
                  <c:v>2.602626048888074E-2</c:v>
                </c:pt>
                <c:pt idx="68">
                  <c:v>2.9182937376085846E-2</c:v>
                </c:pt>
                <c:pt idx="69">
                  <c:v>3.2775160860319244E-2</c:v>
                </c:pt>
                <c:pt idx="70">
                  <c:v>3.6868959003222609E-2</c:v>
                </c:pt>
                <c:pt idx="71">
                  <c:v>4.1541171154164135E-2</c:v>
                </c:pt>
                <c:pt idx="72">
                  <c:v>4.688133845078217E-2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5-AB2F-4845-8452-9413E44511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2173312"/>
        <c:axId val="272179200"/>
      </c:scatterChart>
      <c:valAx>
        <c:axId val="272173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72179200"/>
        <c:crosses val="autoZero"/>
        <c:crossBetween val="midCat"/>
      </c:valAx>
      <c:valAx>
        <c:axId val="27217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72173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</xdr:row>
      <xdr:rowOff>0</xdr:rowOff>
    </xdr:from>
    <xdr:to>
      <xdr:col>15</xdr:col>
      <xdr:colOff>694765</xdr:colOff>
      <xdr:row>13</xdr:row>
      <xdr:rowOff>0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3</xdr:row>
      <xdr:rowOff>190499</xdr:rowOff>
    </xdr:from>
    <xdr:to>
      <xdr:col>26</xdr:col>
      <xdr:colOff>323850</xdr:colOff>
      <xdr:row>29</xdr:row>
      <xdr:rowOff>161924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17A70936-87CB-4DA1-A994-08B53D359B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I777"/>
  <sheetViews>
    <sheetView tabSelected="1" zoomScale="85" zoomScaleNormal="85" workbookViewId="0">
      <selection activeCell="J10" sqref="J10"/>
    </sheetView>
  </sheetViews>
  <sheetFormatPr defaultRowHeight="18" x14ac:dyDescent="0.55000000000000004"/>
  <cols>
    <col min="2" max="2" width="20.4140625" customWidth="1"/>
    <col min="3" max="3" width="11.4140625" customWidth="1"/>
    <col min="4" max="4" width="13.6640625" bestFit="1" customWidth="1"/>
    <col min="5" max="5" width="17.4140625" customWidth="1"/>
    <col min="6" max="6" width="10.25" customWidth="1"/>
    <col min="7" max="7" width="9.25" bestFit="1" customWidth="1"/>
    <col min="8" max="8" width="9.5" customWidth="1"/>
    <col min="9" max="11" width="16.75" customWidth="1"/>
    <col min="12" max="13" width="14" customWidth="1"/>
    <col min="14" max="21" width="11.75" customWidth="1"/>
    <col min="28" max="28" width="10" customWidth="1"/>
    <col min="29" max="29" width="11.58203125" customWidth="1"/>
    <col min="31" max="31" width="9.75" customWidth="1"/>
    <col min="32" max="32" width="11.25" customWidth="1"/>
    <col min="34" max="34" width="13.5" bestFit="1" customWidth="1"/>
    <col min="35" max="35" width="14.6640625" bestFit="1" customWidth="1"/>
    <col min="36" max="37" width="14.6640625" customWidth="1"/>
    <col min="38" max="38" width="15.25" customWidth="1"/>
    <col min="39" max="39" width="15" customWidth="1"/>
    <col min="40" max="40" width="13.5" customWidth="1"/>
    <col min="41" max="41" width="14.33203125" bestFit="1" customWidth="1"/>
    <col min="42" max="43" width="14.33203125" customWidth="1"/>
    <col min="44" max="44" width="16.75" bestFit="1" customWidth="1"/>
    <col min="45" max="45" width="10.9140625" customWidth="1"/>
    <col min="46" max="46" width="12.33203125" customWidth="1"/>
    <col min="47" max="47" width="12.1640625" bestFit="1" customWidth="1"/>
    <col min="48" max="48" width="10.9140625" customWidth="1"/>
    <col min="49" max="49" width="12.33203125" bestFit="1" customWidth="1"/>
    <col min="50" max="50" width="13.1640625" bestFit="1" customWidth="1"/>
    <col min="51" max="51" width="12.1640625" bestFit="1" customWidth="1"/>
    <col min="53" max="53" width="15.4140625" customWidth="1"/>
  </cols>
  <sheetData>
    <row r="1" spans="1:43" x14ac:dyDescent="0.55000000000000004">
      <c r="A1" s="1" t="s">
        <v>49</v>
      </c>
    </row>
    <row r="2" spans="1:43" x14ac:dyDescent="0.55000000000000004">
      <c r="A2" s="2"/>
    </row>
    <row r="3" spans="1:43" x14ac:dyDescent="0.55000000000000004">
      <c r="B3" t="s">
        <v>93</v>
      </c>
      <c r="C3" s="21" t="s">
        <v>126</v>
      </c>
    </row>
    <row r="4" spans="1:43" x14ac:dyDescent="0.55000000000000004">
      <c r="B4" s="1" t="s">
        <v>0</v>
      </c>
      <c r="E4" s="1" t="s">
        <v>1</v>
      </c>
      <c r="H4" s="1" t="s">
        <v>2</v>
      </c>
    </row>
    <row r="5" spans="1:43" x14ac:dyDescent="0.55000000000000004">
      <c r="B5" s="1" t="s">
        <v>6</v>
      </c>
      <c r="C5" s="1" t="s">
        <v>7</v>
      </c>
      <c r="D5" s="1"/>
      <c r="E5" s="2" t="s">
        <v>9</v>
      </c>
      <c r="F5" s="3">
        <v>5.0000000000000001E-3</v>
      </c>
      <c r="G5" s="3"/>
      <c r="H5" t="s">
        <v>25</v>
      </c>
      <c r="I5">
        <f>C10*12+1</f>
        <v>361</v>
      </c>
      <c r="AO5" s="5"/>
      <c r="AP5" s="5"/>
      <c r="AQ5" s="5"/>
    </row>
    <row r="6" spans="1:43" x14ac:dyDescent="0.55000000000000004">
      <c r="B6" t="s">
        <v>47</v>
      </c>
      <c r="C6" s="19">
        <v>100000</v>
      </c>
      <c r="E6" t="s">
        <v>40</v>
      </c>
      <c r="F6">
        <v>500</v>
      </c>
      <c r="AO6" s="5"/>
      <c r="AP6" s="5"/>
      <c r="AQ6" s="5"/>
    </row>
    <row r="7" spans="1:43" x14ac:dyDescent="0.55000000000000004">
      <c r="B7" t="s">
        <v>46</v>
      </c>
      <c r="C7">
        <v>0</v>
      </c>
      <c r="E7" t="s">
        <v>45</v>
      </c>
      <c r="F7">
        <v>5000</v>
      </c>
      <c r="AO7" s="5"/>
      <c r="AP7" s="5"/>
      <c r="AQ7" s="5"/>
    </row>
    <row r="8" spans="1:43" x14ac:dyDescent="0.55000000000000004">
      <c r="B8" t="s">
        <v>111</v>
      </c>
      <c r="C8" s="26">
        <f>C6</f>
        <v>100000</v>
      </c>
      <c r="E8" t="s">
        <v>53</v>
      </c>
      <c r="F8" s="6">
        <v>0.05</v>
      </c>
      <c r="AO8" s="5"/>
      <c r="AP8" s="5"/>
      <c r="AQ8" s="5"/>
    </row>
    <row r="9" spans="1:43" x14ac:dyDescent="0.55000000000000004">
      <c r="B9" t="s">
        <v>20</v>
      </c>
      <c r="C9">
        <v>49</v>
      </c>
      <c r="E9" s="14" t="s">
        <v>71</v>
      </c>
      <c r="F9" s="21">
        <v>1</v>
      </c>
      <c r="AM9" s="6"/>
      <c r="AO9" s="5"/>
      <c r="AP9" s="5"/>
      <c r="AQ9" s="5"/>
    </row>
    <row r="10" spans="1:43" x14ac:dyDescent="0.55000000000000004">
      <c r="B10" t="s">
        <v>5</v>
      </c>
      <c r="C10">
        <v>30</v>
      </c>
    </row>
    <row r="11" spans="1:43" x14ac:dyDescent="0.55000000000000004">
      <c r="B11" t="s">
        <v>39</v>
      </c>
      <c r="C11" t="s">
        <v>8</v>
      </c>
      <c r="E11" s="21" t="s">
        <v>78</v>
      </c>
      <c r="F11" s="21" t="str">
        <f>VLOOKUP($C$3,product_specs!$C$5:$G$8,2,FALSE)</f>
        <v>min</v>
      </c>
      <c r="G11" s="22" t="s">
        <v>91</v>
      </c>
    </row>
    <row r="12" spans="1:43" x14ac:dyDescent="0.55000000000000004">
      <c r="B12" t="s">
        <v>10</v>
      </c>
      <c r="C12">
        <v>1</v>
      </c>
      <c r="E12" s="21" t="s">
        <v>74</v>
      </c>
      <c r="F12" s="23">
        <v>0.1</v>
      </c>
    </row>
    <row r="13" spans="1:43" x14ac:dyDescent="0.55000000000000004">
      <c r="B13" t="s">
        <v>21</v>
      </c>
      <c r="C13">
        <f>IF(C14="S",1,0)</f>
        <v>1</v>
      </c>
      <c r="E13" s="21" t="s">
        <v>81</v>
      </c>
      <c r="F13" s="21" t="b">
        <f>VLOOKUP($C$3,product_specs!$C$5:$G$8,3,FALSE)</f>
        <v>0</v>
      </c>
    </row>
    <row r="14" spans="1:43" x14ac:dyDescent="0.55000000000000004">
      <c r="B14" t="s">
        <v>38</v>
      </c>
      <c r="C14" t="s">
        <v>26</v>
      </c>
      <c r="E14" s="21" t="s">
        <v>79</v>
      </c>
      <c r="F14" s="21">
        <f>VLOOKUP($C$3,product_specs!$C$5:$G$8,4,FALSE)</f>
        <v>0</v>
      </c>
      <c r="G14" t="e">
        <f>MATCH(F14,product_specs!$K$4:$M$4,0)</f>
        <v>#N/A</v>
      </c>
    </row>
    <row r="15" spans="1:43" x14ac:dyDescent="0.55000000000000004">
      <c r="B15" t="s">
        <v>100</v>
      </c>
      <c r="C15" s="24">
        <f>VLOOKUP($C$3,product_specs!$C$5:$G$8,5,FALSE)</f>
        <v>0.1</v>
      </c>
      <c r="D15" t="s">
        <v>94</v>
      </c>
    </row>
    <row r="16" spans="1:43" x14ac:dyDescent="0.55000000000000004">
      <c r="B16" t="s">
        <v>48</v>
      </c>
      <c r="C16" s="6">
        <v>0.01</v>
      </c>
      <c r="E16" s="10">
        <f>1-(1-C16)^(1/12)</f>
        <v>8.3717735912058888E-4</v>
      </c>
      <c r="F16" t="s">
        <v>51</v>
      </c>
    </row>
    <row r="17" spans="1:61" x14ac:dyDescent="0.55000000000000004">
      <c r="C17" s="6"/>
    </row>
    <row r="18" spans="1:61" x14ac:dyDescent="0.55000000000000004">
      <c r="A18" t="s">
        <v>72</v>
      </c>
      <c r="B18" s="7">
        <f t="shared" ref="B18:C18" ca="1" si="0">B19/$C$19</f>
        <v>7.1775819397032037E-2</v>
      </c>
      <c r="C18" s="20">
        <f t="shared" si="0"/>
        <v>1</v>
      </c>
      <c r="D18" s="20">
        <f>D19/$C$19</f>
        <v>0.11013708477159485</v>
      </c>
      <c r="E18" s="20">
        <f t="shared" ref="E18:AF18" ca="1" si="1">E19/$C$19</f>
        <v>0.46704417000680654</v>
      </c>
      <c r="F18" s="20">
        <f t="shared" si="1"/>
        <v>0.32527454802103373</v>
      </c>
      <c r="G18" s="20">
        <f t="shared" si="1"/>
        <v>0.12328786209327867</v>
      </c>
      <c r="H18" s="20">
        <f t="shared" si="1"/>
        <v>0.05</v>
      </c>
      <c r="I18" s="20">
        <f t="shared" si="1"/>
        <v>0.33443181607673506</v>
      </c>
      <c r="J18" s="20">
        <f t="shared" si="1"/>
        <v>0.18691233178698882</v>
      </c>
      <c r="L18" s="20">
        <f t="shared" si="1"/>
        <v>173.00200278054629</v>
      </c>
      <c r="M18" s="20">
        <f t="shared" si="1"/>
        <v>0.9</v>
      </c>
      <c r="N18" s="20">
        <f t="shared" si="1"/>
        <v>0.14491833565045531</v>
      </c>
      <c r="O18" s="20">
        <f t="shared" si="1"/>
        <v>1.5855267369929537E-3</v>
      </c>
      <c r="P18" s="20">
        <f t="shared" si="1"/>
        <v>0.33443181607673506</v>
      </c>
      <c r="Q18" s="20">
        <f t="shared" si="1"/>
        <v>0.1086969038744573</v>
      </c>
      <c r="R18" s="20">
        <f t="shared" si="1"/>
        <v>0.46704417000680654</v>
      </c>
      <c r="S18" s="20">
        <f t="shared" si="1"/>
        <v>173.51418966035445</v>
      </c>
      <c r="T18" s="20">
        <f t="shared" si="1"/>
        <v>-0.32527454802103389</v>
      </c>
      <c r="V18" s="20">
        <f t="shared" si="1"/>
        <v>0.1</v>
      </c>
      <c r="W18" s="20">
        <f t="shared" ca="1" si="1"/>
        <v>0</v>
      </c>
      <c r="X18" s="20">
        <f t="shared" si="1"/>
        <v>0.14491833565045531</v>
      </c>
      <c r="Y18" s="20">
        <f t="shared" si="1"/>
        <v>0.12328786209327867</v>
      </c>
      <c r="Z18" s="20">
        <f t="shared" si="1"/>
        <v>0.05</v>
      </c>
      <c r="AA18" s="20">
        <f t="shared" ca="1" si="1"/>
        <v>7.1630473557176555E-2</v>
      </c>
      <c r="AB18" s="20">
        <f t="shared" si="1"/>
        <v>1.5855267369929537E-3</v>
      </c>
      <c r="AC18" s="20">
        <f t="shared" si="1"/>
        <v>1.4401808971375909E-3</v>
      </c>
      <c r="AD18" s="20">
        <f t="shared" si="1"/>
        <v>1.4534583985536203E-4</v>
      </c>
      <c r="AE18" s="20">
        <f t="shared" ca="1" si="1"/>
        <v>7.1775819397031926E-2</v>
      </c>
      <c r="AF18" s="20">
        <f t="shared" ca="1" si="1"/>
        <v>8.4528737557393206E-11</v>
      </c>
      <c r="AG18" s="20"/>
    </row>
    <row r="19" spans="1:61" x14ac:dyDescent="0.55000000000000004">
      <c r="A19" s="4" t="s">
        <v>37</v>
      </c>
      <c r="B19" s="12">
        <f t="shared" ref="B19:G19" ca="1" si="2">SUMPRODUCT(B23:B777,$BI$23:$BI$777)</f>
        <v>7177.5819397032037</v>
      </c>
      <c r="C19" s="12">
        <f t="shared" si="2"/>
        <v>100000</v>
      </c>
      <c r="D19" s="12">
        <f t="shared" si="2"/>
        <v>11013.708477159485</v>
      </c>
      <c r="E19" s="12">
        <f t="shared" ca="1" si="2"/>
        <v>46704.417000680653</v>
      </c>
      <c r="F19" s="12">
        <f t="shared" si="2"/>
        <v>32527.454802103373</v>
      </c>
      <c r="G19" s="12">
        <f t="shared" si="2"/>
        <v>12328.786209327867</v>
      </c>
      <c r="H19" s="12">
        <f>SUMPRODUCT(H23:H777,$BI$23:$BI$777)</f>
        <v>5000</v>
      </c>
      <c r="I19" s="12">
        <f t="shared" ref="I19:AF19" si="3">SUMPRODUCT(I23:I777,$BI$23:$BI$777)</f>
        <v>33443.181607673505</v>
      </c>
      <c r="J19" s="12">
        <f t="shared" si="3"/>
        <v>18691.233178698883</v>
      </c>
      <c r="L19" s="12">
        <f t="shared" si="3"/>
        <v>17300200.278054629</v>
      </c>
      <c r="M19" s="12">
        <f t="shared" si="3"/>
        <v>90000</v>
      </c>
      <c r="N19" s="12">
        <f t="shared" si="3"/>
        <v>14491.83356504553</v>
      </c>
      <c r="O19" s="12">
        <f t="shared" si="3"/>
        <v>158.55267369929538</v>
      </c>
      <c r="P19" s="12">
        <f t="shared" si="3"/>
        <v>33443.181607673505</v>
      </c>
      <c r="Q19" s="12">
        <f t="shared" si="3"/>
        <v>10869.690387445729</v>
      </c>
      <c r="R19" s="12">
        <f t="shared" si="3"/>
        <v>46704.417000680653</v>
      </c>
      <c r="S19" s="12">
        <f t="shared" si="3"/>
        <v>17351418.966035444</v>
      </c>
      <c r="T19" s="12">
        <f t="shared" si="3"/>
        <v>-32527.454802103388</v>
      </c>
      <c r="V19" s="12">
        <f t="shared" si="3"/>
        <v>10000</v>
      </c>
      <c r="W19" s="12">
        <f t="shared" ca="1" si="3"/>
        <v>0</v>
      </c>
      <c r="X19" s="12">
        <f t="shared" si="3"/>
        <v>14491.83356504553</v>
      </c>
      <c r="Y19" s="12">
        <f t="shared" si="3"/>
        <v>12328.786209327867</v>
      </c>
      <c r="Z19" s="12">
        <f t="shared" si="3"/>
        <v>5000</v>
      </c>
      <c r="AA19" s="12">
        <f t="shared" ca="1" si="3"/>
        <v>7163.0473557176556</v>
      </c>
      <c r="AB19" s="12">
        <f t="shared" si="3"/>
        <v>158.55267369929538</v>
      </c>
      <c r="AC19" s="12">
        <f t="shared" si="3"/>
        <v>144.01808971375908</v>
      </c>
      <c r="AD19" s="12">
        <f t="shared" si="3"/>
        <v>14.534583985536203</v>
      </c>
      <c r="AE19" s="12">
        <f t="shared" ca="1" si="3"/>
        <v>7177.5819397031919</v>
      </c>
      <c r="AF19" s="30">
        <f t="shared" ca="1" si="3"/>
        <v>8.4528737557393206E-6</v>
      </c>
      <c r="AG19" s="28"/>
    </row>
    <row r="22" spans="1:61" ht="36" x14ac:dyDescent="0.55000000000000004">
      <c r="A22" s="11" t="s">
        <v>3</v>
      </c>
      <c r="B22" s="11" t="s">
        <v>125</v>
      </c>
      <c r="C22" s="11" t="s">
        <v>103</v>
      </c>
      <c r="D22" s="11" t="s">
        <v>56</v>
      </c>
      <c r="E22" s="11" t="s">
        <v>54</v>
      </c>
      <c r="F22" s="11" t="s">
        <v>55</v>
      </c>
      <c r="G22" s="11" t="s">
        <v>102</v>
      </c>
      <c r="H22" s="11" t="s">
        <v>101</v>
      </c>
      <c r="I22" s="11" t="s">
        <v>117</v>
      </c>
      <c r="J22" s="11" t="s">
        <v>118</v>
      </c>
      <c r="K22" s="11"/>
      <c r="L22" s="11" t="s">
        <v>104</v>
      </c>
      <c r="M22" s="11" t="s">
        <v>109</v>
      </c>
      <c r="N22" s="11" t="s">
        <v>108</v>
      </c>
      <c r="O22" s="11" t="s">
        <v>110</v>
      </c>
      <c r="P22" s="11" t="s">
        <v>112</v>
      </c>
      <c r="Q22" s="11" t="s">
        <v>113</v>
      </c>
      <c r="R22" s="11" t="s">
        <v>114</v>
      </c>
      <c r="S22" s="11" t="s">
        <v>115</v>
      </c>
      <c r="T22" s="11" t="s">
        <v>116</v>
      </c>
      <c r="U22" s="11"/>
      <c r="V22" s="11" t="s">
        <v>95</v>
      </c>
      <c r="W22" s="11" t="s">
        <v>119</v>
      </c>
      <c r="X22" s="11" t="str">
        <f>N22</f>
        <v>maint_fee</v>
      </c>
      <c r="Y22" s="11" t="str">
        <f>G22</f>
        <v>Expenses</v>
      </c>
      <c r="Z22" s="11" t="str">
        <f t="shared" ref="Z22:Z85" si="4">H22</f>
        <v>Commissions</v>
      </c>
      <c r="AA22" s="11" t="s">
        <v>120</v>
      </c>
      <c r="AB22" t="str">
        <f>O22</f>
        <v>coi_charge</v>
      </c>
      <c r="AC22" s="11" t="s">
        <v>121</v>
      </c>
      <c r="AD22" s="11" t="s">
        <v>122</v>
      </c>
      <c r="AE22" s="11" t="s">
        <v>123</v>
      </c>
      <c r="AF22" s="11" t="s">
        <v>124</v>
      </c>
      <c r="AG22" s="11"/>
      <c r="AH22" s="11" t="s">
        <v>17</v>
      </c>
      <c r="AI22" s="11" t="s">
        <v>4</v>
      </c>
      <c r="AJ22" s="11" t="s">
        <v>106</v>
      </c>
      <c r="AK22" s="11" t="s">
        <v>97</v>
      </c>
      <c r="AL22" s="11" t="s">
        <v>99</v>
      </c>
      <c r="AM22" s="11" t="s">
        <v>96</v>
      </c>
      <c r="AN22" s="11" t="s">
        <v>59</v>
      </c>
      <c r="AO22" s="11" t="s">
        <v>50</v>
      </c>
      <c r="AP22" s="11" t="s">
        <v>105</v>
      </c>
      <c r="AQ22" s="11" t="s">
        <v>98</v>
      </c>
      <c r="AR22" s="11" t="s">
        <v>73</v>
      </c>
      <c r="AS22" s="11" t="s">
        <v>107</v>
      </c>
      <c r="AT22" s="11" t="s">
        <v>52</v>
      </c>
      <c r="AU22" s="11" t="s">
        <v>16</v>
      </c>
      <c r="AV22" s="11" t="s">
        <v>15</v>
      </c>
      <c r="AW22" s="11" t="s">
        <v>13</v>
      </c>
      <c r="AX22" s="11" t="s">
        <v>57</v>
      </c>
      <c r="AY22" s="11" t="s">
        <v>58</v>
      </c>
      <c r="AZ22" s="11" t="s">
        <v>14</v>
      </c>
      <c r="BA22" s="11" t="s">
        <v>24</v>
      </c>
      <c r="BB22" s="11" t="s">
        <v>12</v>
      </c>
      <c r="BC22" s="11" t="s">
        <v>11</v>
      </c>
      <c r="BD22" s="11" t="s">
        <v>18</v>
      </c>
      <c r="BE22" s="11" t="s">
        <v>19</v>
      </c>
      <c r="BF22" s="11" t="s">
        <v>70</v>
      </c>
      <c r="BG22" s="11" t="s">
        <v>69</v>
      </c>
      <c r="BI22" t="s">
        <v>36</v>
      </c>
    </row>
    <row r="23" spans="1:61" x14ac:dyDescent="0.55000000000000004">
      <c r="A23">
        <v>0</v>
      </c>
      <c r="B23" s="19">
        <f ca="1">C23-SUM(D23:H23)+I23-J23</f>
        <v>33.435178242449183</v>
      </c>
      <c r="C23" s="19">
        <f t="shared" ref="C23:C86" si="5">AH23*AV23</f>
        <v>100000</v>
      </c>
      <c r="D23">
        <f>AJ23*AW23</f>
        <v>12.328814582640568</v>
      </c>
      <c r="E23">
        <f ca="1">AK23*AX23</f>
        <v>785.12776782708875</v>
      </c>
      <c r="F23">
        <f t="shared" ref="F23:F86" si="6">(AN23+AO23+AS23-AQ23)*AY23</f>
        <v>0</v>
      </c>
      <c r="G23" s="25">
        <f>AV23*$F$6/12*AU23+$F$7</f>
        <v>5041.666666666667</v>
      </c>
      <c r="H23">
        <f>C23*$F$8</f>
        <v>5000</v>
      </c>
      <c r="I23" s="19">
        <f>P23</f>
        <v>-194.27841506365735</v>
      </c>
      <c r="J23" s="26">
        <f>L24-L23</f>
        <v>88933.163157617499</v>
      </c>
      <c r="L23" s="19">
        <f>AN23*AV23</f>
        <v>0</v>
      </c>
      <c r="M23" s="26">
        <f t="shared" ref="M23:M86" si="7">C23-V23</f>
        <v>90000</v>
      </c>
      <c r="N23" s="18">
        <f>AV23*AQ23</f>
        <v>75</v>
      </c>
      <c r="O23" s="18">
        <f>AR23*AV23</f>
        <v>1.3561696040904625</v>
      </c>
      <c r="P23" s="18">
        <f>(AV23-AW23-AX23)*AS23+(AW23+AX23)*AS23/2</f>
        <v>-194.27841506365735</v>
      </c>
      <c r="Q23" s="18">
        <f>AM23*AW23</f>
        <v>11.07448988767783</v>
      </c>
      <c r="R23" s="18">
        <f>AM23*AX23</f>
        <v>785.12776782708875</v>
      </c>
      <c r="S23" s="26">
        <f>L23+M23-N23-O23+P23-Q23-R23</f>
        <v>88933.163157617499</v>
      </c>
      <c r="T23" s="27">
        <f>L24-S23</f>
        <v>0</v>
      </c>
      <c r="U23" s="27"/>
      <c r="V23" s="19">
        <f t="shared" ref="V23:V86" si="8">C23*$C$15</f>
        <v>10000</v>
      </c>
      <c r="W23" s="19">
        <f t="shared" ref="W23:W86" ca="1" si="9">R23-AK23*AX23</f>
        <v>0</v>
      </c>
      <c r="X23" s="19">
        <f t="shared" ref="X23:X86" si="10">N23</f>
        <v>75</v>
      </c>
      <c r="Y23" s="19">
        <f t="shared" ref="Y23:Y86" si="11">G23</f>
        <v>5041.666666666667</v>
      </c>
      <c r="Z23" s="19">
        <f t="shared" si="4"/>
        <v>5000</v>
      </c>
      <c r="AA23" s="19">
        <f ca="1">SUM(V23:X23)-SUM(Y23:Z23)</f>
        <v>33.333333333332121</v>
      </c>
      <c r="AB23">
        <f>O23</f>
        <v>1.3561696040904625</v>
      </c>
      <c r="AC23" s="19">
        <f t="shared" ref="AC23:AC86" si="12">D23-Q23</f>
        <v>1.2543246949627385</v>
      </c>
      <c r="AD23" s="29">
        <f>AB23-AC23</f>
        <v>0.10184490912772404</v>
      </c>
      <c r="AE23" s="19">
        <f t="shared" ref="AE23:AE86" ca="1" si="13">AA23+AD23</f>
        <v>33.435178242459841</v>
      </c>
      <c r="AF23" s="29">
        <f ca="1">(B23-AE23)*10^6</f>
        <v>-1.0658141036401503E-5</v>
      </c>
      <c r="AG23" s="19"/>
      <c r="AH23" s="19">
        <f t="shared" ref="AH23:AH86" si="14">IF(A23=0, $C$6, $C$7/12)</f>
        <v>100000</v>
      </c>
      <c r="AI23" s="19">
        <f>SUM($AH$23:AH23)</f>
        <v>100000</v>
      </c>
      <c r="AJ23" s="19">
        <f>IF($F$11="add",AI23+AM23, MAX(AI23, AM23))</f>
        <v>100000</v>
      </c>
      <c r="AK23" s="19">
        <f ca="1">AM23*(1-AL23)</f>
        <v>89826.072194086897</v>
      </c>
      <c r="AL23" s="20">
        <f ca="1">IF($F$13,OFFSET(product_specs!$J$5,MIN(10,saving_model!AZ23),saving_model!$G$14),0)</f>
        <v>0</v>
      </c>
      <c r="AM23" s="19">
        <f>AN23+AO23-AQ23-AR23+AS23/2</f>
        <v>89826.072194086897</v>
      </c>
      <c r="AN23" s="19"/>
      <c r="AO23" s="19">
        <f>AH23*(1-$C$15)</f>
        <v>90000</v>
      </c>
      <c r="AP23" s="19">
        <f>IF($F$11="add",$C$8,MAX(0,AI23-SUM(AN23:AO23)))</f>
        <v>10000</v>
      </c>
      <c r="AQ23" s="18">
        <f t="shared" ref="AQ23:AQ86" si="15">SUM(AN23:AO23)*$C$16/12</f>
        <v>75</v>
      </c>
      <c r="AR23" s="18">
        <f>AP23*BB23*(1+$F$12)</f>
        <v>1.3561696040904625</v>
      </c>
      <c r="AS23" s="18">
        <f>(AN23+AO23-AQ23-AR23)*AT23</f>
        <v>-195.14327261804655</v>
      </c>
      <c r="AT23" s="3">
        <f>return!Q6</f>
        <v>-2.1700997013210932E-3</v>
      </c>
      <c r="AU23" s="8">
        <f t="shared" ref="AU23:AU86" si="16">IF(A23=0,1,AU22*(1+$F$5)^(1/12))</f>
        <v>1</v>
      </c>
      <c r="AV23">
        <f t="shared" ref="AV23:AV86" si="17">IF(A23=0,$C$12,AV22-AW22-AX22-AY22)</f>
        <v>1</v>
      </c>
      <c r="AW23">
        <f t="shared" ref="AW23:AW86" si="18">IFERROR(AV23*BB23,0)</f>
        <v>1.2328814582640568E-4</v>
      </c>
      <c r="AX23">
        <f>(AV23-AW23)*BF23</f>
        <v>8.7405332176905808E-3</v>
      </c>
      <c r="AY23">
        <f t="shared" ref="AY23:AY86" si="19">IF(A23=12*$C$10-1,AV23-AW23-AX23,0)</f>
        <v>0</v>
      </c>
      <c r="AZ23">
        <f t="shared" ref="AZ23:AZ86" si="20">FLOOR(A23/12,1)</f>
        <v>0</v>
      </c>
      <c r="BA23">
        <f t="shared" ref="BA23:BA86" si="21">MIN(AZ23,5)</f>
        <v>0</v>
      </c>
      <c r="BB23">
        <f>1-(1-BC23)^(1/12)</f>
        <v>1.2328814582640568E-4</v>
      </c>
      <c r="BC23">
        <f t="shared" ref="BC23:BC86" si="22">MAX(0,MIN(1,BD23*(1+$C$13)))</f>
        <v>1.4784549642618862E-3</v>
      </c>
      <c r="BD23">
        <f>VLOOKUP(MIN(90,BE23),mortality!$A$4:$G$76,saving_model!BA23+2,FALSE)</f>
        <v>7.3922748213094309E-4</v>
      </c>
      <c r="BE23">
        <f t="shared" ref="BE23:BE86" si="23">$C$9+AZ23</f>
        <v>49</v>
      </c>
      <c r="BF23" s="9">
        <f>1-(1-BG23)^(1/12)</f>
        <v>8.7416109546967213E-3</v>
      </c>
      <c r="BG23" s="7">
        <f>VLOOKUP(saving_model!AZ23,lapse!$B$4:$C$134,2,FALSE)</f>
        <v>0.1</v>
      </c>
      <c r="BI23">
        <f>discount_curve!K7</f>
        <v>1</v>
      </c>
    </row>
    <row r="24" spans="1:61" x14ac:dyDescent="0.55000000000000004">
      <c r="A24">
        <f>A23+1</f>
        <v>1</v>
      </c>
      <c r="B24" s="19">
        <f t="shared" ref="B24:B87" ca="1" si="24">C24-SUM(D24:H24)+I24-J24</f>
        <v>32.833251622834723</v>
      </c>
      <c r="C24">
        <f t="shared" si="5"/>
        <v>0</v>
      </c>
      <c r="D24">
        <f t="shared" ref="D24:D87" si="25">AJ24*AW24</f>
        <v>12.21953417255612</v>
      </c>
      <c r="E24">
        <f t="shared" ref="E24:E87" ca="1" si="26">AK24*AX24</f>
        <v>771.0333117729665</v>
      </c>
      <c r="F24">
        <f t="shared" si="6"/>
        <v>0</v>
      </c>
      <c r="G24">
        <f t="shared" ref="G24:G55" si="27">AV24*$F$6/12*AU24</f>
        <v>41.314508694128762</v>
      </c>
      <c r="H24">
        <f t="shared" ref="H24:H87" si="28">C24*$F$8</f>
        <v>0</v>
      </c>
      <c r="I24" s="19">
        <f t="shared" ref="I24:I87" si="29">P24</f>
        <v>-1282.5683975236141</v>
      </c>
      <c r="J24" s="26">
        <f t="shared" ref="J24:J87" si="30">L25-L24</f>
        <v>-2139.9690037861001</v>
      </c>
      <c r="L24" s="19">
        <f t="shared" ref="L24:L87" si="31">AN24*AV24</f>
        <v>88933.163157617499</v>
      </c>
      <c r="M24" s="26">
        <f t="shared" si="7"/>
        <v>0</v>
      </c>
      <c r="N24" s="18">
        <f t="shared" ref="N24:N87" si="32">AV24*AQ24</f>
        <v>74.110969298014567</v>
      </c>
      <c r="O24" s="18">
        <f t="shared" ref="O24:O87" si="33">AR24*AV24</f>
        <v>1.3806423228138696</v>
      </c>
      <c r="P24" s="18">
        <f t="shared" ref="P24:P87" si="34">(AV24-AW24-AX24)*AS24+(AW24+AX24)*AS24/2</f>
        <v>-1282.5683975236141</v>
      </c>
      <c r="Q24" s="18">
        <f t="shared" ref="Q24:Q87" si="35">AM24*AW24</f>
        <v>10.87568286869328</v>
      </c>
      <c r="R24" s="18">
        <f t="shared" ref="R24:R87" si="36">AM24*AX24</f>
        <v>771.0333117729665</v>
      </c>
      <c r="S24" s="26">
        <f t="shared" ref="S24:S87" si="37">L24+M24-N24-O24+P24-Q24-R24</f>
        <v>86793.194153831413</v>
      </c>
      <c r="T24" s="27">
        <f t="shared" ref="T24:T87" si="38">L25-S24</f>
        <v>0</v>
      </c>
      <c r="U24" s="27"/>
      <c r="V24" s="19">
        <f t="shared" si="8"/>
        <v>0</v>
      </c>
      <c r="W24" s="19">
        <f t="shared" ca="1" si="9"/>
        <v>0</v>
      </c>
      <c r="X24" s="19">
        <f t="shared" si="10"/>
        <v>74.110969298014567</v>
      </c>
      <c r="Y24" s="19">
        <f t="shared" si="11"/>
        <v>41.314508694128762</v>
      </c>
      <c r="Z24" s="19">
        <f t="shared" si="4"/>
        <v>0</v>
      </c>
      <c r="AA24" s="19">
        <f t="shared" ref="AA24:AA87" ca="1" si="39">SUM(V24:X24)-SUM(Y24:Z24)</f>
        <v>32.796460603885805</v>
      </c>
      <c r="AB24">
        <f t="shared" ref="AB24:AB87" si="40">O24</f>
        <v>1.3806423228138696</v>
      </c>
      <c r="AC24" s="19">
        <f t="shared" si="12"/>
        <v>1.3438513038628397</v>
      </c>
      <c r="AD24" s="29">
        <f t="shared" ref="AD24:AD87" si="41">AB24-AC24</f>
        <v>3.6791018951029875E-2</v>
      </c>
      <c r="AE24" s="19">
        <f t="shared" ca="1" si="13"/>
        <v>32.833251622836833</v>
      </c>
      <c r="AF24" s="29">
        <f t="shared" ref="AF24:AF87" ca="1" si="42">(B24-AE24)*10^6</f>
        <v>-2.1103119252074976E-6</v>
      </c>
      <c r="AG24" s="19"/>
      <c r="AH24" s="19">
        <f t="shared" si="14"/>
        <v>0</v>
      </c>
      <c r="AI24" s="19">
        <f>SUM($AH$23:AH24)</f>
        <v>100000</v>
      </c>
      <c r="AJ24" s="19">
        <f t="shared" ref="AJ24:AJ87" si="43">IF($F$11="add",AI24+AM24, MAX(AI24, AM24))</f>
        <v>100000</v>
      </c>
      <c r="AK24" s="19">
        <f t="shared" ref="AK24:AK87" ca="1" si="44">AM24*(1-AL24)</f>
        <v>89002.43425906531</v>
      </c>
      <c r="AL24" s="20">
        <f ca="1">IF($F$13,OFFSET(product_specs!$J$5,MIN(10,saving_model!AZ24),saving_model!$G$14),0)</f>
        <v>0</v>
      </c>
      <c r="AM24" s="19">
        <f t="shared" ref="AM24:AM87" si="45">AN24+AO24-AQ24-AR24+AS24/2</f>
        <v>89002.43425906531</v>
      </c>
      <c r="AN24" s="19">
        <f>AN23+AO23+AS23-AQ23-AR23</f>
        <v>89728.500557777865</v>
      </c>
      <c r="AO24" s="19">
        <f t="shared" ref="AO24:AO87" si="46">AH24*(1-$C$15)</f>
        <v>0</v>
      </c>
      <c r="AP24" s="19">
        <f t="shared" ref="AP24:AP87" si="47">IF($F$11="add",$C$8,MAX(0,AI24-SUM(AN24:AO24)))</f>
        <v>10271.499442222135</v>
      </c>
      <c r="AQ24" s="18">
        <f t="shared" si="15"/>
        <v>74.773750464814881</v>
      </c>
      <c r="AR24" s="18">
        <f t="shared" ref="AR24:AR87" si="48">AP24*BB24*(1+$F$12)</f>
        <v>1.3929895331973801</v>
      </c>
      <c r="AS24" s="18">
        <f t="shared" ref="AS24:AS87" si="49">(AN24+AO24-AQ24-AR24)*AT24</f>
        <v>-1299.7991174290833</v>
      </c>
      <c r="AT24" s="3">
        <f>return!Q7</f>
        <v>-1.4498218418618647E-2</v>
      </c>
      <c r="AU24" s="8">
        <f t="shared" si="16"/>
        <v>1.000415714844729</v>
      </c>
      <c r="AV24">
        <f t="shared" si="17"/>
        <v>0.99113617863648307</v>
      </c>
      <c r="AW24">
        <f t="shared" si="18"/>
        <v>1.221953417255612E-4</v>
      </c>
      <c r="AX24">
        <f t="shared" ref="AX24:AX87" si="50">(AV24-AW24)*BF24</f>
        <v>8.6630586926270854E-3</v>
      </c>
      <c r="AY24">
        <f t="shared" si="19"/>
        <v>0</v>
      </c>
      <c r="AZ24">
        <f t="shared" si="20"/>
        <v>0</v>
      </c>
      <c r="BA24">
        <f t="shared" si="21"/>
        <v>0</v>
      </c>
      <c r="BB24">
        <f t="shared" ref="BB24:BB87" si="51">1-(1-BC24)^(1/12)</f>
        <v>1.2328814582640568E-4</v>
      </c>
      <c r="BC24">
        <f t="shared" si="22"/>
        <v>1.4784549642618862E-3</v>
      </c>
      <c r="BD24">
        <f>VLOOKUP(MIN(90,BE24),mortality!$A$4:$G$76,saving_model!BA24+2,FALSE)</f>
        <v>7.3922748213094309E-4</v>
      </c>
      <c r="BE24">
        <f t="shared" si="23"/>
        <v>49</v>
      </c>
      <c r="BF24" s="9">
        <f t="shared" ref="BF24:BF87" si="52">1-(1-BG24)^(1/12)</f>
        <v>8.7416109546967213E-3</v>
      </c>
      <c r="BG24" s="7">
        <f>VLOOKUP(saving_model!AZ24,lapse!$B$4:$C$134,2,FALSE)</f>
        <v>0.1</v>
      </c>
      <c r="BI24">
        <f>discount_curve!K8</f>
        <v>1</v>
      </c>
    </row>
    <row r="25" spans="1:61" x14ac:dyDescent="0.55000000000000004">
      <c r="A25">
        <f t="shared" ref="A25:A88" si="53">A24+1</f>
        <v>2</v>
      </c>
      <c r="B25" s="19">
        <f t="shared" ca="1" si="24"/>
        <v>31.571418901025822</v>
      </c>
      <c r="C25">
        <f t="shared" si="5"/>
        <v>0</v>
      </c>
      <c r="D25">
        <f t="shared" si="25"/>
        <v>12.111222404505192</v>
      </c>
      <c r="E25">
        <f t="shared" ca="1" si="26"/>
        <v>763.44102536509706</v>
      </c>
      <c r="F25">
        <f t="shared" si="6"/>
        <v>0</v>
      </c>
      <c r="G25">
        <f t="shared" si="27"/>
        <v>40.96532708729378</v>
      </c>
      <c r="H25">
        <f t="shared" si="28"/>
        <v>0</v>
      </c>
      <c r="I25" s="19">
        <f t="shared" si="29"/>
        <v>1245.6311846044432</v>
      </c>
      <c r="J25" s="26">
        <f t="shared" si="30"/>
        <v>397.54219084652141</v>
      </c>
      <c r="L25" s="19">
        <f t="shared" si="31"/>
        <v>86793.194153831399</v>
      </c>
      <c r="M25" s="26">
        <f t="shared" si="7"/>
        <v>0</v>
      </c>
      <c r="N25" s="18">
        <f t="shared" si="32"/>
        <v>72.327661794859495</v>
      </c>
      <c r="O25" s="18">
        <f t="shared" si="33"/>
        <v>1.551715469620893</v>
      </c>
      <c r="P25" s="18">
        <f t="shared" si="34"/>
        <v>1245.6311846044432</v>
      </c>
      <c r="Q25" s="18">
        <f t="shared" si="35"/>
        <v>10.76859112835017</v>
      </c>
      <c r="R25" s="18">
        <f t="shared" si="36"/>
        <v>763.44102536509706</v>
      </c>
      <c r="S25" s="26">
        <f t="shared" si="37"/>
        <v>87190.736344677905</v>
      </c>
      <c r="T25" s="27">
        <f t="shared" si="38"/>
        <v>0</v>
      </c>
      <c r="U25" s="27"/>
      <c r="V25" s="19">
        <f t="shared" si="8"/>
        <v>0</v>
      </c>
      <c r="W25" s="19">
        <f t="shared" ca="1" si="9"/>
        <v>0</v>
      </c>
      <c r="X25" s="19">
        <f t="shared" si="10"/>
        <v>72.327661794859495</v>
      </c>
      <c r="Y25" s="19">
        <f t="shared" si="11"/>
        <v>40.96532708729378</v>
      </c>
      <c r="Z25" s="19">
        <f t="shared" si="4"/>
        <v>0</v>
      </c>
      <c r="AA25" s="19">
        <f t="shared" ca="1" si="39"/>
        <v>31.362334707565715</v>
      </c>
      <c r="AB25">
        <f t="shared" si="40"/>
        <v>1.551715469620893</v>
      </c>
      <c r="AC25" s="19">
        <f t="shared" si="12"/>
        <v>1.3426312761550214</v>
      </c>
      <c r="AD25" s="29">
        <f t="shared" si="41"/>
        <v>0.20908419346587159</v>
      </c>
      <c r="AE25" s="19">
        <f t="shared" ca="1" si="13"/>
        <v>31.571418901031585</v>
      </c>
      <c r="AF25" s="29">
        <f t="shared" ca="1" si="42"/>
        <v>-5.7625015870144125E-6</v>
      </c>
      <c r="AG25" s="19"/>
      <c r="AH25" s="19">
        <f t="shared" si="14"/>
        <v>0</v>
      </c>
      <c r="AI25" s="19">
        <f>SUM($AH$23:AH25)</f>
        <v>100000</v>
      </c>
      <c r="AJ25" s="19">
        <f t="shared" si="43"/>
        <v>100000</v>
      </c>
      <c r="AK25" s="19">
        <f t="shared" ca="1" si="44"/>
        <v>88914.155554970392</v>
      </c>
      <c r="AL25" s="20">
        <f ca="1">IF($F$13,OFFSET(product_specs!$J$5,MIN(10,saving_model!AZ25),saving_model!$G$14),0)</f>
        <v>0</v>
      </c>
      <c r="AM25" s="19">
        <f t="shared" si="45"/>
        <v>88914.155554970392</v>
      </c>
      <c r="AN25" s="19">
        <f t="shared" ref="AN25:AN88" si="54">AN24+AO24+AS24-AQ24-AR24</f>
        <v>88352.534700350778</v>
      </c>
      <c r="AO25" s="19">
        <f t="shared" si="46"/>
        <v>0</v>
      </c>
      <c r="AP25" s="19">
        <f t="shared" si="47"/>
        <v>11647.465299649222</v>
      </c>
      <c r="AQ25" s="18">
        <f t="shared" si="15"/>
        <v>73.627112250292313</v>
      </c>
      <c r="AR25" s="18">
        <f t="shared" si="48"/>
        <v>1.5795938404082688</v>
      </c>
      <c r="AS25" s="18">
        <f t="shared" si="49"/>
        <v>1273.6551214206379</v>
      </c>
      <c r="AT25" s="3">
        <f>return!Q8</f>
        <v>1.442788483021884E-2</v>
      </c>
      <c r="AU25" s="8">
        <f t="shared" si="16"/>
        <v>1.0008316025082902</v>
      </c>
      <c r="AV25">
        <f t="shared" si="17"/>
        <v>0.98235092460213047</v>
      </c>
      <c r="AW25">
        <f t="shared" si="18"/>
        <v>1.2111222404505191E-4</v>
      </c>
      <c r="AX25">
        <f t="shared" si="50"/>
        <v>8.5862708879139767E-3</v>
      </c>
      <c r="AY25">
        <f t="shared" si="19"/>
        <v>0</v>
      </c>
      <c r="AZ25">
        <f t="shared" si="20"/>
        <v>0</v>
      </c>
      <c r="BA25">
        <f t="shared" si="21"/>
        <v>0</v>
      </c>
      <c r="BB25">
        <f t="shared" si="51"/>
        <v>1.2328814582640568E-4</v>
      </c>
      <c r="BC25">
        <f t="shared" si="22"/>
        <v>1.4784549642618862E-3</v>
      </c>
      <c r="BD25">
        <f>VLOOKUP(MIN(90,BE25),mortality!$A$4:$G$76,saving_model!BA25+2,FALSE)</f>
        <v>7.3922748213094309E-4</v>
      </c>
      <c r="BE25">
        <f t="shared" si="23"/>
        <v>49</v>
      </c>
      <c r="BF25" s="9">
        <f t="shared" si="52"/>
        <v>8.7416109546967213E-3</v>
      </c>
      <c r="BG25" s="7">
        <f>VLOOKUP(saving_model!AZ25,lapse!$B$4:$C$134,2,FALSE)</f>
        <v>0.1</v>
      </c>
      <c r="BI25">
        <f>discount_curve!K9</f>
        <v>1</v>
      </c>
    </row>
    <row r="26" spans="1:61" x14ac:dyDescent="0.55000000000000004">
      <c r="A26">
        <f t="shared" si="53"/>
        <v>3</v>
      </c>
      <c r="B26" s="19">
        <f t="shared" ca="1" si="24"/>
        <v>32.176730488759688</v>
      </c>
      <c r="C26">
        <f t="shared" si="5"/>
        <v>0</v>
      </c>
      <c r="D26">
        <f t="shared" si="25"/>
        <v>12.003870692617832</v>
      </c>
      <c r="E26">
        <f t="shared" ca="1" si="26"/>
        <v>762.90538877601068</v>
      </c>
      <c r="F26">
        <f t="shared" si="6"/>
        <v>0</v>
      </c>
      <c r="G26">
        <f t="shared" si="27"/>
        <v>40.619096690539855</v>
      </c>
      <c r="H26">
        <f t="shared" si="28"/>
        <v>0</v>
      </c>
      <c r="I26" s="19">
        <f t="shared" si="29"/>
        <v>332.36707118296414</v>
      </c>
      <c r="J26" s="26">
        <f t="shared" si="30"/>
        <v>-515.33801546496397</v>
      </c>
      <c r="L26" s="19">
        <f t="shared" si="31"/>
        <v>87190.73634467792</v>
      </c>
      <c r="M26" s="26">
        <f t="shared" si="7"/>
        <v>0</v>
      </c>
      <c r="N26" s="18">
        <f t="shared" si="32"/>
        <v>72.658946953898266</v>
      </c>
      <c r="O26" s="18">
        <f t="shared" si="33"/>
        <v>1.3797151229878404</v>
      </c>
      <c r="P26" s="18">
        <f t="shared" si="34"/>
        <v>332.36707118296414</v>
      </c>
      <c r="Q26" s="18">
        <f t="shared" si="35"/>
        <v>10.76103579502433</v>
      </c>
      <c r="R26" s="18">
        <f t="shared" si="36"/>
        <v>762.90538877601068</v>
      </c>
      <c r="S26" s="26">
        <f t="shared" si="37"/>
        <v>86675.398329212971</v>
      </c>
      <c r="T26" s="27">
        <f t="shared" si="38"/>
        <v>0</v>
      </c>
      <c r="U26" s="27"/>
      <c r="V26" s="19">
        <f t="shared" si="8"/>
        <v>0</v>
      </c>
      <c r="W26" s="19">
        <f t="shared" ca="1" si="9"/>
        <v>0</v>
      </c>
      <c r="X26" s="19">
        <f t="shared" si="10"/>
        <v>72.658946953898266</v>
      </c>
      <c r="Y26" s="19">
        <f t="shared" si="11"/>
        <v>40.619096690539855</v>
      </c>
      <c r="Z26" s="19">
        <f t="shared" si="4"/>
        <v>0</v>
      </c>
      <c r="AA26" s="19">
        <f t="shared" ca="1" si="39"/>
        <v>32.03985026335841</v>
      </c>
      <c r="AB26">
        <f t="shared" si="40"/>
        <v>1.3797151229878404</v>
      </c>
      <c r="AC26" s="19">
        <f t="shared" si="12"/>
        <v>1.242834897593502</v>
      </c>
      <c r="AD26" s="29">
        <f t="shared" si="41"/>
        <v>0.13688022539433842</v>
      </c>
      <c r="AE26" s="19">
        <f t="shared" ca="1" si="13"/>
        <v>32.176730488752746</v>
      </c>
      <c r="AF26" s="29">
        <f t="shared" ca="1" si="42"/>
        <v>6.9420025283761788E-6</v>
      </c>
      <c r="AG26" s="19"/>
      <c r="AH26" s="19">
        <f t="shared" si="14"/>
        <v>0</v>
      </c>
      <c r="AI26" s="19">
        <f>SUM($AH$23:AH26)</f>
        <v>100000</v>
      </c>
      <c r="AJ26" s="19">
        <f t="shared" si="43"/>
        <v>100000</v>
      </c>
      <c r="AK26" s="19">
        <f t="shared" ca="1" si="44"/>
        <v>89646.382159399436</v>
      </c>
      <c r="AL26" s="20">
        <f ca="1">IF($F$13,OFFSET(product_specs!$J$5,MIN(10,saving_model!AZ26),saving_model!$G$14),0)</f>
        <v>0</v>
      </c>
      <c r="AM26" s="19">
        <f>AN26+AO26-AQ26-AR26+AS26/2</f>
        <v>89646.382159399436</v>
      </c>
      <c r="AN26" s="19">
        <f t="shared" si="54"/>
        <v>89550.983115680719</v>
      </c>
      <c r="AO26" s="19">
        <f t="shared" si="46"/>
        <v>0</v>
      </c>
      <c r="AP26" s="19">
        <f t="shared" si="47"/>
        <v>10449.016884319281</v>
      </c>
      <c r="AQ26" s="18">
        <f t="shared" si="15"/>
        <v>74.625819263067271</v>
      </c>
      <c r="AR26" s="18">
        <f t="shared" si="48"/>
        <v>1.4170639091141839</v>
      </c>
      <c r="AS26" s="18">
        <f t="shared" si="49"/>
        <v>342.88385378179953</v>
      </c>
      <c r="AT26" s="3">
        <f>return!Q9</f>
        <v>3.8321775112761802E-3</v>
      </c>
      <c r="AU26" s="8">
        <f t="shared" si="16"/>
        <v>1.0012476630625269</v>
      </c>
      <c r="AV26">
        <f t="shared" si="17"/>
        <v>0.9736435414901714</v>
      </c>
      <c r="AW26">
        <f t="shared" si="18"/>
        <v>1.2003870692617833E-4</v>
      </c>
      <c r="AX26">
        <f t="shared" si="50"/>
        <v>8.5101637165847406E-3</v>
      </c>
      <c r="AY26">
        <f t="shared" si="19"/>
        <v>0</v>
      </c>
      <c r="AZ26">
        <f t="shared" si="20"/>
        <v>0</v>
      </c>
      <c r="BA26">
        <f t="shared" si="21"/>
        <v>0</v>
      </c>
      <c r="BB26">
        <f t="shared" si="51"/>
        <v>1.2328814582640568E-4</v>
      </c>
      <c r="BC26">
        <f t="shared" si="22"/>
        <v>1.4784549642618862E-3</v>
      </c>
      <c r="BD26">
        <f>VLOOKUP(MIN(90,BE26),mortality!$A$4:$G$76,saving_model!BA26+2,FALSE)</f>
        <v>7.3922748213094309E-4</v>
      </c>
      <c r="BE26">
        <f t="shared" si="23"/>
        <v>49</v>
      </c>
      <c r="BF26" s="9">
        <f t="shared" si="52"/>
        <v>8.7416109546967213E-3</v>
      </c>
      <c r="BG26" s="7">
        <f>VLOOKUP(saving_model!AZ26,lapse!$B$4:$C$134,2,FALSE)</f>
        <v>0.1</v>
      </c>
      <c r="BI26">
        <f>discount_curve!K10</f>
        <v>1</v>
      </c>
    </row>
    <row r="27" spans="1:61" x14ac:dyDescent="0.55000000000000004">
      <c r="A27">
        <f t="shared" si="53"/>
        <v>4</v>
      </c>
      <c r="B27" s="19">
        <f t="shared" ca="1" si="24"/>
        <v>32.029776607216036</v>
      </c>
      <c r="C27">
        <f t="shared" si="5"/>
        <v>0</v>
      </c>
      <c r="D27">
        <f t="shared" si="25"/>
        <v>11.897470527127711</v>
      </c>
      <c r="E27">
        <f t="shared" ca="1" si="26"/>
        <v>754.39384141604171</v>
      </c>
      <c r="F27">
        <f t="shared" si="6"/>
        <v>0</v>
      </c>
      <c r="G27">
        <f t="shared" si="27"/>
        <v>40.275792560855173</v>
      </c>
      <c r="H27">
        <f t="shared" si="28"/>
        <v>0</v>
      </c>
      <c r="I27" s="19">
        <f t="shared" si="29"/>
        <v>-581.44581868832677</v>
      </c>
      <c r="J27" s="26">
        <f t="shared" si="30"/>
        <v>-1420.0426997995673</v>
      </c>
      <c r="L27" s="19">
        <f t="shared" si="31"/>
        <v>86675.398329212956</v>
      </c>
      <c r="M27" s="26">
        <f t="shared" si="7"/>
        <v>0</v>
      </c>
      <c r="N27" s="18">
        <f t="shared" si="32"/>
        <v>72.229498607677456</v>
      </c>
      <c r="O27" s="18">
        <f t="shared" si="33"/>
        <v>1.3325635161892948</v>
      </c>
      <c r="P27" s="18">
        <f t="shared" si="34"/>
        <v>-581.44581868832677</v>
      </c>
      <c r="Q27" s="18">
        <f t="shared" si="35"/>
        <v>10.640977571345218</v>
      </c>
      <c r="R27" s="18">
        <f t="shared" si="36"/>
        <v>754.39384141604171</v>
      </c>
      <c r="S27" s="26">
        <f t="shared" si="37"/>
        <v>85255.355629413389</v>
      </c>
      <c r="T27" s="27">
        <f t="shared" si="38"/>
        <v>0</v>
      </c>
      <c r="U27" s="27"/>
      <c r="V27" s="19">
        <f t="shared" si="8"/>
        <v>0</v>
      </c>
      <c r="W27" s="19">
        <f t="shared" ca="1" si="9"/>
        <v>0</v>
      </c>
      <c r="X27" s="19">
        <f t="shared" si="10"/>
        <v>72.229498607677456</v>
      </c>
      <c r="Y27" s="19">
        <f t="shared" si="11"/>
        <v>40.275792560855173</v>
      </c>
      <c r="Z27" s="19">
        <f t="shared" si="4"/>
        <v>0</v>
      </c>
      <c r="AA27" s="19">
        <f t="shared" ca="1" si="39"/>
        <v>31.953706046822283</v>
      </c>
      <c r="AB27">
        <f t="shared" si="40"/>
        <v>1.3325635161892948</v>
      </c>
      <c r="AC27" s="19">
        <f t="shared" si="12"/>
        <v>1.2564929557824929</v>
      </c>
      <c r="AD27" s="29">
        <f t="shared" si="41"/>
        <v>7.6070560406801935E-2</v>
      </c>
      <c r="AE27" s="19">
        <f t="shared" ca="1" si="13"/>
        <v>32.029776607229088</v>
      </c>
      <c r="AF27" s="29">
        <f t="shared" ca="1" si="42"/>
        <v>-1.305267005591304E-5</v>
      </c>
      <c r="AG27" s="19"/>
      <c r="AH27" s="19">
        <f t="shared" si="14"/>
        <v>0</v>
      </c>
      <c r="AI27" s="19">
        <f>SUM($AH$23:AH27)</f>
        <v>100000</v>
      </c>
      <c r="AJ27" s="19">
        <f t="shared" si="43"/>
        <v>100000</v>
      </c>
      <c r="AK27" s="19">
        <f t="shared" ca="1" si="44"/>
        <v>89438.990809705865</v>
      </c>
      <c r="AL27" s="20">
        <f ca="1">IF($F$13,OFFSET(product_specs!$J$5,MIN(10,saving_model!AZ27),saving_model!$G$14),0)</f>
        <v>0</v>
      </c>
      <c r="AM27" s="19">
        <f t="shared" si="45"/>
        <v>89438.990809705865</v>
      </c>
      <c r="AN27" s="19">
        <f t="shared" si="54"/>
        <v>89817.824086290333</v>
      </c>
      <c r="AO27" s="19">
        <f t="shared" si="46"/>
        <v>0</v>
      </c>
      <c r="AP27" s="19">
        <f t="shared" si="47"/>
        <v>10182.175913709667</v>
      </c>
      <c r="AQ27" s="18">
        <f t="shared" si="15"/>
        <v>74.848186738575279</v>
      </c>
      <c r="AR27" s="18">
        <f t="shared" si="48"/>
        <v>1.3808757477675084</v>
      </c>
      <c r="AS27" s="18">
        <f t="shared" si="49"/>
        <v>-605.20842819626648</v>
      </c>
      <c r="AT27" s="3">
        <f>return!Q10</f>
        <v>-6.7439009529052241E-3</v>
      </c>
      <c r="AU27" s="8">
        <f t="shared" si="16"/>
        <v>1.0016638965793123</v>
      </c>
      <c r="AV27">
        <f t="shared" si="17"/>
        <v>0.96501333906666042</v>
      </c>
      <c r="AW27">
        <f t="shared" si="18"/>
        <v>1.1897470527127711E-4</v>
      </c>
      <c r="AX27">
        <f t="shared" si="50"/>
        <v>8.4347311456266488E-3</v>
      </c>
      <c r="AY27">
        <f t="shared" si="19"/>
        <v>0</v>
      </c>
      <c r="AZ27">
        <f t="shared" si="20"/>
        <v>0</v>
      </c>
      <c r="BA27">
        <f t="shared" si="21"/>
        <v>0</v>
      </c>
      <c r="BB27">
        <f t="shared" si="51"/>
        <v>1.2328814582640568E-4</v>
      </c>
      <c r="BC27">
        <f t="shared" si="22"/>
        <v>1.4784549642618862E-3</v>
      </c>
      <c r="BD27">
        <f>VLOOKUP(MIN(90,BE27),mortality!$A$4:$G$76,saving_model!BA27+2,FALSE)</f>
        <v>7.3922748213094309E-4</v>
      </c>
      <c r="BE27">
        <f t="shared" si="23"/>
        <v>49</v>
      </c>
      <c r="BF27" s="9">
        <f t="shared" si="52"/>
        <v>8.7416109546967213E-3</v>
      </c>
      <c r="BG27" s="7">
        <f>VLOOKUP(saving_model!AZ27,lapse!$B$4:$C$134,2,FALSE)</f>
        <v>0.1</v>
      </c>
      <c r="BI27">
        <f>discount_curve!K11</f>
        <v>1</v>
      </c>
    </row>
    <row r="28" spans="1:61" x14ac:dyDescent="0.55000000000000004">
      <c r="A28">
        <f t="shared" si="53"/>
        <v>5</v>
      </c>
      <c r="B28" s="19">
        <f t="shared" ca="1" si="24"/>
        <v>31.251907351935358</v>
      </c>
      <c r="C28">
        <f t="shared" si="5"/>
        <v>0</v>
      </c>
      <c r="D28">
        <f t="shared" si="25"/>
        <v>11.792013473697542</v>
      </c>
      <c r="E28">
        <f t="shared" ca="1" si="26"/>
        <v>746.10342463530071</v>
      </c>
      <c r="F28">
        <f t="shared" si="6"/>
        <v>0</v>
      </c>
      <c r="G28">
        <f t="shared" si="27"/>
        <v>39.935389966041065</v>
      </c>
      <c r="H28">
        <f t="shared" si="28"/>
        <v>0</v>
      </c>
      <c r="I28" s="19">
        <f t="shared" si="29"/>
        <v>355.2513521246762</v>
      </c>
      <c r="J28" s="26">
        <f t="shared" si="30"/>
        <v>-473.83138330229849</v>
      </c>
      <c r="L28" s="19">
        <f t="shared" si="31"/>
        <v>85255.355629413389</v>
      </c>
      <c r="M28" s="26">
        <f t="shared" si="7"/>
        <v>0</v>
      </c>
      <c r="N28" s="18">
        <f t="shared" si="32"/>
        <v>71.046129691177825</v>
      </c>
      <c r="O28" s="18">
        <f t="shared" si="33"/>
        <v>1.4091426320139833</v>
      </c>
      <c r="P28" s="18">
        <f t="shared" si="34"/>
        <v>355.2513521246762</v>
      </c>
      <c r="Q28" s="18">
        <f t="shared" si="35"/>
        <v>10.524038468481681</v>
      </c>
      <c r="R28" s="18">
        <f t="shared" si="36"/>
        <v>746.10342463530071</v>
      </c>
      <c r="S28" s="26">
        <f t="shared" si="37"/>
        <v>84781.52424611109</v>
      </c>
      <c r="T28" s="27">
        <f t="shared" si="38"/>
        <v>0</v>
      </c>
      <c r="U28" s="27"/>
      <c r="V28" s="19">
        <f t="shared" si="8"/>
        <v>0</v>
      </c>
      <c r="W28" s="19">
        <f t="shared" ca="1" si="9"/>
        <v>0</v>
      </c>
      <c r="X28" s="19">
        <f t="shared" si="10"/>
        <v>71.046129691177825</v>
      </c>
      <c r="Y28" s="19">
        <f t="shared" si="11"/>
        <v>39.935389966041065</v>
      </c>
      <c r="Z28" s="19">
        <f t="shared" si="4"/>
        <v>0</v>
      </c>
      <c r="AA28" s="19">
        <f t="shared" ca="1" si="39"/>
        <v>31.11073972513676</v>
      </c>
      <c r="AB28">
        <f t="shared" si="40"/>
        <v>1.4091426320139833</v>
      </c>
      <c r="AC28" s="19">
        <f t="shared" si="12"/>
        <v>1.2679750052158614</v>
      </c>
      <c r="AD28" s="29">
        <f t="shared" si="41"/>
        <v>0.14116762679812189</v>
      </c>
      <c r="AE28" s="19">
        <f t="shared" ca="1" si="13"/>
        <v>31.251907351934882</v>
      </c>
      <c r="AF28" s="29">
        <f t="shared" ca="1" si="42"/>
        <v>4.7606363295926712E-7</v>
      </c>
      <c r="AG28" s="19"/>
      <c r="AH28" s="19">
        <f t="shared" si="14"/>
        <v>0</v>
      </c>
      <c r="AI28" s="19">
        <f>SUM($AH$23:AH28)</f>
        <v>100000</v>
      </c>
      <c r="AJ28" s="19">
        <f t="shared" si="43"/>
        <v>100000</v>
      </c>
      <c r="AK28" s="19">
        <f t="shared" ca="1" si="44"/>
        <v>89247.171333003309</v>
      </c>
      <c r="AL28" s="20">
        <f ca="1">IF($F$13,OFFSET(product_specs!$J$5,MIN(10,saving_model!AZ28),saving_model!$G$14),0)</f>
        <v>0</v>
      </c>
      <c r="AM28" s="19">
        <f t="shared" si="45"/>
        <v>89247.171333003309</v>
      </c>
      <c r="AN28" s="19">
        <f t="shared" si="54"/>
        <v>89136.386595607735</v>
      </c>
      <c r="AO28" s="19">
        <f t="shared" si="46"/>
        <v>0</v>
      </c>
      <c r="AP28" s="19">
        <f t="shared" si="47"/>
        <v>10863.613404392265</v>
      </c>
      <c r="AQ28" s="18">
        <f t="shared" si="15"/>
        <v>74.280322163006446</v>
      </c>
      <c r="AR28" s="18">
        <f t="shared" si="48"/>
        <v>1.4732902289626502</v>
      </c>
      <c r="AS28" s="18">
        <f t="shared" si="49"/>
        <v>373.07669957509626</v>
      </c>
      <c r="AT28" s="3">
        <f>return!Q11</f>
        <v>4.1890191780402652E-3</v>
      </c>
      <c r="AU28" s="8">
        <f t="shared" si="16"/>
        <v>1.0020803031305494</v>
      </c>
      <c r="AV28">
        <f t="shared" si="17"/>
        <v>0.95645963321576255</v>
      </c>
      <c r="AW28">
        <f t="shared" si="18"/>
        <v>1.1792013473697542E-4</v>
      </c>
      <c r="AX28">
        <f t="shared" si="50"/>
        <v>8.3599671955025216E-3</v>
      </c>
      <c r="AY28">
        <f t="shared" si="19"/>
        <v>0</v>
      </c>
      <c r="AZ28">
        <f t="shared" si="20"/>
        <v>0</v>
      </c>
      <c r="BA28">
        <f t="shared" si="21"/>
        <v>0</v>
      </c>
      <c r="BB28">
        <f t="shared" si="51"/>
        <v>1.2328814582640568E-4</v>
      </c>
      <c r="BC28">
        <f t="shared" si="22"/>
        <v>1.4784549642618862E-3</v>
      </c>
      <c r="BD28">
        <f>VLOOKUP(MIN(90,BE28),mortality!$A$4:$G$76,saving_model!BA28+2,FALSE)</f>
        <v>7.3922748213094309E-4</v>
      </c>
      <c r="BE28">
        <f t="shared" si="23"/>
        <v>49</v>
      </c>
      <c r="BF28" s="9">
        <f t="shared" si="52"/>
        <v>8.7416109546967213E-3</v>
      </c>
      <c r="BG28" s="7">
        <f>VLOOKUP(saving_model!AZ28,lapse!$B$4:$C$134,2,FALSE)</f>
        <v>0.1</v>
      </c>
      <c r="BI28">
        <f>discount_curve!K12</f>
        <v>1</v>
      </c>
    </row>
    <row r="29" spans="1:61" x14ac:dyDescent="0.55000000000000004">
      <c r="A29">
        <f t="shared" si="53"/>
        <v>6</v>
      </c>
      <c r="B29" s="19">
        <f t="shared" ca="1" si="24"/>
        <v>31.18022088060377</v>
      </c>
      <c r="C29">
        <f t="shared" si="5"/>
        <v>0</v>
      </c>
      <c r="D29">
        <f t="shared" si="25"/>
        <v>11.687491172750502</v>
      </c>
      <c r="E29">
        <f t="shared" ca="1" si="26"/>
        <v>741.27121667649294</v>
      </c>
      <c r="F29">
        <f t="shared" si="6"/>
        <v>0</v>
      </c>
      <c r="G29">
        <f t="shared" si="27"/>
        <v>39.597864382930219</v>
      </c>
      <c r="H29">
        <f t="shared" si="28"/>
        <v>0</v>
      </c>
      <c r="I29" s="19">
        <f t="shared" si="29"/>
        <v>197.02637642260746</v>
      </c>
      <c r="J29" s="26">
        <f t="shared" si="30"/>
        <v>-626.71041669016995</v>
      </c>
      <c r="L29" s="19">
        <f t="shared" si="31"/>
        <v>84781.52424611109</v>
      </c>
      <c r="M29" s="26">
        <f t="shared" si="7"/>
        <v>0</v>
      </c>
      <c r="N29" s="18">
        <f t="shared" si="32"/>
        <v>70.651270205092572</v>
      </c>
      <c r="O29" s="18">
        <f t="shared" si="33"/>
        <v>1.3584276729221112</v>
      </c>
      <c r="P29" s="18">
        <f t="shared" si="34"/>
        <v>197.02637642260746</v>
      </c>
      <c r="Q29" s="18">
        <f t="shared" si="35"/>
        <v>10.455878558250664</v>
      </c>
      <c r="R29" s="18">
        <f t="shared" si="36"/>
        <v>741.27121667649294</v>
      </c>
      <c r="S29" s="26">
        <f t="shared" si="37"/>
        <v>84154.813829420935</v>
      </c>
      <c r="T29" s="27">
        <f t="shared" si="38"/>
        <v>0</v>
      </c>
      <c r="U29" s="27"/>
      <c r="V29" s="19">
        <f t="shared" si="8"/>
        <v>0</v>
      </c>
      <c r="W29" s="19">
        <f t="shared" ca="1" si="9"/>
        <v>0</v>
      </c>
      <c r="X29" s="19">
        <f t="shared" si="10"/>
        <v>70.651270205092572</v>
      </c>
      <c r="Y29" s="19">
        <f t="shared" si="11"/>
        <v>39.597864382930219</v>
      </c>
      <c r="Z29" s="19">
        <f t="shared" si="4"/>
        <v>0</v>
      </c>
      <c r="AA29" s="19">
        <f t="shared" ca="1" si="39"/>
        <v>31.053405822162354</v>
      </c>
      <c r="AB29">
        <f t="shared" si="40"/>
        <v>1.3584276729221112</v>
      </c>
      <c r="AC29" s="19">
        <f t="shared" si="12"/>
        <v>1.2316126144998378</v>
      </c>
      <c r="AD29" s="29">
        <f t="shared" si="41"/>
        <v>0.12681505842227336</v>
      </c>
      <c r="AE29" s="19">
        <f t="shared" ca="1" si="13"/>
        <v>31.180220880584628</v>
      </c>
      <c r="AF29" s="29">
        <f t="shared" ca="1" si="42"/>
        <v>1.9142021301377099E-5</v>
      </c>
      <c r="AG29" s="19"/>
      <c r="AH29" s="19">
        <f t="shared" si="14"/>
        <v>0</v>
      </c>
      <c r="AI29" s="19">
        <f>SUM($AH$23:AH29)</f>
        <v>100000</v>
      </c>
      <c r="AJ29" s="19">
        <f t="shared" si="43"/>
        <v>100000</v>
      </c>
      <c r="AK29" s="19">
        <f t="shared" ca="1" si="44"/>
        <v>89462.130098790105</v>
      </c>
      <c r="AL29" s="20">
        <f ca="1">IF($F$13,OFFSET(product_specs!$J$5,MIN(10,saving_model!AZ29),saving_model!$G$14),0)</f>
        <v>0</v>
      </c>
      <c r="AM29" s="19">
        <f t="shared" si="45"/>
        <v>89462.130098790105</v>
      </c>
      <c r="AN29" s="19">
        <f t="shared" si="54"/>
        <v>89433.709682790854</v>
      </c>
      <c r="AO29" s="19">
        <f t="shared" si="46"/>
        <v>0</v>
      </c>
      <c r="AP29" s="19">
        <f t="shared" si="47"/>
        <v>10566.290317209146</v>
      </c>
      <c r="AQ29" s="18">
        <f t="shared" si="15"/>
        <v>74.528091402325714</v>
      </c>
      <c r="AR29" s="18">
        <f t="shared" si="48"/>
        <v>1.4329681756194417</v>
      </c>
      <c r="AS29" s="18">
        <f t="shared" si="49"/>
        <v>208.762951154408</v>
      </c>
      <c r="AT29" s="3">
        <f>return!Q12</f>
        <v>2.3362601942298333E-3</v>
      </c>
      <c r="AU29" s="8">
        <f t="shared" si="16"/>
        <v>1.0024968827881713</v>
      </c>
      <c r="AV29">
        <f t="shared" si="17"/>
        <v>0.94798174588552309</v>
      </c>
      <c r="AW29">
        <f t="shared" si="18"/>
        <v>1.1687491172750502E-4</v>
      </c>
      <c r="AX29">
        <f t="shared" si="50"/>
        <v>8.2858659396767252E-3</v>
      </c>
      <c r="AY29">
        <f t="shared" si="19"/>
        <v>0</v>
      </c>
      <c r="AZ29">
        <f t="shared" si="20"/>
        <v>0</v>
      </c>
      <c r="BA29">
        <f t="shared" si="21"/>
        <v>0</v>
      </c>
      <c r="BB29">
        <f t="shared" si="51"/>
        <v>1.2328814582640568E-4</v>
      </c>
      <c r="BC29">
        <f t="shared" si="22"/>
        <v>1.4784549642618862E-3</v>
      </c>
      <c r="BD29">
        <f>VLOOKUP(MIN(90,BE29),mortality!$A$4:$G$76,saving_model!BA29+2,FALSE)</f>
        <v>7.3922748213094309E-4</v>
      </c>
      <c r="BE29">
        <f t="shared" si="23"/>
        <v>49</v>
      </c>
      <c r="BF29" s="9">
        <f t="shared" si="52"/>
        <v>8.7416109546967213E-3</v>
      </c>
      <c r="BG29" s="7">
        <f>VLOOKUP(saving_model!AZ29,lapse!$B$4:$C$134,2,FALSE)</f>
        <v>0.1</v>
      </c>
      <c r="BI29">
        <f>discount_curve!K13</f>
        <v>1</v>
      </c>
    </row>
    <row r="30" spans="1:61" x14ac:dyDescent="0.55000000000000004">
      <c r="A30">
        <f t="shared" si="53"/>
        <v>7</v>
      </c>
      <c r="B30" s="19">
        <f t="shared" ca="1" si="24"/>
        <v>31.010880821649835</v>
      </c>
      <c r="C30">
        <f t="shared" si="5"/>
        <v>0</v>
      </c>
      <c r="D30">
        <f t="shared" si="25"/>
        <v>11.58389533880756</v>
      </c>
      <c r="E30">
        <f t="shared" ca="1" si="26"/>
        <v>737.27363380744669</v>
      </c>
      <c r="F30">
        <f t="shared" si="6"/>
        <v>0</v>
      </c>
      <c r="G30">
        <f t="shared" si="27"/>
        <v>39.263191495620042</v>
      </c>
      <c r="H30">
        <f t="shared" si="28"/>
        <v>0</v>
      </c>
      <c r="I30" s="19">
        <f t="shared" si="29"/>
        <v>533.12569125072434</v>
      </c>
      <c r="J30" s="26">
        <f t="shared" si="30"/>
        <v>-286.00591021279979</v>
      </c>
      <c r="L30" s="19">
        <f t="shared" si="31"/>
        <v>84154.81382942092</v>
      </c>
      <c r="M30" s="26">
        <f t="shared" si="7"/>
        <v>0</v>
      </c>
      <c r="N30" s="18">
        <f t="shared" si="32"/>
        <v>70.129011524517438</v>
      </c>
      <c r="O30" s="18">
        <f t="shared" si="33"/>
        <v>1.3294648173530808</v>
      </c>
      <c r="P30" s="18">
        <f t="shared" si="34"/>
        <v>533.12569125072434</v>
      </c>
      <c r="Q30" s="18">
        <f t="shared" si="35"/>
        <v>10.399491314196196</v>
      </c>
      <c r="R30" s="18">
        <f t="shared" si="36"/>
        <v>737.27363380744669</v>
      </c>
      <c r="S30" s="26">
        <f t="shared" si="37"/>
        <v>83868.807919208135</v>
      </c>
      <c r="T30" s="27">
        <f t="shared" si="38"/>
        <v>0</v>
      </c>
      <c r="U30" s="27"/>
      <c r="V30" s="19">
        <f t="shared" si="8"/>
        <v>0</v>
      </c>
      <c r="W30" s="19">
        <f t="shared" ca="1" si="9"/>
        <v>0</v>
      </c>
      <c r="X30" s="19">
        <f t="shared" si="10"/>
        <v>70.129011524517438</v>
      </c>
      <c r="Y30" s="19">
        <f t="shared" si="11"/>
        <v>39.263191495620042</v>
      </c>
      <c r="Z30" s="19">
        <f t="shared" si="4"/>
        <v>0</v>
      </c>
      <c r="AA30" s="19">
        <f t="shared" ca="1" si="39"/>
        <v>30.865820028897396</v>
      </c>
      <c r="AB30">
        <f t="shared" si="40"/>
        <v>1.3294648173530808</v>
      </c>
      <c r="AC30" s="19">
        <f t="shared" si="12"/>
        <v>1.1844040246113643</v>
      </c>
      <c r="AD30" s="29">
        <f t="shared" si="41"/>
        <v>0.14506079274171646</v>
      </c>
      <c r="AE30" s="19">
        <f t="shared" ca="1" si="13"/>
        <v>31.010880821639113</v>
      </c>
      <c r="AF30" s="29">
        <f t="shared" ca="1" si="42"/>
        <v>1.0722089882619912E-5</v>
      </c>
      <c r="AG30" s="19"/>
      <c r="AH30" s="19">
        <f t="shared" si="14"/>
        <v>0</v>
      </c>
      <c r="AI30" s="19">
        <f>SUM($AH$23:AH30)</f>
        <v>100000</v>
      </c>
      <c r="AJ30" s="19">
        <f t="shared" si="43"/>
        <v>100000</v>
      </c>
      <c r="AK30" s="19">
        <f t="shared" ca="1" si="44"/>
        <v>89775.425364527793</v>
      </c>
      <c r="AL30" s="20">
        <f ca="1">IF($F$13,OFFSET(product_specs!$J$5,MIN(10,saving_model!AZ30),saving_model!$G$14),0)</f>
        <v>0</v>
      </c>
      <c r="AM30" s="19">
        <f t="shared" si="45"/>
        <v>89775.425364527793</v>
      </c>
      <c r="AN30" s="19">
        <f t="shared" si="54"/>
        <v>89566.511574367309</v>
      </c>
      <c r="AO30" s="19">
        <f t="shared" si="46"/>
        <v>0</v>
      </c>
      <c r="AP30" s="19">
        <f t="shared" si="47"/>
        <v>10433.488425632691</v>
      </c>
      <c r="AQ30" s="18">
        <f t="shared" si="15"/>
        <v>74.638759645306095</v>
      </c>
      <c r="AR30" s="18">
        <f t="shared" si="48"/>
        <v>1.414957986747271</v>
      </c>
      <c r="AS30" s="18">
        <f t="shared" si="49"/>
        <v>569.93501558510172</v>
      </c>
      <c r="AT30" s="3">
        <f>return!Q13</f>
        <v>6.368668003660316E-3</v>
      </c>
      <c r="AU30" s="8">
        <f t="shared" si="16"/>
        <v>1.0029136356241408</v>
      </c>
      <c r="AV30">
        <f t="shared" si="17"/>
        <v>0.93957900503411884</v>
      </c>
      <c r="AW30">
        <f t="shared" si="18"/>
        <v>1.158389533880756E-4</v>
      </c>
      <c r="AX30">
        <f t="shared" si="50"/>
        <v>8.212421504145381E-3</v>
      </c>
      <c r="AY30">
        <f t="shared" si="19"/>
        <v>0</v>
      </c>
      <c r="AZ30">
        <f t="shared" si="20"/>
        <v>0</v>
      </c>
      <c r="BA30">
        <f t="shared" si="21"/>
        <v>0</v>
      </c>
      <c r="BB30">
        <f t="shared" si="51"/>
        <v>1.2328814582640568E-4</v>
      </c>
      <c r="BC30">
        <f t="shared" si="22"/>
        <v>1.4784549642618862E-3</v>
      </c>
      <c r="BD30">
        <f>VLOOKUP(MIN(90,BE30),mortality!$A$4:$G$76,saving_model!BA30+2,FALSE)</f>
        <v>7.3922748213094309E-4</v>
      </c>
      <c r="BE30">
        <f t="shared" si="23"/>
        <v>49</v>
      </c>
      <c r="BF30" s="9">
        <f t="shared" si="52"/>
        <v>8.7416109546967213E-3</v>
      </c>
      <c r="BG30" s="7">
        <f>VLOOKUP(saving_model!AZ30,lapse!$B$4:$C$134,2,FALSE)</f>
        <v>0.1</v>
      </c>
      <c r="BI30">
        <f>discount_curve!K14</f>
        <v>1</v>
      </c>
    </row>
    <row r="31" spans="1:61" x14ac:dyDescent="0.55000000000000004">
      <c r="A31">
        <f t="shared" si="53"/>
        <v>8</v>
      </c>
      <c r="B31" s="19">
        <f t="shared" ca="1" si="24"/>
        <v>31.052751445677814</v>
      </c>
      <c r="C31">
        <f t="shared" si="5"/>
        <v>0</v>
      </c>
      <c r="D31">
        <f t="shared" si="25"/>
        <v>11.481217759830693</v>
      </c>
      <c r="E31">
        <f t="shared" ca="1" si="26"/>
        <v>731.59103812366016</v>
      </c>
      <c r="F31">
        <f t="shared" si="6"/>
        <v>0</v>
      </c>
      <c r="G31">
        <f t="shared" si="27"/>
        <v>38.931347193720875</v>
      </c>
      <c r="H31">
        <f t="shared" si="28"/>
        <v>0</v>
      </c>
      <c r="I31" s="19">
        <f t="shared" si="29"/>
        <v>-192.54288183598442</v>
      </c>
      <c r="J31" s="26">
        <f t="shared" si="30"/>
        <v>-1005.5992363588739</v>
      </c>
      <c r="L31" s="19">
        <f t="shared" si="31"/>
        <v>83868.80791920812</v>
      </c>
      <c r="M31" s="26">
        <f t="shared" si="7"/>
        <v>0</v>
      </c>
      <c r="N31" s="18">
        <f t="shared" si="32"/>
        <v>69.890673266006772</v>
      </c>
      <c r="O31" s="18">
        <f t="shared" si="33"/>
        <v>1.2553067326806098</v>
      </c>
      <c r="P31" s="18">
        <f t="shared" si="34"/>
        <v>-192.54288183598442</v>
      </c>
      <c r="Q31" s="18">
        <f t="shared" si="35"/>
        <v>10.319336400544339</v>
      </c>
      <c r="R31" s="18">
        <f t="shared" si="36"/>
        <v>731.59103812366016</v>
      </c>
      <c r="S31" s="26">
        <f t="shared" si="37"/>
        <v>82863.208682849247</v>
      </c>
      <c r="T31" s="27">
        <f t="shared" si="38"/>
        <v>0</v>
      </c>
      <c r="U31" s="27"/>
      <c r="V31" s="19">
        <f t="shared" si="8"/>
        <v>0</v>
      </c>
      <c r="W31" s="19">
        <f t="shared" ca="1" si="9"/>
        <v>0</v>
      </c>
      <c r="X31" s="19">
        <f t="shared" si="10"/>
        <v>69.890673266006772</v>
      </c>
      <c r="Y31" s="19">
        <f t="shared" si="11"/>
        <v>38.931347193720875</v>
      </c>
      <c r="Z31" s="19">
        <f t="shared" si="4"/>
        <v>0</v>
      </c>
      <c r="AA31" s="19">
        <f t="shared" ca="1" si="39"/>
        <v>30.959326072285897</v>
      </c>
      <c r="AB31">
        <f t="shared" si="40"/>
        <v>1.2553067326806098</v>
      </c>
      <c r="AC31" s="19">
        <f t="shared" si="12"/>
        <v>1.1618813592863546</v>
      </c>
      <c r="AD31" s="29">
        <f t="shared" si="41"/>
        <v>9.3425373394255162E-2</v>
      </c>
      <c r="AE31" s="19">
        <f t="shared" ca="1" si="13"/>
        <v>31.052751445680151</v>
      </c>
      <c r="AF31" s="29">
        <f t="shared" ca="1" si="42"/>
        <v>-2.3376856006507296E-6</v>
      </c>
      <c r="AG31" s="19"/>
      <c r="AH31" s="19">
        <f t="shared" si="14"/>
        <v>0</v>
      </c>
      <c r="AI31" s="19">
        <f>SUM($AH$23:AH31)</f>
        <v>100000</v>
      </c>
      <c r="AJ31" s="19">
        <f t="shared" si="43"/>
        <v>100000</v>
      </c>
      <c r="AK31" s="19">
        <f t="shared" ca="1" si="44"/>
        <v>89880.155715263711</v>
      </c>
      <c r="AL31" s="20">
        <f ca="1">IF($F$13,OFFSET(product_specs!$J$5,MIN(10,saving_model!AZ31),saving_model!$G$14),0)</f>
        <v>0</v>
      </c>
      <c r="AM31" s="19">
        <f t="shared" si="45"/>
        <v>89880.155715263711</v>
      </c>
      <c r="AN31" s="19">
        <f t="shared" si="54"/>
        <v>90060.392872320343</v>
      </c>
      <c r="AO31" s="19">
        <f t="shared" si="46"/>
        <v>0</v>
      </c>
      <c r="AP31" s="19">
        <f t="shared" si="47"/>
        <v>9939.6071276796574</v>
      </c>
      <c r="AQ31" s="18">
        <f t="shared" si="15"/>
        <v>75.050327393600284</v>
      </c>
      <c r="AR31" s="18">
        <f t="shared" si="48"/>
        <v>1.3479793063160062</v>
      </c>
      <c r="AS31" s="18">
        <f t="shared" si="49"/>
        <v>-207.67770071341246</v>
      </c>
      <c r="AT31" s="3">
        <f>return!Q14</f>
        <v>-2.3079404478089094E-3</v>
      </c>
      <c r="AU31" s="8">
        <f t="shared" si="16"/>
        <v>1.0033305617104509</v>
      </c>
      <c r="AV31">
        <f t="shared" si="17"/>
        <v>0.93125074457658541</v>
      </c>
      <c r="AW31">
        <f t="shared" si="18"/>
        <v>1.1481217759830694E-4</v>
      </c>
      <c r="AX31">
        <f t="shared" si="50"/>
        <v>8.1396280669707305E-3</v>
      </c>
      <c r="AY31">
        <f t="shared" si="19"/>
        <v>0</v>
      </c>
      <c r="AZ31">
        <f t="shared" si="20"/>
        <v>0</v>
      </c>
      <c r="BA31">
        <f t="shared" si="21"/>
        <v>0</v>
      </c>
      <c r="BB31">
        <f t="shared" si="51"/>
        <v>1.2328814582640568E-4</v>
      </c>
      <c r="BC31">
        <f t="shared" si="22"/>
        <v>1.4784549642618862E-3</v>
      </c>
      <c r="BD31">
        <f>VLOOKUP(MIN(90,BE31),mortality!$A$4:$G$76,saving_model!BA31+2,FALSE)</f>
        <v>7.3922748213094309E-4</v>
      </c>
      <c r="BE31">
        <f t="shared" si="23"/>
        <v>49</v>
      </c>
      <c r="BF31" s="9">
        <f t="shared" si="52"/>
        <v>8.7416109546967213E-3</v>
      </c>
      <c r="BG31" s="7">
        <f>VLOOKUP(saving_model!AZ31,lapse!$B$4:$C$134,2,FALSE)</f>
        <v>0.1</v>
      </c>
      <c r="BI31">
        <f>discount_curve!K15</f>
        <v>1</v>
      </c>
    </row>
    <row r="32" spans="1:61" x14ac:dyDescent="0.55000000000000004">
      <c r="A32">
        <f t="shared" si="53"/>
        <v>9</v>
      </c>
      <c r="B32" s="19">
        <f t="shared" ca="1" si="24"/>
        <v>30.571881859592622</v>
      </c>
      <c r="C32">
        <f t="shared" si="5"/>
        <v>0</v>
      </c>
      <c r="D32">
        <f t="shared" si="25"/>
        <v>11.379450296571914</v>
      </c>
      <c r="E32">
        <f t="shared" ca="1" si="26"/>
        <v>724.63555541695769</v>
      </c>
      <c r="F32">
        <f t="shared" si="6"/>
        <v>0</v>
      </c>
      <c r="G32">
        <f t="shared" si="27"/>
        <v>38.602307570619033</v>
      </c>
      <c r="H32">
        <f t="shared" si="28"/>
        <v>0</v>
      </c>
      <c r="I32" s="19">
        <f t="shared" si="29"/>
        <v>223.62926630592693</v>
      </c>
      <c r="J32" s="26">
        <f t="shared" si="30"/>
        <v>-581.55992883781437</v>
      </c>
      <c r="L32" s="19">
        <f t="shared" si="31"/>
        <v>82863.208682849247</v>
      </c>
      <c r="M32" s="26">
        <f t="shared" si="7"/>
        <v>0</v>
      </c>
      <c r="N32" s="18">
        <f t="shared" si="32"/>
        <v>69.05267390237438</v>
      </c>
      <c r="O32" s="18">
        <f t="shared" si="33"/>
        <v>1.2797388349206029</v>
      </c>
      <c r="P32" s="18">
        <f t="shared" si="34"/>
        <v>223.62926630592693</v>
      </c>
      <c r="Q32" s="18">
        <f t="shared" si="35"/>
        <v>10.221226989495893</v>
      </c>
      <c r="R32" s="18">
        <f t="shared" si="36"/>
        <v>724.63555541695769</v>
      </c>
      <c r="S32" s="26">
        <f t="shared" si="37"/>
        <v>82281.648754011432</v>
      </c>
      <c r="T32" s="27">
        <f t="shared" si="38"/>
        <v>0</v>
      </c>
      <c r="U32" s="27"/>
      <c r="V32" s="19">
        <f t="shared" si="8"/>
        <v>0</v>
      </c>
      <c r="W32" s="19">
        <f t="shared" ca="1" si="9"/>
        <v>0</v>
      </c>
      <c r="X32" s="19">
        <f t="shared" si="10"/>
        <v>69.05267390237438</v>
      </c>
      <c r="Y32" s="19">
        <f t="shared" si="11"/>
        <v>38.602307570619033</v>
      </c>
      <c r="Z32" s="19">
        <f t="shared" si="4"/>
        <v>0</v>
      </c>
      <c r="AA32" s="19">
        <f t="shared" ca="1" si="39"/>
        <v>30.450366331755347</v>
      </c>
      <c r="AB32">
        <f t="shared" si="40"/>
        <v>1.2797388349206029</v>
      </c>
      <c r="AC32" s="19">
        <f t="shared" si="12"/>
        <v>1.1582233070760211</v>
      </c>
      <c r="AD32" s="29">
        <f t="shared" si="41"/>
        <v>0.12151552784458186</v>
      </c>
      <c r="AE32" s="19">
        <f t="shared" ca="1" si="13"/>
        <v>30.57188185959993</v>
      </c>
      <c r="AF32" s="29">
        <f t="shared" ca="1" si="42"/>
        <v>-7.3079320372926304E-6</v>
      </c>
      <c r="AG32" s="19"/>
      <c r="AH32" s="19">
        <f t="shared" si="14"/>
        <v>0</v>
      </c>
      <c r="AI32" s="19">
        <f>SUM($AH$23:AH32)</f>
        <v>100000</v>
      </c>
      <c r="AJ32" s="19">
        <f t="shared" si="43"/>
        <v>100000</v>
      </c>
      <c r="AK32" s="19">
        <f t="shared" ca="1" si="44"/>
        <v>89821.799147671147</v>
      </c>
      <c r="AL32" s="20">
        <f ca="1">IF($F$13,OFFSET(product_specs!$J$5,MIN(10,saving_model!AZ32),saving_model!$G$14),0)</f>
        <v>0</v>
      </c>
      <c r="AM32" s="19">
        <f t="shared" si="45"/>
        <v>89821.799147671147</v>
      </c>
      <c r="AN32" s="19">
        <f t="shared" si="54"/>
        <v>89776.316864907014</v>
      </c>
      <c r="AO32" s="19">
        <f t="shared" si="46"/>
        <v>0</v>
      </c>
      <c r="AP32" s="19">
        <f t="shared" si="47"/>
        <v>10223.683135092986</v>
      </c>
      <c r="AQ32" s="18">
        <f t="shared" si="15"/>
        <v>74.813597387422519</v>
      </c>
      <c r="AR32" s="18">
        <f t="shared" si="48"/>
        <v>1.3865048309665395</v>
      </c>
      <c r="AS32" s="18">
        <f t="shared" si="49"/>
        <v>243.36476996504047</v>
      </c>
      <c r="AT32" s="3">
        <f>return!Q15</f>
        <v>2.7130931234893296E-3</v>
      </c>
      <c r="AU32" s="8">
        <f t="shared" si="16"/>
        <v>1.0037476611191243</v>
      </c>
      <c r="AV32">
        <f t="shared" si="17"/>
        <v>0.92299630433201629</v>
      </c>
      <c r="AW32">
        <f t="shared" si="18"/>
        <v>1.1379450296571914E-4</v>
      </c>
      <c r="AX32">
        <f t="shared" si="50"/>
        <v>8.0674798578196337E-3</v>
      </c>
      <c r="AY32">
        <f t="shared" si="19"/>
        <v>0</v>
      </c>
      <c r="AZ32">
        <f t="shared" si="20"/>
        <v>0</v>
      </c>
      <c r="BA32">
        <f t="shared" si="21"/>
        <v>0</v>
      </c>
      <c r="BB32">
        <f t="shared" si="51"/>
        <v>1.2328814582640568E-4</v>
      </c>
      <c r="BC32">
        <f t="shared" si="22"/>
        <v>1.4784549642618862E-3</v>
      </c>
      <c r="BD32">
        <f>VLOOKUP(MIN(90,BE32),mortality!$A$4:$G$76,saving_model!BA32+2,FALSE)</f>
        <v>7.3922748213094309E-4</v>
      </c>
      <c r="BE32">
        <f t="shared" si="23"/>
        <v>49</v>
      </c>
      <c r="BF32" s="9">
        <f t="shared" si="52"/>
        <v>8.7416109546967213E-3</v>
      </c>
      <c r="BG32" s="7">
        <f>VLOOKUP(saving_model!AZ32,lapse!$B$4:$C$134,2,FALSE)</f>
        <v>0.1</v>
      </c>
      <c r="BI32">
        <f>discount_curve!K16</f>
        <v>1</v>
      </c>
    </row>
    <row r="33" spans="1:61" x14ac:dyDescent="0.55000000000000004">
      <c r="A33">
        <f t="shared" si="53"/>
        <v>10</v>
      </c>
      <c r="B33" s="19">
        <f t="shared" ca="1" si="24"/>
        <v>30.387791000759535</v>
      </c>
      <c r="C33">
        <f t="shared" si="5"/>
        <v>0</v>
      </c>
      <c r="D33">
        <f t="shared" si="25"/>
        <v>11.278584881928081</v>
      </c>
      <c r="E33">
        <f t="shared" ca="1" si="26"/>
        <v>717.93602757417148</v>
      </c>
      <c r="F33">
        <f t="shared" si="6"/>
        <v>0</v>
      </c>
      <c r="G33">
        <f t="shared" si="27"/>
        <v>38.276048921754544</v>
      </c>
      <c r="H33">
        <f t="shared" si="28"/>
        <v>0</v>
      </c>
      <c r="I33" s="19">
        <f t="shared" si="29"/>
        <v>-145.61975156329828</v>
      </c>
      <c r="J33" s="26">
        <f t="shared" si="30"/>
        <v>-943.49820394191192</v>
      </c>
      <c r="L33" s="19">
        <f t="shared" si="31"/>
        <v>82281.648754011432</v>
      </c>
      <c r="M33" s="26">
        <f t="shared" si="7"/>
        <v>0</v>
      </c>
      <c r="N33" s="18">
        <f t="shared" si="32"/>
        <v>68.568040628342857</v>
      </c>
      <c r="O33" s="18">
        <f t="shared" si="33"/>
        <v>1.2476562686570709</v>
      </c>
      <c r="P33" s="18">
        <f t="shared" si="34"/>
        <v>-145.61975156329828</v>
      </c>
      <c r="Q33" s="18">
        <f t="shared" si="35"/>
        <v>10.12672790745159</v>
      </c>
      <c r="R33" s="18">
        <f t="shared" si="36"/>
        <v>717.93602757417148</v>
      </c>
      <c r="S33" s="26">
        <f t="shared" si="37"/>
        <v>81338.150550069491</v>
      </c>
      <c r="T33" s="27">
        <f t="shared" si="38"/>
        <v>0</v>
      </c>
      <c r="U33" s="27"/>
      <c r="V33" s="19">
        <f t="shared" si="8"/>
        <v>0</v>
      </c>
      <c r="W33" s="19">
        <f t="shared" ca="1" si="9"/>
        <v>0</v>
      </c>
      <c r="X33" s="19">
        <f t="shared" si="10"/>
        <v>68.568040628342857</v>
      </c>
      <c r="Y33" s="19">
        <f t="shared" si="11"/>
        <v>38.276048921754544</v>
      </c>
      <c r="Z33" s="19">
        <f t="shared" si="4"/>
        <v>0</v>
      </c>
      <c r="AA33" s="19">
        <f t="shared" ca="1" si="39"/>
        <v>30.291991706588313</v>
      </c>
      <c r="AB33">
        <f t="shared" si="40"/>
        <v>1.2476562686570709</v>
      </c>
      <c r="AC33" s="19">
        <f t="shared" si="12"/>
        <v>1.151856974476491</v>
      </c>
      <c r="AD33" s="29">
        <f t="shared" si="41"/>
        <v>9.5799294180579864E-2</v>
      </c>
      <c r="AE33" s="19">
        <f t="shared" ca="1" si="13"/>
        <v>30.387791000768893</v>
      </c>
      <c r="AF33" s="29">
        <f t="shared" ca="1" si="42"/>
        <v>-9.3578478299605194E-6</v>
      </c>
      <c r="AG33" s="19"/>
      <c r="AH33" s="19">
        <f t="shared" si="14"/>
        <v>0</v>
      </c>
      <c r="AI33" s="19">
        <f>SUM($AH$23:AH33)</f>
        <v>100000</v>
      </c>
      <c r="AJ33" s="19">
        <f t="shared" si="43"/>
        <v>100000</v>
      </c>
      <c r="AK33" s="19">
        <f t="shared" ca="1" si="44"/>
        <v>89787.220768075829</v>
      </c>
      <c r="AL33" s="20">
        <f ca="1">IF($F$13,OFFSET(product_specs!$J$5,MIN(10,saving_model!AZ33),saving_model!$G$14),0)</f>
        <v>0</v>
      </c>
      <c r="AM33" s="19">
        <f t="shared" si="45"/>
        <v>89787.220768075829</v>
      </c>
      <c r="AN33" s="19">
        <f t="shared" si="54"/>
        <v>89943.481532653677</v>
      </c>
      <c r="AO33" s="19">
        <f t="shared" si="46"/>
        <v>0</v>
      </c>
      <c r="AP33" s="19">
        <f t="shared" si="47"/>
        <v>10056.518467346323</v>
      </c>
      <c r="AQ33" s="18">
        <f t="shared" si="15"/>
        <v>74.952901277211396</v>
      </c>
      <c r="AR33" s="18">
        <f t="shared" si="48"/>
        <v>1.3638344668389488</v>
      </c>
      <c r="AS33" s="18">
        <f t="shared" si="49"/>
        <v>-159.88805766758995</v>
      </c>
      <c r="AT33" s="3">
        <f>return!Q16</f>
        <v>-1.7791599192977792E-3</v>
      </c>
      <c r="AU33" s="8">
        <f t="shared" si="16"/>
        <v>1.0041649339222136</v>
      </c>
      <c r="AV33">
        <f t="shared" si="17"/>
        <v>0.91481502997123099</v>
      </c>
      <c r="AW33">
        <f t="shared" si="18"/>
        <v>1.1278584881928081E-4</v>
      </c>
      <c r="AX33">
        <f t="shared" si="50"/>
        <v>7.9959711575061498E-3</v>
      </c>
      <c r="AY33">
        <f t="shared" si="19"/>
        <v>0</v>
      </c>
      <c r="AZ33">
        <f t="shared" si="20"/>
        <v>0</v>
      </c>
      <c r="BA33">
        <f t="shared" si="21"/>
        <v>0</v>
      </c>
      <c r="BB33">
        <f t="shared" si="51"/>
        <v>1.2328814582640568E-4</v>
      </c>
      <c r="BC33">
        <f t="shared" si="22"/>
        <v>1.4784549642618862E-3</v>
      </c>
      <c r="BD33">
        <f>VLOOKUP(MIN(90,BE33),mortality!$A$4:$G$76,saving_model!BA33+2,FALSE)</f>
        <v>7.3922748213094309E-4</v>
      </c>
      <c r="BE33">
        <f t="shared" si="23"/>
        <v>49</v>
      </c>
      <c r="BF33" s="9">
        <f t="shared" si="52"/>
        <v>8.7416109546967213E-3</v>
      </c>
      <c r="BG33" s="7">
        <f>VLOOKUP(saving_model!AZ33,lapse!$B$4:$C$134,2,FALSE)</f>
        <v>0.1</v>
      </c>
      <c r="BI33">
        <f>discount_curve!K17</f>
        <v>1</v>
      </c>
    </row>
    <row r="34" spans="1:61" x14ac:dyDescent="0.55000000000000004">
      <c r="A34">
        <f t="shared" si="53"/>
        <v>11</v>
      </c>
      <c r="B34" s="19">
        <f t="shared" ca="1" si="24"/>
        <v>29.968108825622835</v>
      </c>
      <c r="C34">
        <f t="shared" si="5"/>
        <v>0</v>
      </c>
      <c r="D34">
        <f t="shared" si="25"/>
        <v>11.178613520301408</v>
      </c>
      <c r="E34">
        <f t="shared" ca="1" si="26"/>
        <v>712.62654182842755</v>
      </c>
      <c r="F34">
        <f t="shared" si="6"/>
        <v>0</v>
      </c>
      <c r="G34">
        <f t="shared" si="27"/>
        <v>37.952547742913424</v>
      </c>
      <c r="H34">
        <f t="shared" si="28"/>
        <v>0</v>
      </c>
      <c r="I34" s="19">
        <f t="shared" si="29"/>
        <v>521.95714293296942</v>
      </c>
      <c r="J34" s="26">
        <f t="shared" si="30"/>
        <v>-269.7686689842958</v>
      </c>
      <c r="L34" s="19">
        <f t="shared" si="31"/>
        <v>81338.15055006952</v>
      </c>
      <c r="M34" s="26">
        <f t="shared" si="7"/>
        <v>0</v>
      </c>
      <c r="N34" s="18">
        <f t="shared" si="32"/>
        <v>67.781792125057933</v>
      </c>
      <c r="O34" s="18">
        <f t="shared" si="33"/>
        <v>1.2656421294377276</v>
      </c>
      <c r="P34" s="18">
        <f t="shared" si="34"/>
        <v>521.95714293296942</v>
      </c>
      <c r="Q34" s="18">
        <f t="shared" si="35"/>
        <v>10.051835834327308</v>
      </c>
      <c r="R34" s="18">
        <f t="shared" si="36"/>
        <v>712.62654182842755</v>
      </c>
      <c r="S34" s="26">
        <f t="shared" si="37"/>
        <v>81068.381881085239</v>
      </c>
      <c r="T34" s="27">
        <f t="shared" si="38"/>
        <v>0</v>
      </c>
      <c r="U34" s="27"/>
      <c r="V34" s="19">
        <f t="shared" si="8"/>
        <v>0</v>
      </c>
      <c r="W34" s="19">
        <f t="shared" ca="1" si="9"/>
        <v>0</v>
      </c>
      <c r="X34" s="19">
        <f t="shared" si="10"/>
        <v>67.781792125057933</v>
      </c>
      <c r="Y34" s="19">
        <f t="shared" si="11"/>
        <v>37.952547742913424</v>
      </c>
      <c r="Z34" s="19">
        <f t="shared" si="4"/>
        <v>0</v>
      </c>
      <c r="AA34" s="19">
        <f t="shared" ca="1" si="39"/>
        <v>29.829244382144509</v>
      </c>
      <c r="AB34">
        <f t="shared" si="40"/>
        <v>1.2656421294377276</v>
      </c>
      <c r="AC34" s="19">
        <f t="shared" si="12"/>
        <v>1.1267776859740994</v>
      </c>
      <c r="AD34" s="29">
        <f t="shared" si="41"/>
        <v>0.13886444346362814</v>
      </c>
      <c r="AE34" s="19">
        <f t="shared" ca="1" si="13"/>
        <v>29.968108825608137</v>
      </c>
      <c r="AF34" s="29">
        <f t="shared" ca="1" si="42"/>
        <v>1.4697576489197672E-5</v>
      </c>
      <c r="AG34" s="19"/>
      <c r="AH34" s="19">
        <f t="shared" si="14"/>
        <v>0</v>
      </c>
      <c r="AI34" s="19">
        <f>SUM($AH$23:AH34)</f>
        <v>100000</v>
      </c>
      <c r="AJ34" s="19">
        <f t="shared" si="43"/>
        <v>100000</v>
      </c>
      <c r="AK34" s="19">
        <f t="shared" ca="1" si="44"/>
        <v>89920.237568569966</v>
      </c>
      <c r="AL34" s="20">
        <f ca="1">IF($F$13,OFFSET(product_specs!$J$5,MIN(10,saving_model!AZ34),saving_model!$G$14),0)</f>
        <v>0</v>
      </c>
      <c r="AM34" s="19">
        <f t="shared" si="45"/>
        <v>89920.237568569966</v>
      </c>
      <c r="AN34" s="19">
        <f t="shared" si="54"/>
        <v>89707.276739242036</v>
      </c>
      <c r="AO34" s="19">
        <f t="shared" si="46"/>
        <v>0</v>
      </c>
      <c r="AP34" s="19">
        <f t="shared" si="47"/>
        <v>10292.723260757964</v>
      </c>
      <c r="AQ34" s="18">
        <f t="shared" si="15"/>
        <v>74.756063949368368</v>
      </c>
      <c r="AR34" s="18">
        <f t="shared" si="48"/>
        <v>1.3958678429554825</v>
      </c>
      <c r="AS34" s="18">
        <f t="shared" si="49"/>
        <v>578.22552224053129</v>
      </c>
      <c r="AT34" s="3">
        <f>return!Q17</f>
        <v>6.4511688711115234E-3</v>
      </c>
      <c r="AU34" s="8">
        <f t="shared" si="16"/>
        <v>1.0045823801918015</v>
      </c>
      <c r="AV34">
        <f t="shared" si="17"/>
        <v>0.90670627296490558</v>
      </c>
      <c r="AW34">
        <f t="shared" si="18"/>
        <v>1.1178613520301407E-4</v>
      </c>
      <c r="AX34">
        <f t="shared" si="50"/>
        <v>7.9250962975381811E-3</v>
      </c>
      <c r="AY34">
        <f t="shared" si="19"/>
        <v>0</v>
      </c>
      <c r="AZ34">
        <f t="shared" si="20"/>
        <v>0</v>
      </c>
      <c r="BA34">
        <f t="shared" si="21"/>
        <v>0</v>
      </c>
      <c r="BB34">
        <f t="shared" si="51"/>
        <v>1.2328814582640568E-4</v>
      </c>
      <c r="BC34">
        <f t="shared" si="22"/>
        <v>1.4784549642618862E-3</v>
      </c>
      <c r="BD34">
        <f>VLOOKUP(MIN(90,BE34),mortality!$A$4:$G$76,saving_model!BA34+2,FALSE)</f>
        <v>7.3922748213094309E-4</v>
      </c>
      <c r="BE34">
        <f t="shared" si="23"/>
        <v>49</v>
      </c>
      <c r="BF34" s="9">
        <f t="shared" si="52"/>
        <v>8.7416109546967213E-3</v>
      </c>
      <c r="BG34" s="7">
        <f>VLOOKUP(saving_model!AZ34,lapse!$B$4:$C$134,2,FALSE)</f>
        <v>0.1</v>
      </c>
      <c r="BI34">
        <f>discount_curve!K18</f>
        <v>1</v>
      </c>
    </row>
    <row r="35" spans="1:61" x14ac:dyDescent="0.55000000000000004">
      <c r="A35">
        <f t="shared" si="53"/>
        <v>12</v>
      </c>
      <c r="B35" s="19">
        <f t="shared" ca="1" si="24"/>
        <v>30.042431689576006</v>
      </c>
      <c r="C35">
        <f t="shared" si="5"/>
        <v>0</v>
      </c>
      <c r="D35">
        <f t="shared" si="25"/>
        <v>12.935003527011389</v>
      </c>
      <c r="E35">
        <f t="shared" ca="1" si="26"/>
        <v>634.03405206287448</v>
      </c>
      <c r="F35">
        <f t="shared" si="6"/>
        <v>0</v>
      </c>
      <c r="G35">
        <f t="shared" si="27"/>
        <v>37.631780728534395</v>
      </c>
      <c r="H35">
        <f t="shared" si="28"/>
        <v>0</v>
      </c>
      <c r="I35" s="19">
        <f t="shared" si="29"/>
        <v>7.0549449740722174</v>
      </c>
      <c r="J35" s="26">
        <f t="shared" si="30"/>
        <v>-707.5883230339241</v>
      </c>
      <c r="L35" s="19">
        <f t="shared" si="31"/>
        <v>81068.381881085224</v>
      </c>
      <c r="M35" s="26">
        <f t="shared" si="7"/>
        <v>0</v>
      </c>
      <c r="N35" s="18">
        <f t="shared" si="32"/>
        <v>67.556984900904354</v>
      </c>
      <c r="O35" s="18">
        <f t="shared" si="33"/>
        <v>1.3930629681890867</v>
      </c>
      <c r="P35" s="18">
        <f t="shared" si="34"/>
        <v>7.0549449740722174</v>
      </c>
      <c r="Q35" s="18">
        <f t="shared" si="35"/>
        <v>11.659168076036991</v>
      </c>
      <c r="R35" s="18">
        <f t="shared" si="36"/>
        <v>634.03405206287448</v>
      </c>
      <c r="S35" s="26">
        <f t="shared" si="37"/>
        <v>80360.7935580513</v>
      </c>
      <c r="T35" s="27">
        <f t="shared" si="38"/>
        <v>0</v>
      </c>
      <c r="U35" s="27"/>
      <c r="V35" s="19">
        <f t="shared" si="8"/>
        <v>0</v>
      </c>
      <c r="W35" s="19">
        <f t="shared" ca="1" si="9"/>
        <v>0</v>
      </c>
      <c r="X35" s="19">
        <f t="shared" si="10"/>
        <v>67.556984900904354</v>
      </c>
      <c r="Y35" s="19">
        <f t="shared" si="11"/>
        <v>37.631780728534395</v>
      </c>
      <c r="Z35" s="19">
        <f t="shared" si="4"/>
        <v>0</v>
      </c>
      <c r="AA35" s="19">
        <f t="shared" ca="1" si="39"/>
        <v>29.925204172369959</v>
      </c>
      <c r="AB35">
        <f t="shared" si="40"/>
        <v>1.3930629681890867</v>
      </c>
      <c r="AC35" s="19">
        <f t="shared" si="12"/>
        <v>1.2758354509743981</v>
      </c>
      <c r="AD35" s="29">
        <f t="shared" si="41"/>
        <v>0.1172275172146886</v>
      </c>
      <c r="AE35" s="19">
        <f t="shared" ca="1" si="13"/>
        <v>30.042431689584646</v>
      </c>
      <c r="AF35" s="29">
        <f t="shared" ca="1" si="42"/>
        <v>-8.6401996668428183E-6</v>
      </c>
      <c r="AG35" s="19"/>
      <c r="AH35" s="19">
        <f t="shared" si="14"/>
        <v>0</v>
      </c>
      <c r="AI35" s="19">
        <f>SUM($AH$23:AH35)</f>
        <v>100000</v>
      </c>
      <c r="AJ35" s="19">
        <f t="shared" si="43"/>
        <v>100000</v>
      </c>
      <c r="AK35" s="19">
        <f t="shared" ca="1" si="44"/>
        <v>90136.566655663075</v>
      </c>
      <c r="AL35" s="20">
        <f ca="1">IF($F$13,OFFSET(product_specs!$J$5,MIN(10,saving_model!AZ35),saving_model!$G$14),0)</f>
        <v>0</v>
      </c>
      <c r="AM35" s="19">
        <f t="shared" si="45"/>
        <v>90136.566655663075</v>
      </c>
      <c r="AN35" s="19">
        <f t="shared" si="54"/>
        <v>90209.350329690235</v>
      </c>
      <c r="AO35" s="19">
        <f t="shared" si="46"/>
        <v>0</v>
      </c>
      <c r="AP35" s="19">
        <f t="shared" si="47"/>
        <v>9790.6496703097655</v>
      </c>
      <c r="AQ35" s="18">
        <f t="shared" si="15"/>
        <v>75.174458608075199</v>
      </c>
      <c r="AR35" s="18">
        <f t="shared" si="48"/>
        <v>1.5501395539511564</v>
      </c>
      <c r="AS35" s="18">
        <f t="shared" si="49"/>
        <v>7.8818482697340411</v>
      </c>
      <c r="AT35" s="3">
        <f>return!Q18</f>
        <v>8.7447227968384666E-5</v>
      </c>
      <c r="AU35" s="8">
        <f t="shared" si="16"/>
        <v>1.0050000000000003</v>
      </c>
      <c r="AV35">
        <f t="shared" si="17"/>
        <v>0.89866939053216432</v>
      </c>
      <c r="AW35">
        <f t="shared" si="18"/>
        <v>1.293500352701139E-4</v>
      </c>
      <c r="AX35">
        <f t="shared" si="50"/>
        <v>7.034149131561575E-3</v>
      </c>
      <c r="AY35">
        <f t="shared" si="19"/>
        <v>0</v>
      </c>
      <c r="AZ35">
        <f t="shared" si="20"/>
        <v>1</v>
      </c>
      <c r="BA35">
        <f t="shared" si="21"/>
        <v>1</v>
      </c>
      <c r="BB35">
        <f t="shared" si="51"/>
        <v>1.4393506291954239E-4</v>
      </c>
      <c r="BC35">
        <f t="shared" si="22"/>
        <v>1.7258540688962951E-3</v>
      </c>
      <c r="BD35">
        <f>VLOOKUP(MIN(90,BE35),mortality!$A$4:$G$76,saving_model!BA35+2,FALSE)</f>
        <v>8.6292703444814755E-4</v>
      </c>
      <c r="BE35">
        <f t="shared" si="23"/>
        <v>50</v>
      </c>
      <c r="BF35" s="9">
        <f t="shared" si="52"/>
        <v>7.8284203424832111E-3</v>
      </c>
      <c r="BG35" s="7">
        <f>VLOOKUP(saving_model!AZ35,lapse!$B$4:$C$134,2,FALSE)</f>
        <v>9.0000000000000011E-2</v>
      </c>
      <c r="BI35">
        <f>discount_curve!K19</f>
        <v>0.99448063248968344</v>
      </c>
    </row>
    <row r="36" spans="1:61" x14ac:dyDescent="0.55000000000000004">
      <c r="A36">
        <f t="shared" si="53"/>
        <v>13</v>
      </c>
      <c r="B36" s="19">
        <f t="shared" ca="1" si="24"/>
        <v>29.708865335813243</v>
      </c>
      <c r="C36">
        <f t="shared" si="5"/>
        <v>0</v>
      </c>
      <c r="D36">
        <f t="shared" si="25"/>
        <v>12.831895656681189</v>
      </c>
      <c r="E36">
        <f t="shared" ca="1" si="26"/>
        <v>626.96008630071344</v>
      </c>
      <c r="F36">
        <f t="shared" si="6"/>
        <v>0</v>
      </c>
      <c r="G36">
        <f t="shared" si="27"/>
        <v>37.347328588188731</v>
      </c>
      <c r="H36">
        <f t="shared" si="28"/>
        <v>0</v>
      </c>
      <c r="I36" s="19">
        <f t="shared" si="29"/>
        <v>-384.89465986914473</v>
      </c>
      <c r="J36" s="26">
        <f t="shared" si="30"/>
        <v>-1091.7428357505414</v>
      </c>
      <c r="L36" s="19">
        <f t="shared" si="31"/>
        <v>80360.7935580513</v>
      </c>
      <c r="M36" s="26">
        <f t="shared" si="7"/>
        <v>0</v>
      </c>
      <c r="N36" s="18">
        <f t="shared" si="32"/>
        <v>66.967327965042742</v>
      </c>
      <c r="O36" s="18">
        <f t="shared" si="33"/>
        <v>1.3916757576025893</v>
      </c>
      <c r="P36" s="18">
        <f t="shared" si="34"/>
        <v>-384.89465986914473</v>
      </c>
      <c r="Q36" s="18">
        <f t="shared" si="35"/>
        <v>11.529085858028633</v>
      </c>
      <c r="R36" s="18">
        <f t="shared" si="36"/>
        <v>626.96008630071344</v>
      </c>
      <c r="S36" s="26">
        <f t="shared" si="37"/>
        <v>79269.050722300773</v>
      </c>
      <c r="T36" s="27">
        <f t="shared" si="38"/>
        <v>0</v>
      </c>
      <c r="U36" s="27"/>
      <c r="V36" s="19">
        <f t="shared" si="8"/>
        <v>0</v>
      </c>
      <c r="W36" s="19">
        <f t="shared" ca="1" si="9"/>
        <v>0</v>
      </c>
      <c r="X36" s="19">
        <f t="shared" si="10"/>
        <v>66.967327965042742</v>
      </c>
      <c r="Y36" s="19">
        <f t="shared" si="11"/>
        <v>37.347328588188731</v>
      </c>
      <c r="Z36" s="19">
        <f t="shared" si="4"/>
        <v>0</v>
      </c>
      <c r="AA36" s="19">
        <f t="shared" ca="1" si="39"/>
        <v>29.619999376854011</v>
      </c>
      <c r="AB36">
        <f t="shared" si="40"/>
        <v>1.3916757576025893</v>
      </c>
      <c r="AC36" s="19">
        <f t="shared" si="12"/>
        <v>1.3028097986525555</v>
      </c>
      <c r="AD36" s="29">
        <f t="shared" si="41"/>
        <v>8.8865958950033797E-2</v>
      </c>
      <c r="AE36" s="19">
        <f t="shared" ca="1" si="13"/>
        <v>29.708865335804045</v>
      </c>
      <c r="AF36" s="29">
        <f t="shared" ca="1" si="42"/>
        <v>9.1979757144144969E-6</v>
      </c>
      <c r="AG36" s="19"/>
      <c r="AH36" s="19">
        <f t="shared" si="14"/>
        <v>0</v>
      </c>
      <c r="AI36" s="19">
        <f>SUM($AH$23:AH36)</f>
        <v>100000</v>
      </c>
      <c r="AJ36" s="19">
        <f t="shared" si="43"/>
        <v>100000</v>
      </c>
      <c r="AK36" s="19">
        <f t="shared" ca="1" si="44"/>
        <v>89847.097938532403</v>
      </c>
      <c r="AL36" s="20">
        <f ca="1">IF($F$13,OFFSET(product_specs!$J$5,MIN(10,saving_model!AZ36),saving_model!$G$14),0)</f>
        <v>0</v>
      </c>
      <c r="AM36" s="19">
        <f t="shared" si="45"/>
        <v>89847.097938532403</v>
      </c>
      <c r="AN36" s="19">
        <f t="shared" si="54"/>
        <v>90140.507579797952</v>
      </c>
      <c r="AO36" s="19">
        <f t="shared" si="46"/>
        <v>0</v>
      </c>
      <c r="AP36" s="19">
        <f t="shared" si="47"/>
        <v>9859.4924202020484</v>
      </c>
      <c r="AQ36" s="18">
        <f t="shared" si="15"/>
        <v>75.117089649831627</v>
      </c>
      <c r="AR36" s="18">
        <f t="shared" si="48"/>
        <v>1.5610393280421864</v>
      </c>
      <c r="AS36" s="18">
        <f t="shared" si="49"/>
        <v>-433.46302457534841</v>
      </c>
      <c r="AT36" s="3">
        <f>return!Q19</f>
        <v>-4.8128424831418437E-3</v>
      </c>
      <c r="AU36" s="8">
        <f t="shared" si="16"/>
        <v>1.005417793418953</v>
      </c>
      <c r="AV36">
        <f t="shared" si="17"/>
        <v>0.89150589136533265</v>
      </c>
      <c r="AW36">
        <f t="shared" si="18"/>
        <v>1.2831895656681189E-4</v>
      </c>
      <c r="AX36">
        <f t="shared" si="50"/>
        <v>6.9780783206780835E-3</v>
      </c>
      <c r="AY36">
        <f t="shared" si="19"/>
        <v>0</v>
      </c>
      <c r="AZ36">
        <f t="shared" si="20"/>
        <v>1</v>
      </c>
      <c r="BA36">
        <f t="shared" si="21"/>
        <v>1</v>
      </c>
      <c r="BB36">
        <f t="shared" si="51"/>
        <v>1.4393506291954239E-4</v>
      </c>
      <c r="BC36">
        <f t="shared" si="22"/>
        <v>1.7258540688962951E-3</v>
      </c>
      <c r="BD36">
        <f>VLOOKUP(MIN(90,BE36),mortality!$A$4:$G$76,saving_model!BA36+2,FALSE)</f>
        <v>8.6292703444814755E-4</v>
      </c>
      <c r="BE36">
        <f t="shared" si="23"/>
        <v>50</v>
      </c>
      <c r="BF36" s="9">
        <f t="shared" si="52"/>
        <v>7.8284203424832111E-3</v>
      </c>
      <c r="BG36" s="7">
        <f>VLOOKUP(saving_model!AZ36,lapse!$B$4:$C$134,2,FALSE)</f>
        <v>9.0000000000000011E-2</v>
      </c>
      <c r="BI36">
        <f>discount_curve!K20</f>
        <v>0.99402206260718129</v>
      </c>
    </row>
    <row r="37" spans="1:61" x14ac:dyDescent="0.55000000000000004">
      <c r="A37">
        <f t="shared" si="53"/>
        <v>14</v>
      </c>
      <c r="B37" s="19">
        <f t="shared" ca="1" si="24"/>
        <v>29.151385679761006</v>
      </c>
      <c r="C37">
        <f t="shared" si="5"/>
        <v>0</v>
      </c>
      <c r="D37">
        <f t="shared" si="25"/>
        <v>12.729609682758037</v>
      </c>
      <c r="E37">
        <f t="shared" ca="1" si="26"/>
        <v>621.92326389858488</v>
      </c>
      <c r="F37">
        <f t="shared" si="6"/>
        <v>0</v>
      </c>
      <c r="G37">
        <f t="shared" si="27"/>
        <v>37.06502657251378</v>
      </c>
      <c r="H37">
        <f t="shared" si="28"/>
        <v>0</v>
      </c>
      <c r="I37" s="19">
        <f t="shared" si="29"/>
        <v>506.33627934809522</v>
      </c>
      <c r="J37" s="26">
        <f t="shared" si="30"/>
        <v>-194.53300648552249</v>
      </c>
      <c r="L37" s="19">
        <f t="shared" si="31"/>
        <v>79269.050722300759</v>
      </c>
      <c r="M37" s="26">
        <f t="shared" si="7"/>
        <v>0</v>
      </c>
      <c r="N37" s="18">
        <f t="shared" si="32"/>
        <v>66.057542268583973</v>
      </c>
      <c r="O37" s="18">
        <f t="shared" si="33"/>
        <v>1.4520152674184075</v>
      </c>
      <c r="P37" s="18">
        <f t="shared" si="34"/>
        <v>506.33627934809522</v>
      </c>
      <c r="Q37" s="18">
        <f t="shared" si="35"/>
        <v>11.43646439903207</v>
      </c>
      <c r="R37" s="18">
        <f t="shared" si="36"/>
        <v>621.92326389858488</v>
      </c>
      <c r="S37" s="26">
        <f t="shared" si="37"/>
        <v>79074.517715815236</v>
      </c>
      <c r="T37" s="27">
        <f t="shared" si="38"/>
        <v>0</v>
      </c>
      <c r="U37" s="27"/>
      <c r="V37" s="19">
        <f t="shared" si="8"/>
        <v>0</v>
      </c>
      <c r="W37" s="19">
        <f t="shared" ca="1" si="9"/>
        <v>0</v>
      </c>
      <c r="X37" s="19">
        <f t="shared" si="10"/>
        <v>66.057542268583973</v>
      </c>
      <c r="Y37" s="19">
        <f t="shared" si="11"/>
        <v>37.06502657251378</v>
      </c>
      <c r="Z37" s="19">
        <f t="shared" si="4"/>
        <v>0</v>
      </c>
      <c r="AA37" s="19">
        <f t="shared" ca="1" si="39"/>
        <v>28.992515696070193</v>
      </c>
      <c r="AB37">
        <f t="shared" si="40"/>
        <v>1.4520152674184075</v>
      </c>
      <c r="AC37" s="19">
        <f t="shared" si="12"/>
        <v>1.2931452837259663</v>
      </c>
      <c r="AD37" s="29">
        <f t="shared" si="41"/>
        <v>0.15886998369244121</v>
      </c>
      <c r="AE37" s="19">
        <f t="shared" ca="1" si="13"/>
        <v>29.151385679762633</v>
      </c>
      <c r="AF37" s="29">
        <f t="shared" ca="1" si="42"/>
        <v>-1.6271428648906294E-6</v>
      </c>
      <c r="AG37" s="19"/>
      <c r="AH37" s="19">
        <f t="shared" si="14"/>
        <v>0</v>
      </c>
      <c r="AI37" s="19">
        <f>SUM($AH$23:AH37)</f>
        <v>100000</v>
      </c>
      <c r="AJ37" s="19">
        <f t="shared" si="43"/>
        <v>100000</v>
      </c>
      <c r="AK37" s="19">
        <f t="shared" ca="1" si="44"/>
        <v>89841.438064848902</v>
      </c>
      <c r="AL37" s="20">
        <f ca="1">IF($F$13,OFFSET(product_specs!$J$5,MIN(10,saving_model!AZ37),saving_model!$G$14),0)</f>
        <v>0</v>
      </c>
      <c r="AM37" s="19">
        <f t="shared" si="45"/>
        <v>89841.438064848902</v>
      </c>
      <c r="AN37" s="19">
        <f t="shared" si="54"/>
        <v>89630.366426244727</v>
      </c>
      <c r="AO37" s="19">
        <f t="shared" si="46"/>
        <v>0</v>
      </c>
      <c r="AP37" s="19">
        <f t="shared" si="47"/>
        <v>10369.633573755273</v>
      </c>
      <c r="AQ37" s="18">
        <f t="shared" si="15"/>
        <v>74.691972021870612</v>
      </c>
      <c r="AR37" s="18">
        <f t="shared" si="48"/>
        <v>1.6418092469801711</v>
      </c>
      <c r="AS37" s="18">
        <f t="shared" si="49"/>
        <v>574.81083974605065</v>
      </c>
      <c r="AT37" s="3">
        <f>return!Q20</f>
        <v>6.418592471707063E-3</v>
      </c>
      <c r="AU37" s="8">
        <f t="shared" si="16"/>
        <v>1.0058357605208319</v>
      </c>
      <c r="AV37">
        <f t="shared" si="17"/>
        <v>0.88439949408808771</v>
      </c>
      <c r="AW37">
        <f t="shared" si="18"/>
        <v>1.2729609682758037E-4</v>
      </c>
      <c r="AX37">
        <f t="shared" si="50"/>
        <v>6.9224544630471221E-3</v>
      </c>
      <c r="AY37">
        <f t="shared" si="19"/>
        <v>0</v>
      </c>
      <c r="AZ37">
        <f t="shared" si="20"/>
        <v>1</v>
      </c>
      <c r="BA37">
        <f t="shared" si="21"/>
        <v>1</v>
      </c>
      <c r="BB37">
        <f t="shared" si="51"/>
        <v>1.4393506291954239E-4</v>
      </c>
      <c r="BC37">
        <f t="shared" si="22"/>
        <v>1.7258540688962951E-3</v>
      </c>
      <c r="BD37">
        <f>VLOOKUP(MIN(90,BE37),mortality!$A$4:$G$76,saving_model!BA37+2,FALSE)</f>
        <v>8.6292703444814755E-4</v>
      </c>
      <c r="BE37">
        <f t="shared" si="23"/>
        <v>50</v>
      </c>
      <c r="BF37" s="9">
        <f t="shared" si="52"/>
        <v>7.8284203424832111E-3</v>
      </c>
      <c r="BG37" s="7">
        <f>VLOOKUP(saving_model!AZ37,lapse!$B$4:$C$134,2,FALSE)</f>
        <v>9.0000000000000011E-2</v>
      </c>
      <c r="BI37">
        <f>discount_curve!K21</f>
        <v>0.99356370417810547</v>
      </c>
    </row>
    <row r="38" spans="1:61" x14ac:dyDescent="0.55000000000000004">
      <c r="A38">
        <f t="shared" si="53"/>
        <v>15</v>
      </c>
      <c r="B38" s="19">
        <f t="shared" ca="1" si="24"/>
        <v>29.142317009051112</v>
      </c>
      <c r="C38">
        <f t="shared" si="5"/>
        <v>0</v>
      </c>
      <c r="D38">
        <f t="shared" si="25"/>
        <v>12.628139053717772</v>
      </c>
      <c r="E38">
        <f t="shared" ca="1" si="26"/>
        <v>613.88693179026404</v>
      </c>
      <c r="F38">
        <f t="shared" si="6"/>
        <v>0</v>
      </c>
      <c r="G38">
        <f t="shared" si="27"/>
        <v>36.784858429087976</v>
      </c>
      <c r="H38">
        <f t="shared" si="28"/>
        <v>0</v>
      </c>
      <c r="I38" s="19">
        <f t="shared" si="29"/>
        <v>-1151.8609117273038</v>
      </c>
      <c r="J38" s="26">
        <f t="shared" si="30"/>
        <v>-1844.3031580094248</v>
      </c>
      <c r="L38" s="19">
        <f t="shared" si="31"/>
        <v>79074.517715815236</v>
      </c>
      <c r="M38" s="26">
        <f t="shared" si="7"/>
        <v>0</v>
      </c>
      <c r="N38" s="18">
        <f t="shared" si="32"/>
        <v>65.895431429846013</v>
      </c>
      <c r="O38" s="18">
        <f t="shared" si="33"/>
        <v>1.3711977080553817</v>
      </c>
      <c r="P38" s="18">
        <f t="shared" si="34"/>
        <v>-1151.8609117273038</v>
      </c>
      <c r="Q38" s="18">
        <f t="shared" si="35"/>
        <v>11.288685353946216</v>
      </c>
      <c r="R38" s="18">
        <f t="shared" si="36"/>
        <v>613.88693179026404</v>
      </c>
      <c r="S38" s="26">
        <f t="shared" si="37"/>
        <v>77230.214557805826</v>
      </c>
      <c r="T38" s="27">
        <f t="shared" si="38"/>
        <v>0</v>
      </c>
      <c r="U38" s="27"/>
      <c r="V38" s="19">
        <f t="shared" si="8"/>
        <v>0</v>
      </c>
      <c r="W38" s="19">
        <f t="shared" ca="1" si="9"/>
        <v>0</v>
      </c>
      <c r="X38" s="19">
        <f t="shared" si="10"/>
        <v>65.895431429846013</v>
      </c>
      <c r="Y38" s="19">
        <f t="shared" si="11"/>
        <v>36.784858429087976</v>
      </c>
      <c r="Z38" s="19">
        <f t="shared" si="4"/>
        <v>0</v>
      </c>
      <c r="AA38" s="19">
        <f t="shared" ca="1" si="39"/>
        <v>29.110573000758038</v>
      </c>
      <c r="AB38">
        <f t="shared" si="40"/>
        <v>1.3711977080553817</v>
      </c>
      <c r="AC38" s="19">
        <f t="shared" si="12"/>
        <v>1.3394536997715569</v>
      </c>
      <c r="AD38" s="29">
        <f t="shared" si="41"/>
        <v>3.1744008283824732E-2</v>
      </c>
      <c r="AE38" s="19">
        <f t="shared" ca="1" si="13"/>
        <v>29.142317009041861</v>
      </c>
      <c r="AF38" s="29">
        <f t="shared" ca="1" si="42"/>
        <v>9.2512664195965044E-6</v>
      </c>
      <c r="AG38" s="19"/>
      <c r="AH38" s="19">
        <f t="shared" si="14"/>
        <v>0</v>
      </c>
      <c r="AI38" s="19">
        <f>SUM($AH$23:AH38)</f>
        <v>100000</v>
      </c>
      <c r="AJ38" s="19">
        <f t="shared" si="43"/>
        <v>100000</v>
      </c>
      <c r="AK38" s="19">
        <f t="shared" ca="1" si="44"/>
        <v>89393.10302116751</v>
      </c>
      <c r="AL38" s="20">
        <f ca="1">IF($F$13,OFFSET(product_specs!$J$5,MIN(10,saving_model!AZ38),saving_model!$G$14),0)</f>
        <v>0</v>
      </c>
      <c r="AM38" s="19">
        <f t="shared" si="45"/>
        <v>89393.10302116751</v>
      </c>
      <c r="AN38" s="19">
        <f t="shared" si="54"/>
        <v>90128.843484721918</v>
      </c>
      <c r="AO38" s="19">
        <f t="shared" si="46"/>
        <v>0</v>
      </c>
      <c r="AP38" s="19">
        <f t="shared" si="47"/>
        <v>9871.1565152780822</v>
      </c>
      <c r="AQ38" s="18">
        <f t="shared" si="15"/>
        <v>75.107369570601591</v>
      </c>
      <c r="AR38" s="18">
        <f t="shared" si="48"/>
        <v>1.5628860875267219</v>
      </c>
      <c r="AS38" s="18">
        <f t="shared" si="49"/>
        <v>-1318.1404157925645</v>
      </c>
      <c r="AT38" s="3">
        <f>return!Q21</f>
        <v>-1.4637519212775008E-2</v>
      </c>
      <c r="AU38" s="8">
        <f t="shared" si="16"/>
        <v>1.0062539013778398</v>
      </c>
      <c r="AV38">
        <f t="shared" si="17"/>
        <v>0.87734974352821304</v>
      </c>
      <c r="AW38">
        <f t="shared" si="18"/>
        <v>1.2628139053717772E-4</v>
      </c>
      <c r="AX38">
        <f t="shared" si="50"/>
        <v>6.8672739959021326E-3</v>
      </c>
      <c r="AY38">
        <f t="shared" si="19"/>
        <v>0</v>
      </c>
      <c r="AZ38">
        <f t="shared" si="20"/>
        <v>1</v>
      </c>
      <c r="BA38">
        <f t="shared" si="21"/>
        <v>1</v>
      </c>
      <c r="BB38">
        <f t="shared" si="51"/>
        <v>1.4393506291954239E-4</v>
      </c>
      <c r="BC38">
        <f t="shared" si="22"/>
        <v>1.7258540688962951E-3</v>
      </c>
      <c r="BD38">
        <f>VLOOKUP(MIN(90,BE38),mortality!$A$4:$G$76,saving_model!BA38+2,FALSE)</f>
        <v>8.6292703444814755E-4</v>
      </c>
      <c r="BE38">
        <f t="shared" si="23"/>
        <v>50</v>
      </c>
      <c r="BF38" s="9">
        <f t="shared" si="52"/>
        <v>7.8284203424832111E-3</v>
      </c>
      <c r="BG38" s="7">
        <f>VLOOKUP(saving_model!AZ38,lapse!$B$4:$C$134,2,FALSE)</f>
        <v>9.0000000000000011E-2</v>
      </c>
      <c r="BI38">
        <f>discount_curve!K22</f>
        <v>0.99310555710495174</v>
      </c>
    </row>
    <row r="39" spans="1:61" x14ac:dyDescent="0.55000000000000004">
      <c r="A39">
        <f t="shared" si="53"/>
        <v>16</v>
      </c>
      <c r="B39" s="19">
        <f t="shared" ca="1" si="24"/>
        <v>28.017409532090824</v>
      </c>
      <c r="C39">
        <f t="shared" si="5"/>
        <v>0</v>
      </c>
      <c r="D39">
        <f t="shared" si="25"/>
        <v>12.527477270259929</v>
      </c>
      <c r="E39">
        <f t="shared" ca="1" si="26"/>
        <v>605.83976507511954</v>
      </c>
      <c r="F39">
        <f t="shared" si="6"/>
        <v>0</v>
      </c>
      <c r="G39">
        <f t="shared" si="27"/>
        <v>36.506808028339009</v>
      </c>
      <c r="H39">
        <f t="shared" si="28"/>
        <v>0</v>
      </c>
      <c r="I39" s="19">
        <f t="shared" si="29"/>
        <v>471.35756562361121</v>
      </c>
      <c r="J39" s="26">
        <f t="shared" si="30"/>
        <v>-211.53389428219816</v>
      </c>
      <c r="L39" s="19">
        <f t="shared" si="31"/>
        <v>77230.214557805812</v>
      </c>
      <c r="M39" s="26">
        <f t="shared" si="7"/>
        <v>0</v>
      </c>
      <c r="N39" s="18">
        <f t="shared" si="32"/>
        <v>64.358512131504838</v>
      </c>
      <c r="O39" s="18">
        <f t="shared" si="33"/>
        <v>1.5524756264516293</v>
      </c>
      <c r="P39" s="18">
        <f t="shared" si="34"/>
        <v>471.35756562361121</v>
      </c>
      <c r="Q39" s="18">
        <f t="shared" si="35"/>
        <v>11.140707072712742</v>
      </c>
      <c r="R39" s="18">
        <f t="shared" si="36"/>
        <v>605.83976507511954</v>
      </c>
      <c r="S39" s="26">
        <f t="shared" si="37"/>
        <v>77018.680663523628</v>
      </c>
      <c r="T39" s="27">
        <f t="shared" si="38"/>
        <v>0</v>
      </c>
      <c r="U39" s="27"/>
      <c r="V39" s="19">
        <f t="shared" si="8"/>
        <v>0</v>
      </c>
      <c r="W39" s="19">
        <f t="shared" ca="1" si="9"/>
        <v>0</v>
      </c>
      <c r="X39" s="19">
        <f t="shared" si="10"/>
        <v>64.358512131504838</v>
      </c>
      <c r="Y39" s="19">
        <f t="shared" si="11"/>
        <v>36.506808028339009</v>
      </c>
      <c r="Z39" s="19">
        <f t="shared" si="4"/>
        <v>0</v>
      </c>
      <c r="AA39" s="19">
        <f t="shared" ca="1" si="39"/>
        <v>27.851704103165829</v>
      </c>
      <c r="AB39">
        <f t="shared" si="40"/>
        <v>1.5524756264516293</v>
      </c>
      <c r="AC39" s="19">
        <f t="shared" si="12"/>
        <v>1.3867701975471878</v>
      </c>
      <c r="AD39" s="29">
        <f t="shared" si="41"/>
        <v>0.16570542890444151</v>
      </c>
      <c r="AE39" s="19">
        <f t="shared" ca="1" si="13"/>
        <v>28.017409532070271</v>
      </c>
      <c r="AF39" s="29">
        <f t="shared" ca="1" si="42"/>
        <v>2.0552448631860898E-5</v>
      </c>
      <c r="AG39" s="19"/>
      <c r="AH39" s="19">
        <f t="shared" si="14"/>
        <v>0</v>
      </c>
      <c r="AI39" s="19">
        <f>SUM($AH$23:AH39)</f>
        <v>100000</v>
      </c>
      <c r="AJ39" s="19">
        <f t="shared" si="43"/>
        <v>100000</v>
      </c>
      <c r="AK39" s="19">
        <f t="shared" ca="1" si="44"/>
        <v>88930.171912270307</v>
      </c>
      <c r="AL39" s="20">
        <f ca="1">IF($F$13,OFFSET(product_specs!$J$5,MIN(10,saving_model!AZ39),saving_model!$G$14),0)</f>
        <v>0</v>
      </c>
      <c r="AM39" s="19">
        <f t="shared" si="45"/>
        <v>88930.171912270307</v>
      </c>
      <c r="AN39" s="19">
        <f t="shared" si="54"/>
        <v>88734.032813271217</v>
      </c>
      <c r="AO39" s="19">
        <f t="shared" si="46"/>
        <v>0</v>
      </c>
      <c r="AP39" s="19">
        <f t="shared" si="47"/>
        <v>11265.967186728783</v>
      </c>
      <c r="AQ39" s="18">
        <f t="shared" si="15"/>
        <v>73.945027344392685</v>
      </c>
      <c r="AR39" s="18">
        <f t="shared" si="48"/>
        <v>1.7837244654584383</v>
      </c>
      <c r="AS39" s="18">
        <f t="shared" si="49"/>
        <v>543.73570161788689</v>
      </c>
      <c r="AT39" s="3">
        <f>return!Q22</f>
        <v>6.1329359654900273E-3</v>
      </c>
      <c r="AU39" s="8">
        <f t="shared" si="16"/>
        <v>1.006672216062209</v>
      </c>
      <c r="AV39">
        <f t="shared" si="17"/>
        <v>0.87035618814177373</v>
      </c>
      <c r="AW39">
        <f t="shared" si="18"/>
        <v>1.2527477270259929E-4</v>
      </c>
      <c r="AX39">
        <f t="shared" si="50"/>
        <v>6.8125333848761812E-3</v>
      </c>
      <c r="AY39">
        <f t="shared" si="19"/>
        <v>0</v>
      </c>
      <c r="AZ39">
        <f t="shared" si="20"/>
        <v>1</v>
      </c>
      <c r="BA39">
        <f t="shared" si="21"/>
        <v>1</v>
      </c>
      <c r="BB39">
        <f t="shared" si="51"/>
        <v>1.4393506291954239E-4</v>
      </c>
      <c r="BC39">
        <f t="shared" si="22"/>
        <v>1.7258540688962951E-3</v>
      </c>
      <c r="BD39">
        <f>VLOOKUP(MIN(90,BE39),mortality!$A$4:$G$76,saving_model!BA39+2,FALSE)</f>
        <v>8.6292703444814755E-4</v>
      </c>
      <c r="BE39">
        <f t="shared" si="23"/>
        <v>50</v>
      </c>
      <c r="BF39" s="9">
        <f t="shared" si="52"/>
        <v>7.8284203424832111E-3</v>
      </c>
      <c r="BG39" s="7">
        <f>VLOOKUP(saving_model!AZ39,lapse!$B$4:$C$134,2,FALSE)</f>
        <v>9.0000000000000011E-2</v>
      </c>
      <c r="BI39">
        <f>discount_curve!K23</f>
        <v>0.99264762129026063</v>
      </c>
    </row>
    <row r="40" spans="1:61" x14ac:dyDescent="0.55000000000000004">
      <c r="A40">
        <f t="shared" si="53"/>
        <v>17</v>
      </c>
      <c r="B40" s="19">
        <f t="shared" ca="1" si="24"/>
        <v>28.04516178364338</v>
      </c>
      <c r="C40">
        <f t="shared" si="5"/>
        <v>0</v>
      </c>
      <c r="D40">
        <f t="shared" si="25"/>
        <v>12.427617884891445</v>
      </c>
      <c r="E40">
        <f t="shared" ca="1" si="26"/>
        <v>600.65053360160221</v>
      </c>
      <c r="F40">
        <f t="shared" si="6"/>
        <v>0</v>
      </c>
      <c r="G40">
        <f t="shared" si="27"/>
        <v>36.23085936261522</v>
      </c>
      <c r="H40">
        <f t="shared" si="28"/>
        <v>0</v>
      </c>
      <c r="I40" s="19">
        <f t="shared" si="29"/>
        <v>-428.41192888197929</v>
      </c>
      <c r="J40" s="26">
        <f t="shared" si="30"/>
        <v>-1105.7661015147314</v>
      </c>
      <c r="L40" s="19">
        <f t="shared" si="31"/>
        <v>77018.680663523613</v>
      </c>
      <c r="M40" s="26">
        <f t="shared" si="7"/>
        <v>0</v>
      </c>
      <c r="N40" s="18">
        <f t="shared" si="32"/>
        <v>64.182233886269671</v>
      </c>
      <c r="O40" s="18">
        <f t="shared" si="33"/>
        <v>1.476122161367734</v>
      </c>
      <c r="P40" s="18">
        <f t="shared" si="34"/>
        <v>-428.41192888197929</v>
      </c>
      <c r="Q40" s="18">
        <f t="shared" si="35"/>
        <v>11.04528298352013</v>
      </c>
      <c r="R40" s="18">
        <f t="shared" si="36"/>
        <v>600.65053360160221</v>
      </c>
      <c r="S40" s="26">
        <f t="shared" si="37"/>
        <v>75912.914562008868</v>
      </c>
      <c r="T40" s="27">
        <f t="shared" si="38"/>
        <v>0</v>
      </c>
      <c r="U40" s="27"/>
      <c r="V40" s="19">
        <f t="shared" si="8"/>
        <v>0</v>
      </c>
      <c r="W40" s="19">
        <f t="shared" ca="1" si="9"/>
        <v>0</v>
      </c>
      <c r="X40" s="19">
        <f t="shared" si="10"/>
        <v>64.182233886269671</v>
      </c>
      <c r="Y40" s="19">
        <f t="shared" si="11"/>
        <v>36.23085936261522</v>
      </c>
      <c r="Z40" s="19">
        <f t="shared" si="4"/>
        <v>0</v>
      </c>
      <c r="AA40" s="19">
        <f t="shared" ca="1" si="39"/>
        <v>27.951374523654451</v>
      </c>
      <c r="AB40">
        <f t="shared" si="40"/>
        <v>1.476122161367734</v>
      </c>
      <c r="AC40" s="19">
        <f t="shared" si="12"/>
        <v>1.3823349013713155</v>
      </c>
      <c r="AD40" s="29">
        <f t="shared" si="41"/>
        <v>9.3787259996418459E-2</v>
      </c>
      <c r="AE40" s="19">
        <f t="shared" ca="1" si="13"/>
        <v>28.045161783650869</v>
      </c>
      <c r="AF40" s="29">
        <f t="shared" ca="1" si="42"/>
        <v>-7.489120434911456E-6</v>
      </c>
      <c r="AG40" s="19"/>
      <c r="AH40" s="19">
        <f t="shared" si="14"/>
        <v>0</v>
      </c>
      <c r="AI40" s="19">
        <f>SUM($AH$23:AH40)</f>
        <v>100000</v>
      </c>
      <c r="AJ40" s="19">
        <f t="shared" si="43"/>
        <v>100000</v>
      </c>
      <c r="AK40" s="19">
        <f t="shared" ca="1" si="44"/>
        <v>88876.91177685908</v>
      </c>
      <c r="AL40" s="20">
        <f ca="1">IF($F$13,OFFSET(product_specs!$J$5,MIN(10,saving_model!AZ40),saving_model!$G$14),0)</f>
        <v>0</v>
      </c>
      <c r="AM40" s="19">
        <f t="shared" si="45"/>
        <v>88876.91177685908</v>
      </c>
      <c r="AN40" s="19">
        <f t="shared" si="54"/>
        <v>89202.039763079243</v>
      </c>
      <c r="AO40" s="19">
        <f t="shared" si="46"/>
        <v>0</v>
      </c>
      <c r="AP40" s="19">
        <f t="shared" si="47"/>
        <v>10797.960236920757</v>
      </c>
      <c r="AQ40" s="18">
        <f t="shared" si="15"/>
        <v>74.335033135899366</v>
      </c>
      <c r="AR40" s="18">
        <f t="shared" si="48"/>
        <v>1.7096255947142969</v>
      </c>
      <c r="AS40" s="18">
        <f t="shared" si="49"/>
        <v>-498.1666549791251</v>
      </c>
      <c r="AT40" s="3">
        <f>return!Q23</f>
        <v>-5.5894652777326304E-3</v>
      </c>
      <c r="AU40" s="8">
        <f t="shared" si="16"/>
        <v>1.0070907046462023</v>
      </c>
      <c r="AV40">
        <f t="shared" si="17"/>
        <v>0.86341837998419491</v>
      </c>
      <c r="AW40">
        <f t="shared" si="18"/>
        <v>1.2427617884891445E-4</v>
      </c>
      <c r="AX40">
        <f t="shared" si="50"/>
        <v>6.7582291237755837E-3</v>
      </c>
      <c r="AY40">
        <f t="shared" si="19"/>
        <v>0</v>
      </c>
      <c r="AZ40">
        <f t="shared" si="20"/>
        <v>1</v>
      </c>
      <c r="BA40">
        <f t="shared" si="21"/>
        <v>1</v>
      </c>
      <c r="BB40">
        <f t="shared" si="51"/>
        <v>1.4393506291954239E-4</v>
      </c>
      <c r="BC40">
        <f t="shared" si="22"/>
        <v>1.7258540688962951E-3</v>
      </c>
      <c r="BD40">
        <f>VLOOKUP(MIN(90,BE40),mortality!$A$4:$G$76,saving_model!BA40+2,FALSE)</f>
        <v>8.6292703444814755E-4</v>
      </c>
      <c r="BE40">
        <f t="shared" si="23"/>
        <v>50</v>
      </c>
      <c r="BF40" s="9">
        <f t="shared" si="52"/>
        <v>7.8284203424832111E-3</v>
      </c>
      <c r="BG40" s="7">
        <f>VLOOKUP(saving_model!AZ40,lapse!$B$4:$C$134,2,FALSE)</f>
        <v>9.0000000000000011E-2</v>
      </c>
      <c r="BI40">
        <f>discount_curve!K24</f>
        <v>0.9921898966366175</v>
      </c>
    </row>
    <row r="41" spans="1:61" x14ac:dyDescent="0.55000000000000004">
      <c r="A41">
        <f t="shared" si="53"/>
        <v>18</v>
      </c>
      <c r="B41" s="19">
        <f t="shared" ca="1" si="24"/>
        <v>27.476408551958798</v>
      </c>
      <c r="C41">
        <f t="shared" si="5"/>
        <v>0</v>
      </c>
      <c r="D41">
        <f t="shared" si="25"/>
        <v>12.328554501513713</v>
      </c>
      <c r="E41">
        <f t="shared" ca="1" si="26"/>
        <v>595.95680654647424</v>
      </c>
      <c r="F41">
        <f t="shared" si="6"/>
        <v>0</v>
      </c>
      <c r="G41">
        <f t="shared" si="27"/>
        <v>35.956996545264033</v>
      </c>
      <c r="H41">
        <f t="shared" si="28"/>
        <v>0</v>
      </c>
      <c r="I41" s="19">
        <f t="shared" si="29"/>
        <v>578.05896595529975</v>
      </c>
      <c r="J41" s="26">
        <f t="shared" si="30"/>
        <v>-93.659800189911039</v>
      </c>
      <c r="L41" s="19">
        <f t="shared" si="31"/>
        <v>75912.914562008882</v>
      </c>
      <c r="M41" s="26">
        <f t="shared" si="7"/>
        <v>0</v>
      </c>
      <c r="N41" s="18">
        <f t="shared" si="32"/>
        <v>63.260762135007404</v>
      </c>
      <c r="O41" s="18">
        <f t="shared" si="33"/>
        <v>1.5422268043876286</v>
      </c>
      <c r="P41" s="18">
        <f t="shared" si="34"/>
        <v>578.05896595529975</v>
      </c>
      <c r="Q41" s="18">
        <f t="shared" si="35"/>
        <v>10.958970659346489</v>
      </c>
      <c r="R41" s="18">
        <f t="shared" si="36"/>
        <v>595.95680654647424</v>
      </c>
      <c r="S41" s="26">
        <f t="shared" si="37"/>
        <v>75819.254761818971</v>
      </c>
      <c r="T41" s="27">
        <f t="shared" si="38"/>
        <v>0</v>
      </c>
      <c r="U41" s="27"/>
      <c r="V41" s="19">
        <f t="shared" si="8"/>
        <v>0</v>
      </c>
      <c r="W41" s="19">
        <f t="shared" ca="1" si="9"/>
        <v>0</v>
      </c>
      <c r="X41" s="19">
        <f t="shared" si="10"/>
        <v>63.260762135007404</v>
      </c>
      <c r="Y41" s="19">
        <f t="shared" si="11"/>
        <v>35.956996545264033</v>
      </c>
      <c r="Z41" s="19">
        <f t="shared" si="4"/>
        <v>0</v>
      </c>
      <c r="AA41" s="19">
        <f t="shared" ca="1" si="39"/>
        <v>27.303765589743371</v>
      </c>
      <c r="AB41">
        <f t="shared" si="40"/>
        <v>1.5422268043876286</v>
      </c>
      <c r="AC41" s="19">
        <f t="shared" si="12"/>
        <v>1.3695838421672235</v>
      </c>
      <c r="AD41" s="29">
        <f t="shared" si="41"/>
        <v>0.17264296222040509</v>
      </c>
      <c r="AE41" s="19">
        <f t="shared" ca="1" si="13"/>
        <v>27.476408551963775</v>
      </c>
      <c r="AF41" s="29">
        <f t="shared" ca="1" si="42"/>
        <v>-4.9773518639995018E-6</v>
      </c>
      <c r="AG41" s="19"/>
      <c r="AH41" s="19">
        <f t="shared" si="14"/>
        <v>0</v>
      </c>
      <c r="AI41" s="19">
        <f>SUM($AH$23:AH41)</f>
        <v>100000</v>
      </c>
      <c r="AJ41" s="19">
        <f t="shared" si="43"/>
        <v>100000</v>
      </c>
      <c r="AK41" s="19">
        <f t="shared" ca="1" si="44"/>
        <v>88890.961693854173</v>
      </c>
      <c r="AL41" s="20">
        <f ca="1">IF($F$13,OFFSET(product_specs!$J$5,MIN(10,saving_model!AZ41),saving_model!$G$14),0)</f>
        <v>0</v>
      </c>
      <c r="AM41" s="19">
        <f t="shared" si="45"/>
        <v>88890.961693854173</v>
      </c>
      <c r="AN41" s="19">
        <f t="shared" si="54"/>
        <v>88627.82844936951</v>
      </c>
      <c r="AO41" s="19">
        <f t="shared" si="46"/>
        <v>0</v>
      </c>
      <c r="AP41" s="19">
        <f t="shared" si="47"/>
        <v>11372.17155063049</v>
      </c>
      <c r="AQ41" s="18">
        <f t="shared" si="15"/>
        <v>73.856523707807924</v>
      </c>
      <c r="AR41" s="18">
        <f t="shared" si="48"/>
        <v>1.8005396504390125</v>
      </c>
      <c r="AS41" s="18">
        <f t="shared" si="49"/>
        <v>677.58061568585333</v>
      </c>
      <c r="AT41" s="3">
        <f>return!Q24</f>
        <v>7.6517673714875389E-3</v>
      </c>
      <c r="AU41" s="8">
        <f t="shared" si="16"/>
        <v>1.0075093672021123</v>
      </c>
      <c r="AV41">
        <f t="shared" si="17"/>
        <v>0.85653587468157044</v>
      </c>
      <c r="AW41">
        <f t="shared" si="18"/>
        <v>1.2328554501513713E-4</v>
      </c>
      <c r="AX41">
        <f t="shared" si="50"/>
        <v>6.7043577343553259E-3</v>
      </c>
      <c r="AY41">
        <f t="shared" si="19"/>
        <v>0</v>
      </c>
      <c r="AZ41">
        <f t="shared" si="20"/>
        <v>1</v>
      </c>
      <c r="BA41">
        <f t="shared" si="21"/>
        <v>1</v>
      </c>
      <c r="BB41">
        <f t="shared" si="51"/>
        <v>1.4393506291954239E-4</v>
      </c>
      <c r="BC41">
        <f t="shared" si="22"/>
        <v>1.7258540688962951E-3</v>
      </c>
      <c r="BD41">
        <f>VLOOKUP(MIN(90,BE41),mortality!$A$4:$G$76,saving_model!BA41+2,FALSE)</f>
        <v>8.6292703444814755E-4</v>
      </c>
      <c r="BE41">
        <f t="shared" si="23"/>
        <v>50</v>
      </c>
      <c r="BF41" s="9">
        <f t="shared" si="52"/>
        <v>7.8284203424832111E-3</v>
      </c>
      <c r="BG41" s="7">
        <f>VLOOKUP(saving_model!AZ41,lapse!$B$4:$C$134,2,FALSE)</f>
        <v>9.0000000000000011E-2</v>
      </c>
      <c r="BI41">
        <f>discount_curve!K25</f>
        <v>0.99173238304665323</v>
      </c>
    </row>
    <row r="42" spans="1:61" x14ac:dyDescent="0.55000000000000004">
      <c r="A42">
        <f t="shared" si="53"/>
        <v>19</v>
      </c>
      <c r="B42" s="19">
        <f t="shared" ca="1" si="24"/>
        <v>27.616188071410988</v>
      </c>
      <c r="C42">
        <f t="shared" si="5"/>
        <v>0</v>
      </c>
      <c r="D42">
        <f t="shared" si="25"/>
        <v>12.230280775012874</v>
      </c>
      <c r="E42">
        <f t="shared" ca="1" si="26"/>
        <v>592.75024515104712</v>
      </c>
      <c r="F42">
        <f t="shared" si="6"/>
        <v>0</v>
      </c>
      <c r="G42">
        <f t="shared" si="27"/>
        <v>35.685203809717329</v>
      </c>
      <c r="H42">
        <f t="shared" si="28"/>
        <v>0</v>
      </c>
      <c r="I42" s="19">
        <f t="shared" si="29"/>
        <v>-51.772026436773949</v>
      </c>
      <c r="J42" s="26">
        <f t="shared" si="30"/>
        <v>-720.05394424396218</v>
      </c>
      <c r="L42" s="19">
        <f t="shared" si="31"/>
        <v>75819.254761818971</v>
      </c>
      <c r="M42" s="26">
        <f t="shared" si="7"/>
        <v>0</v>
      </c>
      <c r="N42" s="18">
        <f t="shared" si="32"/>
        <v>63.182712301515807</v>
      </c>
      <c r="O42" s="18">
        <f t="shared" si="33"/>
        <v>1.448954727393412</v>
      </c>
      <c r="P42" s="18">
        <f t="shared" si="34"/>
        <v>-51.772026436773949</v>
      </c>
      <c r="Q42" s="18">
        <f t="shared" si="35"/>
        <v>10.900005627210156</v>
      </c>
      <c r="R42" s="18">
        <f t="shared" si="36"/>
        <v>592.75024515104712</v>
      </c>
      <c r="S42" s="26">
        <f t="shared" si="37"/>
        <v>75099.200817575038</v>
      </c>
      <c r="T42" s="27">
        <f t="shared" si="38"/>
        <v>0</v>
      </c>
      <c r="U42" s="27"/>
      <c r="V42" s="19">
        <f t="shared" si="8"/>
        <v>0</v>
      </c>
      <c r="W42" s="19">
        <f t="shared" ca="1" si="9"/>
        <v>0</v>
      </c>
      <c r="X42" s="19">
        <f t="shared" si="10"/>
        <v>63.182712301515807</v>
      </c>
      <c r="Y42" s="19">
        <f t="shared" si="11"/>
        <v>35.685203809717329</v>
      </c>
      <c r="Z42" s="19">
        <f t="shared" si="4"/>
        <v>0</v>
      </c>
      <c r="AA42" s="19">
        <f t="shared" ca="1" si="39"/>
        <v>27.497508491798477</v>
      </c>
      <c r="AB42">
        <f t="shared" si="40"/>
        <v>1.448954727393412</v>
      </c>
      <c r="AC42" s="19">
        <f t="shared" si="12"/>
        <v>1.3302751478027179</v>
      </c>
      <c r="AD42" s="29">
        <f t="shared" si="41"/>
        <v>0.11867957959069408</v>
      </c>
      <c r="AE42" s="19">
        <f t="shared" ca="1" si="13"/>
        <v>27.616188071389171</v>
      </c>
      <c r="AF42" s="29">
        <f t="shared" ca="1" si="42"/>
        <v>2.1817214701513876E-5</v>
      </c>
      <c r="AG42" s="19"/>
      <c r="AH42" s="19">
        <f t="shared" si="14"/>
        <v>0</v>
      </c>
      <c r="AI42" s="19">
        <f>SUM($AH$23:AH42)</f>
        <v>100000</v>
      </c>
      <c r="AJ42" s="19">
        <f t="shared" si="43"/>
        <v>100000</v>
      </c>
      <c r="AK42" s="19">
        <f t="shared" ca="1" si="44"/>
        <v>89123.102140708477</v>
      </c>
      <c r="AL42" s="20">
        <f ca="1">IF($F$13,OFFSET(product_specs!$J$5,MIN(10,saving_model!AZ42),saving_model!$G$14),0)</f>
        <v>0</v>
      </c>
      <c r="AM42" s="19">
        <f t="shared" si="45"/>
        <v>89123.102140708477</v>
      </c>
      <c r="AN42" s="19">
        <f t="shared" si="54"/>
        <v>89229.75200169711</v>
      </c>
      <c r="AO42" s="19">
        <f t="shared" si="46"/>
        <v>0</v>
      </c>
      <c r="AP42" s="19">
        <f t="shared" si="47"/>
        <v>10770.24799830289</v>
      </c>
      <c r="AQ42" s="18">
        <f t="shared" si="15"/>
        <v>74.358126668080928</v>
      </c>
      <c r="AR42" s="18">
        <f t="shared" si="48"/>
        <v>1.7052379556242823</v>
      </c>
      <c r="AS42" s="18">
        <f t="shared" si="49"/>
        <v>-61.172992729851494</v>
      </c>
      <c r="AT42" s="3">
        <f>return!Q25</f>
        <v>-6.8615212298028805E-4</v>
      </c>
      <c r="AU42" s="8">
        <f t="shared" si="16"/>
        <v>1.0079282038022617</v>
      </c>
      <c r="AV42">
        <f t="shared" si="17"/>
        <v>0.84970823140219998</v>
      </c>
      <c r="AW42">
        <f t="shared" si="18"/>
        <v>1.2230280775012874E-4</v>
      </c>
      <c r="AX42">
        <f t="shared" si="50"/>
        <v>6.6509157660962796E-3</v>
      </c>
      <c r="AY42">
        <f t="shared" si="19"/>
        <v>0</v>
      </c>
      <c r="AZ42">
        <f t="shared" si="20"/>
        <v>1</v>
      </c>
      <c r="BA42">
        <f t="shared" si="21"/>
        <v>1</v>
      </c>
      <c r="BB42">
        <f t="shared" si="51"/>
        <v>1.4393506291954239E-4</v>
      </c>
      <c r="BC42">
        <f t="shared" si="22"/>
        <v>1.7258540688962951E-3</v>
      </c>
      <c r="BD42">
        <f>VLOOKUP(MIN(90,BE42),mortality!$A$4:$G$76,saving_model!BA42+2,FALSE)</f>
        <v>8.6292703444814755E-4</v>
      </c>
      <c r="BE42">
        <f t="shared" si="23"/>
        <v>50</v>
      </c>
      <c r="BF42" s="9">
        <f t="shared" si="52"/>
        <v>7.8284203424832111E-3</v>
      </c>
      <c r="BG42" s="7">
        <f>VLOOKUP(saving_model!AZ42,lapse!$B$4:$C$134,2,FALSE)</f>
        <v>9.0000000000000011E-2</v>
      </c>
      <c r="BI42">
        <f>discount_curve!K26</f>
        <v>0.99127508042304291</v>
      </c>
    </row>
    <row r="43" spans="1:61" x14ac:dyDescent="0.55000000000000004">
      <c r="A43">
        <f t="shared" si="53"/>
        <v>20</v>
      </c>
      <c r="B43" s="19">
        <f t="shared" ca="1" si="24"/>
        <v>27.319566693000695</v>
      </c>
      <c r="C43">
        <f t="shared" si="5"/>
        <v>0</v>
      </c>
      <c r="D43">
        <f t="shared" si="25"/>
        <v>12.132790410853433</v>
      </c>
      <c r="E43">
        <f t="shared" ca="1" si="26"/>
        <v>588.91255362865274</v>
      </c>
      <c r="F43">
        <f t="shared" si="6"/>
        <v>0</v>
      </c>
      <c r="G43">
        <f t="shared" si="27"/>
        <v>35.415465508583772</v>
      </c>
      <c r="H43">
        <f t="shared" si="28"/>
        <v>0</v>
      </c>
      <c r="I43" s="19">
        <f t="shared" si="29"/>
        <v>404.73037604741631</v>
      </c>
      <c r="J43" s="26">
        <f t="shared" si="30"/>
        <v>-259.05000019367435</v>
      </c>
      <c r="L43" s="19">
        <f t="shared" si="31"/>
        <v>75099.200817575009</v>
      </c>
      <c r="M43" s="26">
        <f t="shared" si="7"/>
        <v>0</v>
      </c>
      <c r="N43" s="18">
        <f t="shared" si="32"/>
        <v>62.582667347979175</v>
      </c>
      <c r="O43" s="18">
        <f t="shared" si="33"/>
        <v>1.4557204375652679</v>
      </c>
      <c r="P43" s="18">
        <f t="shared" si="34"/>
        <v>404.73037604741631</v>
      </c>
      <c r="Q43" s="18">
        <f t="shared" si="35"/>
        <v>10.829434826891152</v>
      </c>
      <c r="R43" s="18">
        <f t="shared" si="36"/>
        <v>588.91255362865274</v>
      </c>
      <c r="S43" s="26">
        <f t="shared" si="37"/>
        <v>74840.150817381334</v>
      </c>
      <c r="T43" s="27">
        <f t="shared" si="38"/>
        <v>0</v>
      </c>
      <c r="U43" s="27"/>
      <c r="V43" s="19">
        <f t="shared" si="8"/>
        <v>0</v>
      </c>
      <c r="W43" s="19">
        <f t="shared" ca="1" si="9"/>
        <v>0</v>
      </c>
      <c r="X43" s="19">
        <f t="shared" si="10"/>
        <v>62.582667347979175</v>
      </c>
      <c r="Y43" s="19">
        <f t="shared" si="11"/>
        <v>35.415465508583772</v>
      </c>
      <c r="Z43" s="19">
        <f t="shared" si="4"/>
        <v>0</v>
      </c>
      <c r="AA43" s="19">
        <f t="shared" ca="1" si="39"/>
        <v>27.167201839395403</v>
      </c>
      <c r="AB43">
        <f t="shared" si="40"/>
        <v>1.4557204375652679</v>
      </c>
      <c r="AC43" s="19">
        <f t="shared" si="12"/>
        <v>1.303355583962281</v>
      </c>
      <c r="AD43" s="29">
        <f t="shared" si="41"/>
        <v>0.1523648536029869</v>
      </c>
      <c r="AE43" s="19">
        <f t="shared" ca="1" si="13"/>
        <v>27.319566692998389</v>
      </c>
      <c r="AF43" s="29">
        <f t="shared" ca="1" si="42"/>
        <v>2.3057111775415251E-6</v>
      </c>
      <c r="AG43" s="19"/>
      <c r="AH43" s="19">
        <f t="shared" si="14"/>
        <v>0</v>
      </c>
      <c r="AI43" s="19">
        <f>SUM($AH$23:AH43)</f>
        <v>100000</v>
      </c>
      <c r="AJ43" s="19">
        <f t="shared" si="43"/>
        <v>100000</v>
      </c>
      <c r="AK43" s="19">
        <f t="shared" ca="1" si="44"/>
        <v>89257.577689660247</v>
      </c>
      <c r="AL43" s="20">
        <f ca="1">IF($F$13,OFFSET(product_specs!$J$5,MIN(10,saving_model!AZ43),saving_model!$G$14),0)</f>
        <v>0</v>
      </c>
      <c r="AM43" s="19">
        <f t="shared" si="45"/>
        <v>89257.577689660247</v>
      </c>
      <c r="AN43" s="19">
        <f t="shared" si="54"/>
        <v>89092.515644343541</v>
      </c>
      <c r="AO43" s="19">
        <f t="shared" si="46"/>
        <v>0</v>
      </c>
      <c r="AP43" s="19">
        <f t="shared" si="47"/>
        <v>10907.484355656459</v>
      </c>
      <c r="AQ43" s="18">
        <f t="shared" si="15"/>
        <v>74.243763036952956</v>
      </c>
      <c r="AR43" s="18">
        <f t="shared" si="48"/>
        <v>1.7269663917278706</v>
      </c>
      <c r="AS43" s="18">
        <f t="shared" si="49"/>
        <v>482.06554949077753</v>
      </c>
      <c r="AT43" s="3">
        <f>return!Q26</f>
        <v>5.4154601254357004E-3</v>
      </c>
      <c r="AU43" s="8">
        <f t="shared" si="16"/>
        <v>1.0083472145190033</v>
      </c>
      <c r="AV43">
        <f t="shared" si="17"/>
        <v>0.84293501282835348</v>
      </c>
      <c r="AW43">
        <f t="shared" si="18"/>
        <v>1.2132790410853433E-4</v>
      </c>
      <c r="AX43">
        <f t="shared" si="50"/>
        <v>6.5978997959841943E-3</v>
      </c>
      <c r="AY43">
        <f t="shared" si="19"/>
        <v>0</v>
      </c>
      <c r="AZ43">
        <f t="shared" si="20"/>
        <v>1</v>
      </c>
      <c r="BA43">
        <f t="shared" si="21"/>
        <v>1</v>
      </c>
      <c r="BB43">
        <f t="shared" si="51"/>
        <v>1.4393506291954239E-4</v>
      </c>
      <c r="BC43">
        <f t="shared" si="22"/>
        <v>1.7258540688962951E-3</v>
      </c>
      <c r="BD43">
        <f>VLOOKUP(MIN(90,BE43),mortality!$A$4:$G$76,saving_model!BA43+2,FALSE)</f>
        <v>8.6292703444814755E-4</v>
      </c>
      <c r="BE43">
        <f t="shared" si="23"/>
        <v>50</v>
      </c>
      <c r="BF43" s="9">
        <f t="shared" si="52"/>
        <v>7.8284203424832111E-3</v>
      </c>
      <c r="BG43" s="7">
        <f>VLOOKUP(saving_model!AZ43,lapse!$B$4:$C$134,2,FALSE)</f>
        <v>9.0000000000000011E-2</v>
      </c>
      <c r="BI43">
        <f>discount_curve!K27</f>
        <v>0.9908179886685069</v>
      </c>
    </row>
    <row r="44" spans="1:61" x14ac:dyDescent="0.55000000000000004">
      <c r="A44">
        <f t="shared" si="53"/>
        <v>21</v>
      </c>
      <c r="B44" s="19">
        <f t="shared" ca="1" si="24"/>
        <v>27.420503030189138</v>
      </c>
      <c r="C44">
        <f t="shared" si="5"/>
        <v>0</v>
      </c>
      <c r="D44">
        <f t="shared" si="25"/>
        <v>12.036077164675074</v>
      </c>
      <c r="E44">
        <f t="shared" ca="1" si="26"/>
        <v>589.87880401829739</v>
      </c>
      <c r="F44">
        <f t="shared" si="6"/>
        <v>0</v>
      </c>
      <c r="G44">
        <f t="shared" si="27"/>
        <v>35.147766112747952</v>
      </c>
      <c r="H44">
        <f t="shared" si="28"/>
        <v>0</v>
      </c>
      <c r="I44" s="19">
        <f t="shared" si="29"/>
        <v>1166.1137537720108</v>
      </c>
      <c r="J44" s="26">
        <f t="shared" si="30"/>
        <v>501.6306034461013</v>
      </c>
      <c r="L44" s="19">
        <f t="shared" si="31"/>
        <v>74840.150817381334</v>
      </c>
      <c r="M44" s="26">
        <f t="shared" si="7"/>
        <v>0</v>
      </c>
      <c r="N44" s="18">
        <f t="shared" si="32"/>
        <v>62.366792347817785</v>
      </c>
      <c r="O44" s="18">
        <f t="shared" si="33"/>
        <v>1.3903508826539748</v>
      </c>
      <c r="P44" s="18">
        <f t="shared" si="34"/>
        <v>1166.1137537720108</v>
      </c>
      <c r="Q44" s="18">
        <f t="shared" si="35"/>
        <v>10.847203077129052</v>
      </c>
      <c r="R44" s="18">
        <f t="shared" si="36"/>
        <v>589.87880401829739</v>
      </c>
      <c r="S44" s="26">
        <f t="shared" si="37"/>
        <v>75341.78142082745</v>
      </c>
      <c r="T44" s="27">
        <f t="shared" si="38"/>
        <v>0</v>
      </c>
      <c r="U44" s="27"/>
      <c r="V44" s="19">
        <f t="shared" si="8"/>
        <v>0</v>
      </c>
      <c r="W44" s="19">
        <f t="shared" ca="1" si="9"/>
        <v>0</v>
      </c>
      <c r="X44" s="19">
        <f t="shared" si="10"/>
        <v>62.366792347817785</v>
      </c>
      <c r="Y44" s="19">
        <f t="shared" si="11"/>
        <v>35.147766112747952</v>
      </c>
      <c r="Z44" s="19">
        <f t="shared" si="4"/>
        <v>0</v>
      </c>
      <c r="AA44" s="19">
        <f t="shared" ca="1" si="39"/>
        <v>27.219026235069833</v>
      </c>
      <c r="AB44">
        <f t="shared" si="40"/>
        <v>1.3903508826539748</v>
      </c>
      <c r="AC44" s="19">
        <f t="shared" si="12"/>
        <v>1.1888740875460222</v>
      </c>
      <c r="AD44" s="29">
        <f t="shared" si="41"/>
        <v>0.20147679510795258</v>
      </c>
      <c r="AE44" s="19">
        <f t="shared" ca="1" si="13"/>
        <v>27.420503030177787</v>
      </c>
      <c r="AF44" s="29">
        <f t="shared" ca="1" si="42"/>
        <v>1.13509202037676E-5</v>
      </c>
      <c r="AG44" s="19"/>
      <c r="AH44" s="19">
        <f t="shared" si="14"/>
        <v>0</v>
      </c>
      <c r="AI44" s="19">
        <f>SUM($AH$23:AH44)</f>
        <v>100000</v>
      </c>
      <c r="AJ44" s="19">
        <f t="shared" si="43"/>
        <v>100000</v>
      </c>
      <c r="AK44" s="19">
        <f t="shared" ca="1" si="44"/>
        <v>90122.412217202524</v>
      </c>
      <c r="AL44" s="20">
        <f ca="1">IF($F$13,OFFSET(product_specs!$J$5,MIN(10,saving_model!AZ44),saving_model!$G$14),0)</f>
        <v>0</v>
      </c>
      <c r="AM44" s="19">
        <f t="shared" si="45"/>
        <v>90122.412217202524</v>
      </c>
      <c r="AN44" s="19">
        <f t="shared" si="54"/>
        <v>89498.610464405647</v>
      </c>
      <c r="AO44" s="19">
        <f t="shared" si="46"/>
        <v>0</v>
      </c>
      <c r="AP44" s="19">
        <f t="shared" si="47"/>
        <v>10501.389535594353</v>
      </c>
      <c r="AQ44" s="18">
        <f t="shared" si="15"/>
        <v>74.58217538700471</v>
      </c>
      <c r="AR44" s="18">
        <f t="shared" si="48"/>
        <v>1.6626699799032369</v>
      </c>
      <c r="AS44" s="18">
        <f t="shared" si="49"/>
        <v>1400.0931963275987</v>
      </c>
      <c r="AT44" s="3">
        <f>return!Q27</f>
        <v>1.5657080716163785E-2</v>
      </c>
      <c r="AU44" s="8">
        <f t="shared" si="16"/>
        <v>1.00876639942472</v>
      </c>
      <c r="AV44">
        <f t="shared" si="17"/>
        <v>0.83621578512826067</v>
      </c>
      <c r="AW44">
        <f t="shared" si="18"/>
        <v>1.2036077164675073E-4</v>
      </c>
      <c r="AX44">
        <f t="shared" si="50"/>
        <v>6.545306428290449E-3</v>
      </c>
      <c r="AY44">
        <f t="shared" si="19"/>
        <v>0</v>
      </c>
      <c r="AZ44">
        <f t="shared" si="20"/>
        <v>1</v>
      </c>
      <c r="BA44">
        <f t="shared" si="21"/>
        <v>1</v>
      </c>
      <c r="BB44">
        <f t="shared" si="51"/>
        <v>1.4393506291954239E-4</v>
      </c>
      <c r="BC44">
        <f t="shared" si="22"/>
        <v>1.7258540688962951E-3</v>
      </c>
      <c r="BD44">
        <f>VLOOKUP(MIN(90,BE44),mortality!$A$4:$G$76,saving_model!BA44+2,FALSE)</f>
        <v>8.6292703444814755E-4</v>
      </c>
      <c r="BE44">
        <f t="shared" si="23"/>
        <v>50</v>
      </c>
      <c r="BF44" s="9">
        <f t="shared" si="52"/>
        <v>7.8284203424832111E-3</v>
      </c>
      <c r="BG44" s="7">
        <f>VLOOKUP(saving_model!AZ44,lapse!$B$4:$C$134,2,FALSE)</f>
        <v>9.0000000000000011E-2</v>
      </c>
      <c r="BI44">
        <f>discount_curve!K28</f>
        <v>0.99036110768581043</v>
      </c>
    </row>
    <row r="45" spans="1:61" x14ac:dyDescent="0.55000000000000004">
      <c r="A45">
        <f t="shared" si="53"/>
        <v>22</v>
      </c>
      <c r="B45" s="19">
        <f t="shared" ca="1" si="24"/>
        <v>27.976885679070847</v>
      </c>
      <c r="C45">
        <f t="shared" si="5"/>
        <v>0</v>
      </c>
      <c r="D45">
        <f t="shared" si="25"/>
        <v>11.940134841892704</v>
      </c>
      <c r="E45">
        <f t="shared" ca="1" si="26"/>
        <v>587.79590964773683</v>
      </c>
      <c r="F45">
        <f t="shared" si="6"/>
        <v>0</v>
      </c>
      <c r="G45">
        <f t="shared" si="27"/>
        <v>34.882090210476363</v>
      </c>
      <c r="H45">
        <f t="shared" si="28"/>
        <v>0</v>
      </c>
      <c r="I45" s="19">
        <f t="shared" si="29"/>
        <v>-362.77654235764521</v>
      </c>
      <c r="J45" s="26">
        <f t="shared" si="30"/>
        <v>-1025.3715627368219</v>
      </c>
      <c r="L45" s="19">
        <f t="shared" si="31"/>
        <v>75341.781420827436</v>
      </c>
      <c r="M45" s="26">
        <f t="shared" si="7"/>
        <v>0</v>
      </c>
      <c r="N45" s="18">
        <f t="shared" si="32"/>
        <v>62.784817850689535</v>
      </c>
      <c r="O45" s="18">
        <f t="shared" si="33"/>
        <v>1.2053918718770484</v>
      </c>
      <c r="P45" s="18">
        <f t="shared" si="34"/>
        <v>-362.77654235764521</v>
      </c>
      <c r="Q45" s="18">
        <f t="shared" si="35"/>
        <v>10.80890100885372</v>
      </c>
      <c r="R45" s="18">
        <f t="shared" si="36"/>
        <v>587.79590964773683</v>
      </c>
      <c r="S45" s="26">
        <f t="shared" si="37"/>
        <v>74316.409858090628</v>
      </c>
      <c r="T45" s="27">
        <f t="shared" si="38"/>
        <v>0</v>
      </c>
      <c r="U45" s="27"/>
      <c r="V45" s="19">
        <f t="shared" si="8"/>
        <v>0</v>
      </c>
      <c r="W45" s="19">
        <f t="shared" ca="1" si="9"/>
        <v>0</v>
      </c>
      <c r="X45" s="19">
        <f t="shared" si="10"/>
        <v>62.784817850689535</v>
      </c>
      <c r="Y45" s="19">
        <f t="shared" si="11"/>
        <v>34.882090210476363</v>
      </c>
      <c r="Z45" s="19">
        <f t="shared" si="4"/>
        <v>0</v>
      </c>
      <c r="AA45" s="19">
        <f t="shared" ca="1" si="39"/>
        <v>27.902727640213172</v>
      </c>
      <c r="AB45">
        <f t="shared" si="40"/>
        <v>1.2053918718770484</v>
      </c>
      <c r="AC45" s="19">
        <f t="shared" si="12"/>
        <v>1.1312338330389835</v>
      </c>
      <c r="AD45" s="29">
        <f t="shared" si="41"/>
        <v>7.4158038838064932E-2</v>
      </c>
      <c r="AE45" s="19">
        <f t="shared" ca="1" si="13"/>
        <v>27.976885679051236</v>
      </c>
      <c r="AF45" s="29">
        <f t="shared" ca="1" si="42"/>
        <v>1.9610979506978765E-5</v>
      </c>
      <c r="AG45" s="19"/>
      <c r="AH45" s="19">
        <f t="shared" si="14"/>
        <v>0</v>
      </c>
      <c r="AI45" s="19">
        <f>SUM($AH$23:AH45)</f>
        <v>100000</v>
      </c>
      <c r="AJ45" s="19">
        <f t="shared" si="43"/>
        <v>100000</v>
      </c>
      <c r="AK45" s="19">
        <f t="shared" ca="1" si="44"/>
        <v>90525.786785338641</v>
      </c>
      <c r="AL45" s="20">
        <f ca="1">IF($F$13,OFFSET(product_specs!$J$5,MIN(10,saving_model!AZ45),saving_model!$G$14),0)</f>
        <v>0</v>
      </c>
      <c r="AM45" s="19">
        <f t="shared" si="45"/>
        <v>90525.786785338641</v>
      </c>
      <c r="AN45" s="19">
        <f t="shared" si="54"/>
        <v>90822.458815366321</v>
      </c>
      <c r="AO45" s="19">
        <f t="shared" si="46"/>
        <v>0</v>
      </c>
      <c r="AP45" s="19">
        <f t="shared" si="47"/>
        <v>9177.5411846336792</v>
      </c>
      <c r="AQ45" s="18">
        <f t="shared" si="15"/>
        <v>75.68538234613861</v>
      </c>
      <c r="AR45" s="18">
        <f t="shared" si="48"/>
        <v>1.4530669646426344</v>
      </c>
      <c r="AS45" s="18">
        <f t="shared" si="49"/>
        <v>-439.06716143378941</v>
      </c>
      <c r="AT45" s="3">
        <f>return!Q28</f>
        <v>-4.8384551364483164E-3</v>
      </c>
      <c r="AU45" s="8">
        <f t="shared" si="16"/>
        <v>1.0091857585918247</v>
      </c>
      <c r="AV45">
        <f t="shared" si="17"/>
        <v>0.82955011792832345</v>
      </c>
      <c r="AW45">
        <f t="shared" si="18"/>
        <v>1.1940134841892704E-4</v>
      </c>
      <c r="AX45">
        <f t="shared" si="50"/>
        <v>6.4931322943545516E-3</v>
      </c>
      <c r="AY45">
        <f t="shared" si="19"/>
        <v>0</v>
      </c>
      <c r="AZ45">
        <f t="shared" si="20"/>
        <v>1</v>
      </c>
      <c r="BA45">
        <f t="shared" si="21"/>
        <v>1</v>
      </c>
      <c r="BB45">
        <f t="shared" si="51"/>
        <v>1.4393506291954239E-4</v>
      </c>
      <c r="BC45">
        <f t="shared" si="22"/>
        <v>1.7258540688962951E-3</v>
      </c>
      <c r="BD45">
        <f>VLOOKUP(MIN(90,BE45),mortality!$A$4:$G$76,saving_model!BA45+2,FALSE)</f>
        <v>8.6292703444814755E-4</v>
      </c>
      <c r="BE45">
        <f t="shared" si="23"/>
        <v>50</v>
      </c>
      <c r="BF45" s="9">
        <f t="shared" si="52"/>
        <v>7.8284203424832111E-3</v>
      </c>
      <c r="BG45" s="7">
        <f>VLOOKUP(saving_model!AZ45,lapse!$B$4:$C$134,2,FALSE)</f>
        <v>9.0000000000000011E-2</v>
      </c>
      <c r="BI45">
        <f>discount_curve!K29</f>
        <v>0.98990443737776301</v>
      </c>
    </row>
    <row r="46" spans="1:61" x14ac:dyDescent="0.55000000000000004">
      <c r="A46">
        <f t="shared" si="53"/>
        <v>23</v>
      </c>
      <c r="B46" s="19">
        <f t="shared" ca="1" si="24"/>
        <v>27.433808604663909</v>
      </c>
      <c r="C46">
        <f t="shared" si="5"/>
        <v>0</v>
      </c>
      <c r="D46">
        <f t="shared" si="25"/>
        <v>11.844957297299684</v>
      </c>
      <c r="E46">
        <f t="shared" ca="1" si="26"/>
        <v>582.08069445544481</v>
      </c>
      <c r="F46">
        <f t="shared" si="6"/>
        <v>0</v>
      </c>
      <c r="G46">
        <f t="shared" si="27"/>
        <v>34.618422506530145</v>
      </c>
      <c r="H46">
        <f t="shared" si="28"/>
        <v>0</v>
      </c>
      <c r="I46" s="19">
        <f t="shared" si="29"/>
        <v>223.69627873370999</v>
      </c>
      <c r="J46" s="26">
        <f t="shared" si="30"/>
        <v>-432.28160413022852</v>
      </c>
      <c r="L46" s="19">
        <f t="shared" si="31"/>
        <v>74316.409858090614</v>
      </c>
      <c r="M46" s="26">
        <f t="shared" si="7"/>
        <v>0</v>
      </c>
      <c r="N46" s="18">
        <f t="shared" si="32"/>
        <v>61.930341548408848</v>
      </c>
      <c r="O46" s="18">
        <f t="shared" si="33"/>
        <v>1.2630421852630032</v>
      </c>
      <c r="P46" s="18">
        <f t="shared" si="34"/>
        <v>223.69627873370999</v>
      </c>
      <c r="Q46" s="18">
        <f t="shared" si="35"/>
        <v>10.70380467483057</v>
      </c>
      <c r="R46" s="18">
        <f t="shared" si="36"/>
        <v>582.08069445544481</v>
      </c>
      <c r="S46" s="26">
        <f t="shared" si="37"/>
        <v>73884.128253960371</v>
      </c>
      <c r="T46" s="27">
        <f t="shared" si="38"/>
        <v>0</v>
      </c>
      <c r="U46" s="27"/>
      <c r="V46" s="19">
        <f t="shared" si="8"/>
        <v>0</v>
      </c>
      <c r="W46" s="19">
        <f t="shared" ca="1" si="9"/>
        <v>0</v>
      </c>
      <c r="X46" s="19">
        <f t="shared" si="10"/>
        <v>61.930341548408848</v>
      </c>
      <c r="Y46" s="19">
        <f t="shared" si="11"/>
        <v>34.618422506530145</v>
      </c>
      <c r="Z46" s="19">
        <f t="shared" si="4"/>
        <v>0</v>
      </c>
      <c r="AA46" s="19">
        <f t="shared" ca="1" si="39"/>
        <v>27.311919041878703</v>
      </c>
      <c r="AB46">
        <f t="shared" si="40"/>
        <v>1.2630421852630032</v>
      </c>
      <c r="AC46" s="19">
        <f t="shared" si="12"/>
        <v>1.1411526224691144</v>
      </c>
      <c r="AD46" s="29">
        <f t="shared" si="41"/>
        <v>0.12188956279388874</v>
      </c>
      <c r="AE46" s="19">
        <f t="shared" ca="1" si="13"/>
        <v>27.433808604672592</v>
      </c>
      <c r="AF46" s="29">
        <f t="shared" ca="1" si="42"/>
        <v>-8.6828322309884243E-6</v>
      </c>
      <c r="AG46" s="19"/>
      <c r="AH46" s="19">
        <f t="shared" si="14"/>
        <v>0</v>
      </c>
      <c r="AI46" s="19">
        <f>SUM($AH$23:AH46)</f>
        <v>100000</v>
      </c>
      <c r="AJ46" s="19">
        <f t="shared" si="43"/>
        <v>100000</v>
      </c>
      <c r="AK46" s="19">
        <f t="shared" ca="1" si="44"/>
        <v>90365.92033363205</v>
      </c>
      <c r="AL46" s="20">
        <f ca="1">IF($F$13,OFFSET(product_specs!$J$5,MIN(10,saving_model!AZ46),saving_model!$G$14),0)</f>
        <v>0</v>
      </c>
      <c r="AM46" s="19">
        <f t="shared" si="45"/>
        <v>90365.92033363205</v>
      </c>
      <c r="AN46" s="19">
        <f t="shared" si="54"/>
        <v>90306.253204621738</v>
      </c>
      <c r="AO46" s="19">
        <f t="shared" si="46"/>
        <v>0</v>
      </c>
      <c r="AP46" s="19">
        <f t="shared" si="47"/>
        <v>9693.7467953782616</v>
      </c>
      <c r="AQ46" s="18">
        <f t="shared" si="15"/>
        <v>75.255211003851443</v>
      </c>
      <c r="AR46" s="18">
        <f t="shared" si="48"/>
        <v>1.534797060410771</v>
      </c>
      <c r="AS46" s="18">
        <f t="shared" si="49"/>
        <v>272.91427414914074</v>
      </c>
      <c r="AT46" s="3">
        <f>return!Q29</f>
        <v>3.0246691544049131E-3</v>
      </c>
      <c r="AU46" s="8">
        <f t="shared" si="16"/>
        <v>1.0096052920927605</v>
      </c>
      <c r="AV46">
        <f t="shared" si="17"/>
        <v>0.82293758428554997</v>
      </c>
      <c r="AW46">
        <f t="shared" si="18"/>
        <v>1.1844957297299685E-4</v>
      </c>
      <c r="AX46">
        <f t="shared" si="50"/>
        <v>6.4413740523683706E-3</v>
      </c>
      <c r="AY46">
        <f t="shared" si="19"/>
        <v>0</v>
      </c>
      <c r="AZ46">
        <f t="shared" si="20"/>
        <v>1</v>
      </c>
      <c r="BA46">
        <f t="shared" si="21"/>
        <v>1</v>
      </c>
      <c r="BB46">
        <f t="shared" si="51"/>
        <v>1.4393506291954239E-4</v>
      </c>
      <c r="BC46">
        <f t="shared" si="22"/>
        <v>1.7258540688962951E-3</v>
      </c>
      <c r="BD46">
        <f>VLOOKUP(MIN(90,BE46),mortality!$A$4:$G$76,saving_model!BA46+2,FALSE)</f>
        <v>8.6292703444814755E-4</v>
      </c>
      <c r="BE46">
        <f t="shared" si="23"/>
        <v>50</v>
      </c>
      <c r="BF46" s="9">
        <f t="shared" si="52"/>
        <v>7.8284203424832111E-3</v>
      </c>
      <c r="BG46" s="7">
        <f>VLOOKUP(saving_model!AZ46,lapse!$B$4:$C$134,2,FALSE)</f>
        <v>9.0000000000000011E-2</v>
      </c>
      <c r="BI46">
        <f>discount_curve!K30</f>
        <v>0.98944797764722014</v>
      </c>
    </row>
    <row r="47" spans="1:61" x14ac:dyDescent="0.55000000000000004">
      <c r="A47">
        <f t="shared" si="53"/>
        <v>24</v>
      </c>
      <c r="B47" s="19">
        <f t="shared" ca="1" si="24"/>
        <v>27.43463743490156</v>
      </c>
      <c r="C47">
        <f t="shared" si="5"/>
        <v>0</v>
      </c>
      <c r="D47">
        <f t="shared" si="25"/>
        <v>13.738479792886388</v>
      </c>
      <c r="E47">
        <f t="shared" ca="1" si="26"/>
        <v>515.25117200725094</v>
      </c>
      <c r="F47">
        <f t="shared" si="6"/>
        <v>0</v>
      </c>
      <c r="G47">
        <f t="shared" si="27"/>
        <v>34.356747821284479</v>
      </c>
      <c r="H47">
        <f t="shared" si="28"/>
        <v>0</v>
      </c>
      <c r="I47" s="19">
        <f t="shared" si="29"/>
        <v>1200.8007524409036</v>
      </c>
      <c r="J47" s="26">
        <f t="shared" si="30"/>
        <v>610.01971538458019</v>
      </c>
      <c r="L47" s="19">
        <f t="shared" si="31"/>
        <v>73884.128253960385</v>
      </c>
      <c r="M47" s="26">
        <f t="shared" si="7"/>
        <v>0</v>
      </c>
      <c r="N47" s="18">
        <f t="shared" si="32"/>
        <v>61.570106878300322</v>
      </c>
      <c r="O47" s="18">
        <f t="shared" si="33"/>
        <v>1.4353118471907562</v>
      </c>
      <c r="P47" s="18">
        <f t="shared" si="34"/>
        <v>1200.8007524409036</v>
      </c>
      <c r="Q47" s="18">
        <f t="shared" si="35"/>
        <v>12.524446323577495</v>
      </c>
      <c r="R47" s="18">
        <f t="shared" si="36"/>
        <v>515.25117200725094</v>
      </c>
      <c r="S47" s="26">
        <f t="shared" si="37"/>
        <v>74494.14796934498</v>
      </c>
      <c r="T47" s="27">
        <f t="shared" si="38"/>
        <v>0</v>
      </c>
      <c r="U47" s="27"/>
      <c r="V47" s="19">
        <f t="shared" si="8"/>
        <v>0</v>
      </c>
      <c r="W47" s="19">
        <f t="shared" ca="1" si="9"/>
        <v>0</v>
      </c>
      <c r="X47" s="19">
        <f t="shared" si="10"/>
        <v>61.570106878300322</v>
      </c>
      <c r="Y47" s="19">
        <f t="shared" si="11"/>
        <v>34.356747821284479</v>
      </c>
      <c r="Z47" s="19">
        <f t="shared" si="4"/>
        <v>0</v>
      </c>
      <c r="AA47" s="19">
        <f t="shared" ca="1" si="39"/>
        <v>27.213359057015843</v>
      </c>
      <c r="AB47">
        <f t="shared" si="40"/>
        <v>1.4353118471907562</v>
      </c>
      <c r="AC47" s="19">
        <f t="shared" si="12"/>
        <v>1.2140334693088928</v>
      </c>
      <c r="AD47" s="29">
        <f t="shared" si="41"/>
        <v>0.22127837788186344</v>
      </c>
      <c r="AE47" s="19">
        <f t="shared" ca="1" si="13"/>
        <v>27.434637434897706</v>
      </c>
      <c r="AF47" s="29">
        <f t="shared" ca="1" si="42"/>
        <v>3.8546943414985435E-6</v>
      </c>
      <c r="AG47" s="19"/>
      <c r="AH47" s="19">
        <f t="shared" si="14"/>
        <v>0</v>
      </c>
      <c r="AI47" s="19">
        <f>SUM($AH$23:AH47)</f>
        <v>100000</v>
      </c>
      <c r="AJ47" s="19">
        <f t="shared" si="43"/>
        <v>100000</v>
      </c>
      <c r="AK47" s="19">
        <f t="shared" ca="1" si="44"/>
        <v>91163.261964853606</v>
      </c>
      <c r="AL47" s="20">
        <f ca="1">IF($F$13,OFFSET(product_specs!$J$5,MIN(10,saving_model!AZ47),saving_model!$G$14),0)</f>
        <v>0</v>
      </c>
      <c r="AM47" s="19">
        <f t="shared" si="45"/>
        <v>91163.261964853606</v>
      </c>
      <c r="AN47" s="19">
        <f t="shared" si="54"/>
        <v>90502.377470706619</v>
      </c>
      <c r="AO47" s="19">
        <f t="shared" si="46"/>
        <v>0</v>
      </c>
      <c r="AP47" s="19">
        <f t="shared" si="47"/>
        <v>9497.6225292933814</v>
      </c>
      <c r="AQ47" s="18">
        <f t="shared" si="15"/>
        <v>75.418647892255521</v>
      </c>
      <c r="AR47" s="18">
        <f t="shared" si="48"/>
        <v>1.7581466771338952</v>
      </c>
      <c r="AS47" s="18">
        <f t="shared" si="49"/>
        <v>1476.1225774327593</v>
      </c>
      <c r="AT47" s="3">
        <f>return!Q30</f>
        <v>1.6324238889107612E-2</v>
      </c>
      <c r="AU47" s="8">
        <f t="shared" si="16"/>
        <v>1.0100250000000004</v>
      </c>
      <c r="AV47">
        <f t="shared" si="17"/>
        <v>0.81637776066020862</v>
      </c>
      <c r="AW47">
        <f t="shared" si="18"/>
        <v>1.3738479792886388E-4</v>
      </c>
      <c r="AX47">
        <f t="shared" si="50"/>
        <v>5.6519606791373585E-3</v>
      </c>
      <c r="AY47">
        <f t="shared" si="19"/>
        <v>0</v>
      </c>
      <c r="AZ47">
        <f t="shared" si="20"/>
        <v>2</v>
      </c>
      <c r="BA47">
        <f t="shared" si="21"/>
        <v>2</v>
      </c>
      <c r="BB47">
        <f t="shared" si="51"/>
        <v>1.682858163820633E-4</v>
      </c>
      <c r="BC47">
        <f t="shared" si="22"/>
        <v>2.0175617170250359E-3</v>
      </c>
      <c r="BD47">
        <f>VLOOKUP(MIN(90,BE47),mortality!$A$4:$G$76,saving_model!BA47+2,FALSE)</f>
        <v>1.0087808585125179E-3</v>
      </c>
      <c r="BE47">
        <f t="shared" si="23"/>
        <v>51</v>
      </c>
      <c r="BF47" s="9">
        <f t="shared" si="52"/>
        <v>6.9243826282994192E-3</v>
      </c>
      <c r="BG47" s="7">
        <f>VLOOKUP(saving_model!AZ47,lapse!$B$4:$C$134,2,FALSE)</f>
        <v>8.0000000000000016E-2</v>
      </c>
      <c r="BI47">
        <f>discount_curve!K31</f>
        <v>0.98645908760132384</v>
      </c>
    </row>
    <row r="48" spans="1:61" x14ac:dyDescent="0.55000000000000004">
      <c r="A48">
        <f t="shared" si="53"/>
        <v>25</v>
      </c>
      <c r="B48" s="19">
        <f t="shared" ca="1" si="24"/>
        <v>28.097501425674182</v>
      </c>
      <c r="C48">
        <f t="shared" si="5"/>
        <v>0</v>
      </c>
      <c r="D48">
        <f t="shared" si="25"/>
        <v>13.6410533198938</v>
      </c>
      <c r="E48">
        <f t="shared" ca="1" si="26"/>
        <v>517.21438206943958</v>
      </c>
      <c r="F48">
        <f t="shared" si="6"/>
        <v>0</v>
      </c>
      <c r="G48">
        <f t="shared" si="27"/>
        <v>34.127288160134306</v>
      </c>
      <c r="H48">
        <f t="shared" si="28"/>
        <v>0</v>
      </c>
      <c r="I48" s="19">
        <f t="shared" si="29"/>
        <v>550.78888746806342</v>
      </c>
      <c r="J48" s="26">
        <f t="shared" si="30"/>
        <v>-42.291337507078424</v>
      </c>
      <c r="L48" s="19">
        <f t="shared" si="31"/>
        <v>74494.147969344966</v>
      </c>
      <c r="M48" s="26">
        <f t="shared" si="7"/>
        <v>0</v>
      </c>
      <c r="N48" s="18">
        <f t="shared" si="32"/>
        <v>62.078456641120809</v>
      </c>
      <c r="O48" s="18">
        <f t="shared" si="33"/>
        <v>1.2152192945049936</v>
      </c>
      <c r="P48" s="18">
        <f t="shared" si="34"/>
        <v>550.78888746806342</v>
      </c>
      <c r="Q48" s="18">
        <f t="shared" si="35"/>
        <v>12.57216697009248</v>
      </c>
      <c r="R48" s="18">
        <f t="shared" si="36"/>
        <v>517.21438206943958</v>
      </c>
      <c r="S48" s="26">
        <f t="shared" si="37"/>
        <v>74451.856631837887</v>
      </c>
      <c r="T48" s="27">
        <f t="shared" si="38"/>
        <v>0</v>
      </c>
      <c r="U48" s="27"/>
      <c r="V48" s="19">
        <f t="shared" si="8"/>
        <v>0</v>
      </c>
      <c r="W48" s="19">
        <f t="shared" ca="1" si="9"/>
        <v>0</v>
      </c>
      <c r="X48" s="19">
        <f t="shared" si="10"/>
        <v>62.078456641120809</v>
      </c>
      <c r="Y48" s="19">
        <f t="shared" si="11"/>
        <v>34.127288160134306</v>
      </c>
      <c r="Z48" s="19">
        <f t="shared" si="4"/>
        <v>0</v>
      </c>
      <c r="AA48" s="19">
        <f t="shared" ca="1" si="39"/>
        <v>27.951168480986503</v>
      </c>
      <c r="AB48">
        <f t="shared" si="40"/>
        <v>1.2152192945049936</v>
      </c>
      <c r="AC48" s="19">
        <f t="shared" si="12"/>
        <v>1.0688863498013195</v>
      </c>
      <c r="AD48" s="29">
        <f t="shared" si="41"/>
        <v>0.14633294470367408</v>
      </c>
      <c r="AE48" s="19">
        <f t="shared" ca="1" si="13"/>
        <v>28.097501425690176</v>
      </c>
      <c r="AF48" s="29">
        <f t="shared" ca="1" si="42"/>
        <v>-1.5994316981959855E-5</v>
      </c>
      <c r="AG48" s="19"/>
      <c r="AH48" s="19">
        <f t="shared" si="14"/>
        <v>0</v>
      </c>
      <c r="AI48" s="19">
        <f>SUM($AH$23:AH48)</f>
        <v>100000</v>
      </c>
      <c r="AJ48" s="19">
        <f t="shared" si="43"/>
        <v>100000</v>
      </c>
      <c r="AK48" s="19">
        <f t="shared" ca="1" si="44"/>
        <v>92164.194914167805</v>
      </c>
      <c r="AL48" s="20">
        <f ca="1">IF($F$13,OFFSET(product_specs!$J$5,MIN(10,saving_model!AZ48),saving_model!$G$14),0)</f>
        <v>0</v>
      </c>
      <c r="AM48" s="19">
        <f t="shared" si="45"/>
        <v>92164.194914167805</v>
      </c>
      <c r="AN48" s="19">
        <f t="shared" si="54"/>
        <v>91901.323253569994</v>
      </c>
      <c r="AO48" s="19">
        <f t="shared" si="46"/>
        <v>0</v>
      </c>
      <c r="AP48" s="19">
        <f t="shared" si="47"/>
        <v>8098.6767464300065</v>
      </c>
      <c r="AQ48" s="18">
        <f t="shared" si="15"/>
        <v>76.584436044641663</v>
      </c>
      <c r="AR48" s="18">
        <f t="shared" si="48"/>
        <v>1.4991816706761467</v>
      </c>
      <c r="AS48" s="18">
        <f t="shared" si="49"/>
        <v>681.91055662625456</v>
      </c>
      <c r="AT48" s="3">
        <f>return!Q31</f>
        <v>7.4263395555473899E-3</v>
      </c>
      <c r="AU48" s="8">
        <f t="shared" si="16"/>
        <v>1.0104448823860479</v>
      </c>
      <c r="AV48">
        <f t="shared" si="17"/>
        <v>0.8105884151831424</v>
      </c>
      <c r="AW48">
        <f t="shared" si="18"/>
        <v>1.3641053319893799E-4</v>
      </c>
      <c r="AX48">
        <f t="shared" si="50"/>
        <v>5.6118797820685091E-3</v>
      </c>
      <c r="AY48">
        <f t="shared" si="19"/>
        <v>0</v>
      </c>
      <c r="AZ48">
        <f t="shared" si="20"/>
        <v>2</v>
      </c>
      <c r="BA48">
        <f t="shared" si="21"/>
        <v>2</v>
      </c>
      <c r="BB48">
        <f t="shared" si="51"/>
        <v>1.682858163820633E-4</v>
      </c>
      <c r="BC48">
        <f t="shared" si="22"/>
        <v>2.0175617170250359E-3</v>
      </c>
      <c r="BD48">
        <f>VLOOKUP(MIN(90,BE48),mortality!$A$4:$G$76,saving_model!BA48+2,FALSE)</f>
        <v>1.0087808585125179E-3</v>
      </c>
      <c r="BE48">
        <f t="shared" si="23"/>
        <v>51</v>
      </c>
      <c r="BF48" s="9">
        <f t="shared" si="52"/>
        <v>6.9243826282994192E-3</v>
      </c>
      <c r="BG48" s="7">
        <f>VLOOKUP(saving_model!AZ48,lapse!$B$4:$C$134,2,FALSE)</f>
        <v>8.0000000000000016E-2</v>
      </c>
      <c r="BI48">
        <f>discount_curve!K32</f>
        <v>0.9858988793314446</v>
      </c>
    </row>
    <row r="49" spans="1:61" x14ac:dyDescent="0.55000000000000004">
      <c r="A49">
        <f t="shared" si="53"/>
        <v>26</v>
      </c>
      <c r="B49" s="19">
        <f t="shared" ca="1" si="24"/>
        <v>28.236340811243053</v>
      </c>
      <c r="C49">
        <f t="shared" si="5"/>
        <v>0</v>
      </c>
      <c r="D49">
        <f t="shared" si="25"/>
        <v>13.544317747043211</v>
      </c>
      <c r="E49">
        <f t="shared" ca="1" si="26"/>
        <v>515.07511388491014</v>
      </c>
      <c r="F49">
        <f t="shared" si="6"/>
        <v>0</v>
      </c>
      <c r="G49">
        <f t="shared" si="27"/>
        <v>33.899360999567975</v>
      </c>
      <c r="H49">
        <f t="shared" si="28"/>
        <v>0</v>
      </c>
      <c r="I49" s="19">
        <f t="shared" si="29"/>
        <v>18.997951144972802</v>
      </c>
      <c r="J49" s="26">
        <f t="shared" si="30"/>
        <v>-571.75718229779159</v>
      </c>
      <c r="L49" s="19">
        <f t="shared" si="31"/>
        <v>74451.856631837887</v>
      </c>
      <c r="M49" s="26">
        <f t="shared" si="7"/>
        <v>0</v>
      </c>
      <c r="N49" s="18">
        <f t="shared" si="32"/>
        <v>62.043213859864906</v>
      </c>
      <c r="O49" s="18">
        <f t="shared" si="33"/>
        <v>1.1166388998534416</v>
      </c>
      <c r="P49" s="18">
        <f t="shared" si="34"/>
        <v>18.997951144972802</v>
      </c>
      <c r="Q49" s="18">
        <f t="shared" si="35"/>
        <v>12.520166798128777</v>
      </c>
      <c r="R49" s="18">
        <f t="shared" si="36"/>
        <v>515.07511388491014</v>
      </c>
      <c r="S49" s="26">
        <f t="shared" si="37"/>
        <v>73880.099449540096</v>
      </c>
      <c r="T49" s="27">
        <f t="shared" si="38"/>
        <v>0</v>
      </c>
      <c r="U49" s="27"/>
      <c r="V49" s="19">
        <f t="shared" si="8"/>
        <v>0</v>
      </c>
      <c r="W49" s="19">
        <f t="shared" ca="1" si="9"/>
        <v>0</v>
      </c>
      <c r="X49" s="19">
        <f t="shared" si="10"/>
        <v>62.043213859864906</v>
      </c>
      <c r="Y49" s="19">
        <f t="shared" si="11"/>
        <v>33.899360999567975</v>
      </c>
      <c r="Z49" s="19">
        <f t="shared" si="4"/>
        <v>0</v>
      </c>
      <c r="AA49" s="19">
        <f t="shared" ca="1" si="39"/>
        <v>28.143852860296931</v>
      </c>
      <c r="AB49">
        <f t="shared" si="40"/>
        <v>1.1166388998534416</v>
      </c>
      <c r="AC49" s="19">
        <f t="shared" si="12"/>
        <v>1.0241509489144338</v>
      </c>
      <c r="AD49" s="29">
        <f t="shared" si="41"/>
        <v>9.2487950939007746E-2</v>
      </c>
      <c r="AE49" s="19">
        <f t="shared" ca="1" si="13"/>
        <v>28.236340811235941</v>
      </c>
      <c r="AF49" s="29">
        <f t="shared" ca="1" si="42"/>
        <v>7.1125327849586029E-6</v>
      </c>
      <c r="AG49" s="19"/>
      <c r="AH49" s="19">
        <f t="shared" si="14"/>
        <v>0</v>
      </c>
      <c r="AI49" s="19">
        <f>SUM($AH$23:AH49)</f>
        <v>100000</v>
      </c>
      <c r="AJ49" s="19">
        <f t="shared" si="43"/>
        <v>100000</v>
      </c>
      <c r="AK49" s="19">
        <f t="shared" ca="1" si="44"/>
        <v>92438.519473319277</v>
      </c>
      <c r="AL49" s="20">
        <f ca="1">IF($F$13,OFFSET(product_specs!$J$5,MIN(10,saving_model!AZ49),saving_model!$G$14),0)</f>
        <v>0</v>
      </c>
      <c r="AM49" s="19">
        <f t="shared" si="45"/>
        <v>92438.519473319277</v>
      </c>
      <c r="AN49" s="19">
        <f t="shared" si="54"/>
        <v>92505.150192480942</v>
      </c>
      <c r="AO49" s="19">
        <f t="shared" si="46"/>
        <v>0</v>
      </c>
      <c r="AP49" s="19">
        <f t="shared" si="47"/>
        <v>7494.8498075190582</v>
      </c>
      <c r="AQ49" s="18">
        <f t="shared" si="15"/>
        <v>77.08762516040079</v>
      </c>
      <c r="AR49" s="18">
        <f t="shared" si="48"/>
        <v>1.3874046103712243</v>
      </c>
      <c r="AS49" s="18">
        <f t="shared" si="49"/>
        <v>23.688621218239469</v>
      </c>
      <c r="AT49" s="3">
        <f>return!Q32</f>
        <v>2.5629636873270023E-4</v>
      </c>
      <c r="AU49" s="8">
        <f t="shared" si="16"/>
        <v>1.0108649393234364</v>
      </c>
      <c r="AV49">
        <f t="shared" si="17"/>
        <v>0.80484012486787493</v>
      </c>
      <c r="AW49">
        <f t="shared" si="18"/>
        <v>1.3544317747043211E-4</v>
      </c>
      <c r="AX49">
        <f t="shared" si="50"/>
        <v>5.5720831188082508E-3</v>
      </c>
      <c r="AY49">
        <f t="shared" si="19"/>
        <v>0</v>
      </c>
      <c r="AZ49">
        <f t="shared" si="20"/>
        <v>2</v>
      </c>
      <c r="BA49">
        <f t="shared" si="21"/>
        <v>2</v>
      </c>
      <c r="BB49">
        <f t="shared" si="51"/>
        <v>1.682858163820633E-4</v>
      </c>
      <c r="BC49">
        <f t="shared" si="22"/>
        <v>2.0175617170250359E-3</v>
      </c>
      <c r="BD49">
        <f>VLOOKUP(MIN(90,BE49),mortality!$A$4:$G$76,saving_model!BA49+2,FALSE)</f>
        <v>1.0087808585125179E-3</v>
      </c>
      <c r="BE49">
        <f t="shared" si="23"/>
        <v>51</v>
      </c>
      <c r="BF49" s="9">
        <f t="shared" si="52"/>
        <v>6.9243826282994192E-3</v>
      </c>
      <c r="BG49" s="7">
        <f>VLOOKUP(saving_model!AZ49,lapse!$B$4:$C$134,2,FALSE)</f>
        <v>8.0000000000000016E-2</v>
      </c>
      <c r="BI49">
        <f>discount_curve!K33</f>
        <v>0.98533898920279328</v>
      </c>
    </row>
    <row r="50" spans="1:61" x14ac:dyDescent="0.55000000000000004">
      <c r="A50">
        <f t="shared" si="53"/>
        <v>27</v>
      </c>
      <c r="B50" s="19">
        <f t="shared" ca="1" si="24"/>
        <v>28.010520678347348</v>
      </c>
      <c r="C50">
        <f t="shared" si="5"/>
        <v>0</v>
      </c>
      <c r="D50">
        <f t="shared" si="25"/>
        <v>13.448268174814075</v>
      </c>
      <c r="E50">
        <f t="shared" ca="1" si="26"/>
        <v>512.11321477242711</v>
      </c>
      <c r="F50">
        <f t="shared" si="6"/>
        <v>0</v>
      </c>
      <c r="G50">
        <f t="shared" si="27"/>
        <v>33.672956104418098</v>
      </c>
      <c r="H50">
        <f t="shared" si="28"/>
        <v>0</v>
      </c>
      <c r="I50" s="19">
        <f t="shared" si="29"/>
        <v>304.90002653748445</v>
      </c>
      <c r="J50" s="26">
        <f t="shared" si="30"/>
        <v>-282.34493319252215</v>
      </c>
      <c r="L50" s="19">
        <f t="shared" si="31"/>
        <v>73880.099449540096</v>
      </c>
      <c r="M50" s="26">
        <f t="shared" si="7"/>
        <v>0</v>
      </c>
      <c r="N50" s="18">
        <f t="shared" si="32"/>
        <v>61.566749541283421</v>
      </c>
      <c r="O50" s="18">
        <f t="shared" si="33"/>
        <v>1.1168248570162131</v>
      </c>
      <c r="P50" s="18">
        <f t="shared" si="34"/>
        <v>304.90002653748445</v>
      </c>
      <c r="Q50" s="18">
        <f t="shared" si="35"/>
        <v>12.448170559273789</v>
      </c>
      <c r="R50" s="18">
        <f t="shared" si="36"/>
        <v>512.11321477242711</v>
      </c>
      <c r="S50" s="26">
        <f t="shared" si="37"/>
        <v>73597.754516347573</v>
      </c>
      <c r="T50" s="27">
        <f t="shared" si="38"/>
        <v>0</v>
      </c>
      <c r="U50" s="27"/>
      <c r="V50" s="19">
        <f t="shared" si="8"/>
        <v>0</v>
      </c>
      <c r="W50" s="19">
        <f t="shared" ca="1" si="9"/>
        <v>0</v>
      </c>
      <c r="X50" s="19">
        <f t="shared" si="10"/>
        <v>61.566749541283421</v>
      </c>
      <c r="Y50" s="19">
        <f t="shared" si="11"/>
        <v>33.672956104418098</v>
      </c>
      <c r="Z50" s="19">
        <f t="shared" si="4"/>
        <v>0</v>
      </c>
      <c r="AA50" s="19">
        <f t="shared" ca="1" si="39"/>
        <v>27.893793436865323</v>
      </c>
      <c r="AB50">
        <f t="shared" si="40"/>
        <v>1.1168248570162131</v>
      </c>
      <c r="AC50" s="19">
        <f t="shared" si="12"/>
        <v>1.0000976155402856</v>
      </c>
      <c r="AD50" s="29">
        <f t="shared" si="41"/>
        <v>0.1167272414759275</v>
      </c>
      <c r="AE50" s="19">
        <f t="shared" ca="1" si="13"/>
        <v>28.010520678341251</v>
      </c>
      <c r="AF50" s="29">
        <f t="shared" ca="1" si="42"/>
        <v>6.0964566728216596E-6</v>
      </c>
      <c r="AG50" s="19"/>
      <c r="AH50" s="19">
        <f t="shared" si="14"/>
        <v>0</v>
      </c>
      <c r="AI50" s="19">
        <f>SUM($AH$23:AH50)</f>
        <v>100000</v>
      </c>
      <c r="AJ50" s="19">
        <f t="shared" si="43"/>
        <v>100000</v>
      </c>
      <c r="AK50" s="19">
        <f t="shared" ca="1" si="44"/>
        <v>92563.37245405867</v>
      </c>
      <c r="AL50" s="20">
        <f ca="1">IF($F$13,OFFSET(product_specs!$J$5,MIN(10,saving_model!AZ50),saving_model!$G$14),0)</f>
        <v>0</v>
      </c>
      <c r="AM50" s="19">
        <f t="shared" si="45"/>
        <v>92563.37245405867</v>
      </c>
      <c r="AN50" s="19">
        <f t="shared" si="54"/>
        <v>92450.363783928406</v>
      </c>
      <c r="AO50" s="19">
        <f t="shared" si="46"/>
        <v>0</v>
      </c>
      <c r="AP50" s="19">
        <f t="shared" si="47"/>
        <v>7549.6362160715944</v>
      </c>
      <c r="AQ50" s="18">
        <f t="shared" si="15"/>
        <v>77.041969819940348</v>
      </c>
      <c r="AR50" s="18">
        <f t="shared" si="48"/>
        <v>1.3975463634101195</v>
      </c>
      <c r="AS50" s="18">
        <f t="shared" si="49"/>
        <v>382.89637262722601</v>
      </c>
      <c r="AT50" s="3">
        <f>return!Q33</f>
        <v>4.1451596430683857E-3</v>
      </c>
      <c r="AU50" s="8">
        <f t="shared" si="16"/>
        <v>1.0112851708847292</v>
      </c>
      <c r="AV50">
        <f t="shared" si="17"/>
        <v>0.79913259857159624</v>
      </c>
      <c r="AW50">
        <f t="shared" si="18"/>
        <v>1.3448268174814075E-4</v>
      </c>
      <c r="AX50">
        <f t="shared" si="50"/>
        <v>5.5325686737116306E-3</v>
      </c>
      <c r="AY50">
        <f t="shared" si="19"/>
        <v>0</v>
      </c>
      <c r="AZ50">
        <f t="shared" si="20"/>
        <v>2</v>
      </c>
      <c r="BA50">
        <f t="shared" si="21"/>
        <v>2</v>
      </c>
      <c r="BB50">
        <f t="shared" si="51"/>
        <v>1.682858163820633E-4</v>
      </c>
      <c r="BC50">
        <f t="shared" si="22"/>
        <v>2.0175617170250359E-3</v>
      </c>
      <c r="BD50">
        <f>VLOOKUP(MIN(90,BE50),mortality!$A$4:$G$76,saving_model!BA50+2,FALSE)</f>
        <v>1.0087808585125179E-3</v>
      </c>
      <c r="BE50">
        <f t="shared" si="23"/>
        <v>51</v>
      </c>
      <c r="BF50" s="9">
        <f t="shared" si="52"/>
        <v>6.9243826282994192E-3</v>
      </c>
      <c r="BG50" s="7">
        <f>VLOOKUP(saving_model!AZ50,lapse!$B$4:$C$134,2,FALSE)</f>
        <v>8.0000000000000016E-2</v>
      </c>
      <c r="BI50">
        <f>discount_curve!K34</f>
        <v>0.98477941703469851</v>
      </c>
    </row>
    <row r="51" spans="1:61" x14ac:dyDescent="0.55000000000000004">
      <c r="A51">
        <f t="shared" si="53"/>
        <v>28</v>
      </c>
      <c r="B51" s="19">
        <f t="shared" ca="1" si="24"/>
        <v>27.852062865976222</v>
      </c>
      <c r="C51">
        <f t="shared" si="5"/>
        <v>0</v>
      </c>
      <c r="D51">
        <f t="shared" si="25"/>
        <v>13.352899738430812</v>
      </c>
      <c r="E51">
        <f t="shared" ca="1" si="26"/>
        <v>504.26408337646416</v>
      </c>
      <c r="F51">
        <f t="shared" si="6"/>
        <v>0</v>
      </c>
      <c r="G51">
        <f t="shared" si="27"/>
        <v>33.448063307875294</v>
      </c>
      <c r="H51">
        <f t="shared" si="28"/>
        <v>0</v>
      </c>
      <c r="I51" s="19">
        <f t="shared" si="29"/>
        <v>-1392.4270980662495</v>
      </c>
      <c r="J51" s="26">
        <f t="shared" si="30"/>
        <v>-1971.3442073549959</v>
      </c>
      <c r="L51" s="19">
        <f t="shared" si="31"/>
        <v>73597.754516347573</v>
      </c>
      <c r="M51" s="26">
        <f t="shared" si="7"/>
        <v>0</v>
      </c>
      <c r="N51" s="18">
        <f t="shared" si="32"/>
        <v>61.331462096956308</v>
      </c>
      <c r="O51" s="18">
        <f t="shared" si="33"/>
        <v>1.0641856893366315</v>
      </c>
      <c r="P51" s="18">
        <f t="shared" si="34"/>
        <v>-1392.4270980662495</v>
      </c>
      <c r="Q51" s="18">
        <f t="shared" si="35"/>
        <v>12.257378125998041</v>
      </c>
      <c r="R51" s="18">
        <f t="shared" si="36"/>
        <v>504.26408337646416</v>
      </c>
      <c r="S51" s="26">
        <f t="shared" si="37"/>
        <v>71626.410308992563</v>
      </c>
      <c r="T51" s="27">
        <f t="shared" si="38"/>
        <v>0</v>
      </c>
      <c r="U51" s="27"/>
      <c r="V51" s="19">
        <f t="shared" si="8"/>
        <v>0</v>
      </c>
      <c r="W51" s="19">
        <f t="shared" ca="1" si="9"/>
        <v>0</v>
      </c>
      <c r="X51" s="19">
        <f t="shared" si="10"/>
        <v>61.331462096956308</v>
      </c>
      <c r="Y51" s="19">
        <f t="shared" si="11"/>
        <v>33.448063307875294</v>
      </c>
      <c r="Z51" s="19">
        <f t="shared" si="4"/>
        <v>0</v>
      </c>
      <c r="AA51" s="19">
        <f t="shared" ca="1" si="39"/>
        <v>27.883398789081014</v>
      </c>
      <c r="AB51">
        <f t="shared" si="40"/>
        <v>1.0641856893366315</v>
      </c>
      <c r="AC51" s="19">
        <f t="shared" si="12"/>
        <v>1.0955216124327709</v>
      </c>
      <c r="AD51" s="29">
        <f t="shared" si="41"/>
        <v>-3.1335923096139418E-2</v>
      </c>
      <c r="AE51" s="19">
        <f t="shared" ca="1" si="13"/>
        <v>27.852062865984873</v>
      </c>
      <c r="AF51" s="29">
        <f t="shared" ca="1" si="42"/>
        <v>-8.6508578078792198E-6</v>
      </c>
      <c r="AG51" s="19"/>
      <c r="AH51" s="19">
        <f t="shared" si="14"/>
        <v>0</v>
      </c>
      <c r="AI51" s="19">
        <f>SUM($AH$23:AH51)</f>
        <v>100000</v>
      </c>
      <c r="AJ51" s="19">
        <f t="shared" si="43"/>
        <v>100000</v>
      </c>
      <c r="AK51" s="19">
        <f t="shared" ca="1" si="44"/>
        <v>91795.62766220911</v>
      </c>
      <c r="AL51" s="20">
        <f ca="1">IF($F$13,OFFSET(product_specs!$J$5,MIN(10,saving_model!AZ51),saving_model!$G$14),0)</f>
        <v>0</v>
      </c>
      <c r="AM51" s="19">
        <f t="shared" si="45"/>
        <v>91795.62766220911</v>
      </c>
      <c r="AN51" s="19">
        <f t="shared" si="54"/>
        <v>92754.820640372272</v>
      </c>
      <c r="AO51" s="19">
        <f t="shared" si="46"/>
        <v>0</v>
      </c>
      <c r="AP51" s="19">
        <f t="shared" si="47"/>
        <v>7245.1793596277275</v>
      </c>
      <c r="AQ51" s="18">
        <f t="shared" si="15"/>
        <v>77.295683866976887</v>
      </c>
      <c r="AR51" s="18">
        <f t="shared" si="48"/>
        <v>1.3411870157063694</v>
      </c>
      <c r="AS51" s="18">
        <f t="shared" si="49"/>
        <v>-1761.1122145609813</v>
      </c>
      <c r="AT51" s="3">
        <f>return!Q34</f>
        <v>-1.9002856429018888E-2</v>
      </c>
      <c r="AU51" s="8">
        <f t="shared" si="16"/>
        <v>1.0117055771425203</v>
      </c>
      <c r="AV51">
        <f t="shared" si="17"/>
        <v>0.79346554721613649</v>
      </c>
      <c r="AW51">
        <f t="shared" si="18"/>
        <v>1.3352899738430812E-4</v>
      </c>
      <c r="AX51">
        <f t="shared" si="50"/>
        <v>5.493334445427646E-3</v>
      </c>
      <c r="AY51">
        <f t="shared" si="19"/>
        <v>0</v>
      </c>
      <c r="AZ51">
        <f t="shared" si="20"/>
        <v>2</v>
      </c>
      <c r="BA51">
        <f t="shared" si="21"/>
        <v>2</v>
      </c>
      <c r="BB51">
        <f t="shared" si="51"/>
        <v>1.682858163820633E-4</v>
      </c>
      <c r="BC51">
        <f t="shared" si="22"/>
        <v>2.0175617170250359E-3</v>
      </c>
      <c r="BD51">
        <f>VLOOKUP(MIN(90,BE51),mortality!$A$4:$G$76,saving_model!BA51+2,FALSE)</f>
        <v>1.0087808585125179E-3</v>
      </c>
      <c r="BE51">
        <f t="shared" si="23"/>
        <v>51</v>
      </c>
      <c r="BF51" s="9">
        <f t="shared" si="52"/>
        <v>6.9243826282994192E-3</v>
      </c>
      <c r="BG51" s="7">
        <f>VLOOKUP(saving_model!AZ51,lapse!$B$4:$C$134,2,FALSE)</f>
        <v>8.0000000000000016E-2</v>
      </c>
      <c r="BI51">
        <f>discount_curve!K35</f>
        <v>0.98422016264659073</v>
      </c>
    </row>
    <row r="52" spans="1:61" x14ac:dyDescent="0.55000000000000004">
      <c r="A52">
        <f t="shared" si="53"/>
        <v>29</v>
      </c>
      <c r="B52" s="19">
        <f t="shared" ca="1" si="24"/>
        <v>26.576821243165909</v>
      </c>
      <c r="C52">
        <f t="shared" si="5"/>
        <v>0</v>
      </c>
      <c r="D52">
        <f t="shared" si="25"/>
        <v>13.258207607616413</v>
      </c>
      <c r="E52">
        <f t="shared" ca="1" si="26"/>
        <v>495.57125495890904</v>
      </c>
      <c r="F52">
        <f t="shared" si="6"/>
        <v>0</v>
      </c>
      <c r="G52">
        <f t="shared" si="27"/>
        <v>33.224672511031592</v>
      </c>
      <c r="H52">
        <f t="shared" si="28"/>
        <v>0</v>
      </c>
      <c r="I52" s="19">
        <f t="shared" si="29"/>
        <v>31.220799908963812</v>
      </c>
      <c r="J52" s="26">
        <f t="shared" si="30"/>
        <v>-537.41015641175909</v>
      </c>
      <c r="L52" s="19">
        <f t="shared" si="31"/>
        <v>71626.410308992577</v>
      </c>
      <c r="M52" s="26">
        <f t="shared" si="7"/>
        <v>0</v>
      </c>
      <c r="N52" s="18">
        <f t="shared" si="32"/>
        <v>59.688675257493813</v>
      </c>
      <c r="O52" s="18">
        <f t="shared" si="33"/>
        <v>1.3249485416760587</v>
      </c>
      <c r="P52" s="18">
        <f t="shared" si="34"/>
        <v>31.220799908963812</v>
      </c>
      <c r="Q52" s="18">
        <f t="shared" si="35"/>
        <v>12.046077562640553</v>
      </c>
      <c r="R52" s="18">
        <f t="shared" si="36"/>
        <v>495.57125495890904</v>
      </c>
      <c r="S52" s="26">
        <f t="shared" si="37"/>
        <v>71089.000152580818</v>
      </c>
      <c r="T52" s="27">
        <f t="shared" si="38"/>
        <v>0</v>
      </c>
      <c r="U52" s="27"/>
      <c r="V52" s="19">
        <f t="shared" si="8"/>
        <v>0</v>
      </c>
      <c r="W52" s="19">
        <f t="shared" ca="1" si="9"/>
        <v>0</v>
      </c>
      <c r="X52" s="19">
        <f t="shared" si="10"/>
        <v>59.688675257493813</v>
      </c>
      <c r="Y52" s="19">
        <f t="shared" si="11"/>
        <v>33.224672511031592</v>
      </c>
      <c r="Z52" s="19">
        <f t="shared" si="4"/>
        <v>0</v>
      </c>
      <c r="AA52" s="19">
        <f t="shared" ca="1" si="39"/>
        <v>26.464002746462221</v>
      </c>
      <c r="AB52">
        <f t="shared" si="40"/>
        <v>1.3249485416760587</v>
      </c>
      <c r="AC52" s="19">
        <f t="shared" si="12"/>
        <v>1.2121300449758596</v>
      </c>
      <c r="AD52" s="29">
        <f t="shared" si="41"/>
        <v>0.11281849670019906</v>
      </c>
      <c r="AE52" s="19">
        <f t="shared" ca="1" si="13"/>
        <v>26.576821243162421</v>
      </c>
      <c r="AF52" s="29">
        <f t="shared" ca="1" si="42"/>
        <v>3.4887648325820919E-6</v>
      </c>
      <c r="AG52" s="19"/>
      <c r="AH52" s="19">
        <f t="shared" si="14"/>
        <v>0</v>
      </c>
      <c r="AI52" s="19">
        <f>SUM($AH$23:AH52)</f>
        <v>100000</v>
      </c>
      <c r="AJ52" s="19">
        <f t="shared" si="43"/>
        <v>100000</v>
      </c>
      <c r="AK52" s="19">
        <f t="shared" ca="1" si="44"/>
        <v>90857.511959010735</v>
      </c>
      <c r="AL52" s="20">
        <f ca="1">IF($F$13,OFFSET(product_specs!$J$5,MIN(10,saving_model!AZ52),saving_model!$G$14),0)</f>
        <v>0</v>
      </c>
      <c r="AM52" s="19">
        <f t="shared" si="45"/>
        <v>90857.511959010735</v>
      </c>
      <c r="AN52" s="19">
        <f t="shared" si="54"/>
        <v>90915.071554928611</v>
      </c>
      <c r="AO52" s="19">
        <f t="shared" si="46"/>
        <v>0</v>
      </c>
      <c r="AP52" s="19">
        <f t="shared" si="47"/>
        <v>9084.9284450713894</v>
      </c>
      <c r="AQ52" s="18">
        <f t="shared" si="15"/>
        <v>75.762559629107173</v>
      </c>
      <c r="AR52" s="18">
        <f t="shared" si="48"/>
        <v>1.6817510601666146</v>
      </c>
      <c r="AS52" s="18">
        <f t="shared" si="49"/>
        <v>39.769429542780529</v>
      </c>
      <c r="AT52" s="3">
        <f>return!Q35</f>
        <v>4.3780788588687614E-4</v>
      </c>
      <c r="AU52" s="8">
        <f t="shared" si="16"/>
        <v>1.0121261581694336</v>
      </c>
      <c r="AV52">
        <f t="shared" si="17"/>
        <v>0.78783868377332456</v>
      </c>
      <c r="AW52">
        <f t="shared" si="18"/>
        <v>1.3258207607616413E-4</v>
      </c>
      <c r="AX52">
        <f t="shared" si="50"/>
        <v>5.4543784467978827E-3</v>
      </c>
      <c r="AY52">
        <f t="shared" si="19"/>
        <v>0</v>
      </c>
      <c r="AZ52">
        <f t="shared" si="20"/>
        <v>2</v>
      </c>
      <c r="BA52">
        <f t="shared" si="21"/>
        <v>2</v>
      </c>
      <c r="BB52">
        <f t="shared" si="51"/>
        <v>1.682858163820633E-4</v>
      </c>
      <c r="BC52">
        <f t="shared" si="22"/>
        <v>2.0175617170250359E-3</v>
      </c>
      <c r="BD52">
        <f>VLOOKUP(MIN(90,BE52),mortality!$A$4:$G$76,saving_model!BA52+2,FALSE)</f>
        <v>1.0087808585125179E-3</v>
      </c>
      <c r="BE52">
        <f t="shared" si="23"/>
        <v>51</v>
      </c>
      <c r="BF52" s="9">
        <f t="shared" si="52"/>
        <v>6.9243826282994192E-3</v>
      </c>
      <c r="BG52" s="7">
        <f>VLOOKUP(saving_model!AZ52,lapse!$B$4:$C$134,2,FALSE)</f>
        <v>8.0000000000000016E-2</v>
      </c>
      <c r="BI52">
        <f>discount_curve!K36</f>
        <v>0.98366122585800342</v>
      </c>
    </row>
    <row r="53" spans="1:61" x14ac:dyDescent="0.55000000000000004">
      <c r="A53">
        <f t="shared" si="53"/>
        <v>30</v>
      </c>
      <c r="B53" s="19">
        <f t="shared" ca="1" si="24"/>
        <v>26.384649654600764</v>
      </c>
      <c r="C53">
        <f t="shared" si="5"/>
        <v>0</v>
      </c>
      <c r="D53">
        <f t="shared" si="25"/>
        <v>13.164186986347794</v>
      </c>
      <c r="E53">
        <f t="shared" ca="1" si="26"/>
        <v>493.25472662573935</v>
      </c>
      <c r="F53">
        <f t="shared" si="6"/>
        <v>0</v>
      </c>
      <c r="G53">
        <f t="shared" si="27"/>
        <v>33.002773682426984</v>
      </c>
      <c r="H53">
        <f t="shared" si="28"/>
        <v>0</v>
      </c>
      <c r="I53" s="19">
        <f t="shared" si="29"/>
        <v>434.49682184995726</v>
      </c>
      <c r="J53" s="26">
        <f t="shared" si="30"/>
        <v>-131.30951509915758</v>
      </c>
      <c r="L53" s="19">
        <f t="shared" si="31"/>
        <v>71089.000152580818</v>
      </c>
      <c r="M53" s="26">
        <f t="shared" si="7"/>
        <v>0</v>
      </c>
      <c r="N53" s="18">
        <f t="shared" si="32"/>
        <v>59.240833460484026</v>
      </c>
      <c r="O53" s="18">
        <f t="shared" si="33"/>
        <v>1.3210082158747161</v>
      </c>
      <c r="P53" s="18">
        <f t="shared" si="34"/>
        <v>434.49682184995726</v>
      </c>
      <c r="Q53" s="18">
        <f t="shared" si="35"/>
        <v>11.989768647024112</v>
      </c>
      <c r="R53" s="18">
        <f t="shared" si="36"/>
        <v>493.25472662573935</v>
      </c>
      <c r="S53" s="26">
        <f t="shared" si="37"/>
        <v>70957.690637481646</v>
      </c>
      <c r="T53" s="27">
        <f t="shared" si="38"/>
        <v>0</v>
      </c>
      <c r="U53" s="27"/>
      <c r="V53" s="19">
        <f t="shared" si="8"/>
        <v>0</v>
      </c>
      <c r="W53" s="19">
        <f t="shared" ca="1" si="9"/>
        <v>0</v>
      </c>
      <c r="X53" s="19">
        <f t="shared" si="10"/>
        <v>59.240833460484026</v>
      </c>
      <c r="Y53" s="19">
        <f t="shared" si="11"/>
        <v>33.002773682426984</v>
      </c>
      <c r="Z53" s="19">
        <f t="shared" si="4"/>
        <v>0</v>
      </c>
      <c r="AA53" s="19">
        <f t="shared" ca="1" si="39"/>
        <v>26.238059778057043</v>
      </c>
      <c r="AB53">
        <f t="shared" si="40"/>
        <v>1.3210082158747161</v>
      </c>
      <c r="AC53" s="19">
        <f t="shared" si="12"/>
        <v>1.1744183393236813</v>
      </c>
      <c r="AD53" s="29">
        <f t="shared" si="41"/>
        <v>0.14658987655103473</v>
      </c>
      <c r="AE53" s="19">
        <f t="shared" ca="1" si="13"/>
        <v>26.384649654608076</v>
      </c>
      <c r="AF53" s="29">
        <f t="shared" ca="1" si="42"/>
        <v>-7.3114847509714309E-6</v>
      </c>
      <c r="AG53" s="19"/>
      <c r="AH53" s="19">
        <f t="shared" si="14"/>
        <v>0</v>
      </c>
      <c r="AI53" s="19">
        <f>SUM($AH$23:AH53)</f>
        <v>100000</v>
      </c>
      <c r="AJ53" s="19">
        <f t="shared" si="43"/>
        <v>100000</v>
      </c>
      <c r="AK53" s="19">
        <f t="shared" ca="1" si="44"/>
        <v>91078.686890868106</v>
      </c>
      <c r="AL53" s="20">
        <f ca="1">IF($F$13,OFFSET(product_specs!$J$5,MIN(10,saving_model!AZ53),saving_model!$G$14),0)</f>
        <v>0</v>
      </c>
      <c r="AM53" s="19">
        <f t="shared" si="45"/>
        <v>91078.686890868106</v>
      </c>
      <c r="AN53" s="19">
        <f t="shared" si="54"/>
        <v>90877.396673782117</v>
      </c>
      <c r="AO53" s="19">
        <f t="shared" si="46"/>
        <v>0</v>
      </c>
      <c r="AP53" s="19">
        <f t="shared" si="47"/>
        <v>9122.6033262178826</v>
      </c>
      <c r="AQ53" s="18">
        <f t="shared" si="15"/>
        <v>75.731163894818437</v>
      </c>
      <c r="AR53" s="18">
        <f t="shared" si="48"/>
        <v>1.688725223110533</v>
      </c>
      <c r="AS53" s="18">
        <f t="shared" si="49"/>
        <v>557.42021240783197</v>
      </c>
      <c r="AT53" s="3">
        <f>return!Q36</f>
        <v>6.1389906930238158E-3</v>
      </c>
      <c r="AU53" s="8">
        <f t="shared" si="16"/>
        <v>1.0125469140381231</v>
      </c>
      <c r="AV53">
        <f t="shared" si="17"/>
        <v>0.78225172325045056</v>
      </c>
      <c r="AW53">
        <f t="shared" si="18"/>
        <v>1.3164186986347793E-4</v>
      </c>
      <c r="AX53">
        <f t="shared" si="50"/>
        <v>5.4156987047558648E-3</v>
      </c>
      <c r="AY53">
        <f t="shared" si="19"/>
        <v>0</v>
      </c>
      <c r="AZ53">
        <f t="shared" si="20"/>
        <v>2</v>
      </c>
      <c r="BA53">
        <f t="shared" si="21"/>
        <v>2</v>
      </c>
      <c r="BB53">
        <f t="shared" si="51"/>
        <v>1.682858163820633E-4</v>
      </c>
      <c r="BC53">
        <f t="shared" si="22"/>
        <v>2.0175617170250359E-3</v>
      </c>
      <c r="BD53">
        <f>VLOOKUP(MIN(90,BE53),mortality!$A$4:$G$76,saving_model!BA53+2,FALSE)</f>
        <v>1.0087808585125179E-3</v>
      </c>
      <c r="BE53">
        <f t="shared" si="23"/>
        <v>51</v>
      </c>
      <c r="BF53" s="9">
        <f t="shared" si="52"/>
        <v>6.9243826282994192E-3</v>
      </c>
      <c r="BG53" s="7">
        <f>VLOOKUP(saving_model!AZ53,lapse!$B$4:$C$134,2,FALSE)</f>
        <v>8.0000000000000016E-2</v>
      </c>
      <c r="BI53">
        <f>discount_curve!K37</f>
        <v>0.98310260648857262</v>
      </c>
    </row>
    <row r="54" spans="1:61" x14ac:dyDescent="0.55000000000000004">
      <c r="A54">
        <f t="shared" si="53"/>
        <v>31</v>
      </c>
      <c r="B54" s="19">
        <f t="shared" ca="1" si="24"/>
        <v>26.475236692639271</v>
      </c>
      <c r="C54">
        <f t="shared" si="5"/>
        <v>0</v>
      </c>
      <c r="D54">
        <f t="shared" si="25"/>
        <v>13.070833112612876</v>
      </c>
      <c r="E54">
        <f t="shared" ca="1" si="26"/>
        <v>491.79932618555966</v>
      </c>
      <c r="F54">
        <f t="shared" si="6"/>
        <v>0</v>
      </c>
      <c r="G54">
        <f t="shared" si="27"/>
        <v>32.782356857598927</v>
      </c>
      <c r="H54">
        <f t="shared" si="28"/>
        <v>0</v>
      </c>
      <c r="I54" s="19">
        <f t="shared" si="29"/>
        <v>276.86067870518781</v>
      </c>
      <c r="J54" s="26">
        <f t="shared" si="30"/>
        <v>-287.267074143223</v>
      </c>
      <c r="L54" s="19">
        <f t="shared" si="31"/>
        <v>70957.690637481661</v>
      </c>
      <c r="M54" s="26">
        <f t="shared" si="7"/>
        <v>0</v>
      </c>
      <c r="N54" s="18">
        <f t="shared" si="32"/>
        <v>59.131408864568051</v>
      </c>
      <c r="O54" s="18">
        <f t="shared" si="33"/>
        <v>1.2426262366082237</v>
      </c>
      <c r="P54" s="18">
        <f t="shared" si="34"/>
        <v>276.86067870518781</v>
      </c>
      <c r="Q54" s="18">
        <f t="shared" si="35"/>
        <v>11.954391561667213</v>
      </c>
      <c r="R54" s="18">
        <f t="shared" si="36"/>
        <v>491.79932618555966</v>
      </c>
      <c r="S54" s="26">
        <f t="shared" si="37"/>
        <v>70670.423563338438</v>
      </c>
      <c r="T54" s="27">
        <f t="shared" si="38"/>
        <v>0</v>
      </c>
      <c r="U54" s="27"/>
      <c r="V54" s="19">
        <f t="shared" si="8"/>
        <v>0</v>
      </c>
      <c r="W54" s="19">
        <f t="shared" ca="1" si="9"/>
        <v>0</v>
      </c>
      <c r="X54" s="19">
        <f t="shared" si="10"/>
        <v>59.131408864568051</v>
      </c>
      <c r="Y54" s="19">
        <f t="shared" si="11"/>
        <v>32.782356857598927</v>
      </c>
      <c r="Z54" s="19">
        <f t="shared" si="4"/>
        <v>0</v>
      </c>
      <c r="AA54" s="19">
        <f t="shared" ca="1" si="39"/>
        <v>26.349052006969124</v>
      </c>
      <c r="AB54">
        <f t="shared" si="40"/>
        <v>1.2426262366082237</v>
      </c>
      <c r="AC54" s="19">
        <f t="shared" si="12"/>
        <v>1.1164415509456624</v>
      </c>
      <c r="AD54" s="29">
        <f t="shared" si="41"/>
        <v>0.12618468566256125</v>
      </c>
      <c r="AE54" s="19">
        <f t="shared" ca="1" si="13"/>
        <v>26.475236692631686</v>
      </c>
      <c r="AF54" s="29">
        <f t="shared" ca="1" si="42"/>
        <v>7.5850437042390695E-6</v>
      </c>
      <c r="AG54" s="19"/>
      <c r="AH54" s="19">
        <f t="shared" si="14"/>
        <v>0</v>
      </c>
      <c r="AI54" s="19">
        <f>SUM($AH$23:AH54)</f>
        <v>100000</v>
      </c>
      <c r="AJ54" s="19">
        <f t="shared" si="43"/>
        <v>100000</v>
      </c>
      <c r="AK54" s="19">
        <f t="shared" ca="1" si="44"/>
        <v>91458.527996441655</v>
      </c>
      <c r="AL54" s="20">
        <f ca="1">IF($F$13,OFFSET(product_specs!$J$5,MIN(10,saving_model!AZ54),saving_model!$G$14),0)</f>
        <v>0</v>
      </c>
      <c r="AM54" s="19">
        <f t="shared" si="45"/>
        <v>91458.527996441655</v>
      </c>
      <c r="AN54" s="19">
        <f t="shared" si="54"/>
        <v>91357.396997072021</v>
      </c>
      <c r="AO54" s="19">
        <f t="shared" si="46"/>
        <v>0</v>
      </c>
      <c r="AP54" s="19">
        <f t="shared" si="47"/>
        <v>8642.6030029279791</v>
      </c>
      <c r="AQ54" s="18">
        <f t="shared" si="15"/>
        <v>76.131164164226689</v>
      </c>
      <c r="AR54" s="18">
        <f t="shared" si="48"/>
        <v>1.5998702522151877</v>
      </c>
      <c r="AS54" s="18">
        <f t="shared" si="49"/>
        <v>357.7240675721502</v>
      </c>
      <c r="AT54" s="3">
        <f>return!Q37</f>
        <v>3.9189896654365786E-3</v>
      </c>
      <c r="AU54" s="8">
        <f t="shared" si="16"/>
        <v>1.0129678448212733</v>
      </c>
      <c r="AV54">
        <f t="shared" si="17"/>
        <v>0.7767043826758312</v>
      </c>
      <c r="AW54">
        <f t="shared" si="18"/>
        <v>1.3070833112612876E-4</v>
      </c>
      <c r="AX54">
        <f t="shared" si="50"/>
        <v>5.3772932602271263E-3</v>
      </c>
      <c r="AY54">
        <f t="shared" si="19"/>
        <v>0</v>
      </c>
      <c r="AZ54">
        <f t="shared" si="20"/>
        <v>2</v>
      </c>
      <c r="BA54">
        <f t="shared" si="21"/>
        <v>2</v>
      </c>
      <c r="BB54">
        <f t="shared" si="51"/>
        <v>1.682858163820633E-4</v>
      </c>
      <c r="BC54">
        <f t="shared" si="22"/>
        <v>2.0175617170250359E-3</v>
      </c>
      <c r="BD54">
        <f>VLOOKUP(MIN(90,BE54),mortality!$A$4:$G$76,saving_model!BA54+2,FALSE)</f>
        <v>1.0087808585125179E-3</v>
      </c>
      <c r="BE54">
        <f t="shared" si="23"/>
        <v>51</v>
      </c>
      <c r="BF54" s="9">
        <f t="shared" si="52"/>
        <v>6.9243826282994192E-3</v>
      </c>
      <c r="BG54" s="7">
        <f>VLOOKUP(saving_model!AZ54,lapse!$B$4:$C$134,2,FALSE)</f>
        <v>8.0000000000000016E-2</v>
      </c>
      <c r="BI54">
        <f>discount_curve!K38</f>
        <v>0.98254430435803619</v>
      </c>
    </row>
    <row r="55" spans="1:61" x14ac:dyDescent="0.55000000000000004">
      <c r="A55">
        <f t="shared" si="53"/>
        <v>32</v>
      </c>
      <c r="B55" s="19">
        <f t="shared" ca="1" si="24"/>
        <v>26.452716461576813</v>
      </c>
      <c r="C55">
        <f t="shared" si="5"/>
        <v>0</v>
      </c>
      <c r="D55">
        <f t="shared" si="25"/>
        <v>12.978141258169416</v>
      </c>
      <c r="E55">
        <f t="shared" ca="1" si="26"/>
        <v>489.90756904472596</v>
      </c>
      <c r="F55">
        <f t="shared" si="6"/>
        <v>0</v>
      </c>
      <c r="G55">
        <f t="shared" si="27"/>
        <v>32.563412138634902</v>
      </c>
      <c r="H55">
        <f t="shared" si="28"/>
        <v>0</v>
      </c>
      <c r="I55" s="19">
        <f t="shared" si="29"/>
        <v>304.22457700148067</v>
      </c>
      <c r="J55" s="26">
        <f t="shared" si="30"/>
        <v>-257.67726190162648</v>
      </c>
      <c r="L55" s="19">
        <f t="shared" si="31"/>
        <v>70670.423563338438</v>
      </c>
      <c r="M55" s="26">
        <f t="shared" si="7"/>
        <v>0</v>
      </c>
      <c r="N55" s="18">
        <f t="shared" si="32"/>
        <v>58.892019636115364</v>
      </c>
      <c r="O55" s="18">
        <f t="shared" si="33"/>
        <v>1.1938424682214841</v>
      </c>
      <c r="P55" s="18">
        <f t="shared" si="34"/>
        <v>304.22457700148067</v>
      </c>
      <c r="Q55" s="18">
        <f t="shared" si="35"/>
        <v>11.908407754050987</v>
      </c>
      <c r="R55" s="18">
        <f t="shared" si="36"/>
        <v>489.90756904472596</v>
      </c>
      <c r="S55" s="26">
        <f t="shared" si="37"/>
        <v>70412.746301436826</v>
      </c>
      <c r="T55" s="27">
        <f t="shared" si="38"/>
        <v>0</v>
      </c>
      <c r="U55" s="27"/>
      <c r="V55" s="19">
        <f t="shared" si="8"/>
        <v>0</v>
      </c>
      <c r="W55" s="19">
        <f t="shared" ca="1" si="9"/>
        <v>0</v>
      </c>
      <c r="X55" s="19">
        <f t="shared" si="10"/>
        <v>58.892019636115364</v>
      </c>
      <c r="Y55" s="19">
        <f t="shared" si="11"/>
        <v>32.563412138634902</v>
      </c>
      <c r="Z55" s="19">
        <f t="shared" si="4"/>
        <v>0</v>
      </c>
      <c r="AA55" s="19">
        <f t="shared" ca="1" si="39"/>
        <v>26.328607497480462</v>
      </c>
      <c r="AB55">
        <f t="shared" si="40"/>
        <v>1.1938424682214841</v>
      </c>
      <c r="AC55" s="19">
        <f t="shared" si="12"/>
        <v>1.0697335041184282</v>
      </c>
      <c r="AD55" s="29">
        <f t="shared" si="41"/>
        <v>0.12410896410305594</v>
      </c>
      <c r="AE55" s="19">
        <f t="shared" ca="1" si="13"/>
        <v>26.452716461583517</v>
      </c>
      <c r="AF55" s="29">
        <f t="shared" ca="1" si="42"/>
        <v>-6.7039707118965453E-6</v>
      </c>
      <c r="AG55" s="19"/>
      <c r="AH55" s="19">
        <f t="shared" si="14"/>
        <v>0</v>
      </c>
      <c r="AI55" s="19">
        <f>SUM($AH$23:AH55)</f>
        <v>100000</v>
      </c>
      <c r="AJ55" s="19">
        <f t="shared" si="43"/>
        <v>100000</v>
      </c>
      <c r="AK55" s="19">
        <f t="shared" ca="1" si="44"/>
        <v>91757.421322217022</v>
      </c>
      <c r="AL55" s="20">
        <f ca="1">IF($F$13,OFFSET(product_specs!$J$5,MIN(10,saving_model!AZ55),saving_model!$G$14),0)</f>
        <v>0</v>
      </c>
      <c r="AM55" s="19">
        <f t="shared" si="45"/>
        <v>91757.421322217022</v>
      </c>
      <c r="AN55" s="19">
        <f t="shared" si="54"/>
        <v>91637.390030227732</v>
      </c>
      <c r="AO55" s="19">
        <f t="shared" si="46"/>
        <v>0</v>
      </c>
      <c r="AP55" s="19">
        <f t="shared" si="47"/>
        <v>8362.6099697722675</v>
      </c>
      <c r="AQ55" s="18">
        <f t="shared" si="15"/>
        <v>76.364491691856443</v>
      </c>
      <c r="AR55" s="18">
        <f t="shared" si="48"/>
        <v>1.5480395104326987</v>
      </c>
      <c r="AS55" s="18">
        <f t="shared" si="49"/>
        <v>395.88764638317804</v>
      </c>
      <c r="AT55" s="3">
        <f>return!Q38</f>
        <v>4.323830336268486E-3</v>
      </c>
      <c r="AU55" s="8">
        <f t="shared" si="16"/>
        <v>1.0133889505915987</v>
      </c>
      <c r="AV55">
        <f t="shared" si="17"/>
        <v>0.77119638108447786</v>
      </c>
      <c r="AW55">
        <f t="shared" si="18"/>
        <v>1.2978141258169416E-4</v>
      </c>
      <c r="AX55">
        <f t="shared" si="50"/>
        <v>5.3391601680299805E-3</v>
      </c>
      <c r="AY55">
        <f t="shared" si="19"/>
        <v>0</v>
      </c>
      <c r="AZ55">
        <f t="shared" si="20"/>
        <v>2</v>
      </c>
      <c r="BA55">
        <f t="shared" si="21"/>
        <v>2</v>
      </c>
      <c r="BB55">
        <f t="shared" si="51"/>
        <v>1.682858163820633E-4</v>
      </c>
      <c r="BC55">
        <f t="shared" si="22"/>
        <v>2.0175617170250359E-3</v>
      </c>
      <c r="BD55">
        <f>VLOOKUP(MIN(90,BE55),mortality!$A$4:$G$76,saving_model!BA55+2,FALSE)</f>
        <v>1.0087808585125179E-3</v>
      </c>
      <c r="BE55">
        <f t="shared" si="23"/>
        <v>51</v>
      </c>
      <c r="BF55" s="9">
        <f t="shared" si="52"/>
        <v>6.9243826282994192E-3</v>
      </c>
      <c r="BG55" s="7">
        <f>VLOOKUP(saving_model!AZ55,lapse!$B$4:$C$134,2,FALSE)</f>
        <v>8.0000000000000016E-2</v>
      </c>
      <c r="BI55">
        <f>discount_curve!K39</f>
        <v>0.98198631928623492</v>
      </c>
    </row>
    <row r="56" spans="1:61" x14ac:dyDescent="0.55000000000000004">
      <c r="A56">
        <f t="shared" si="53"/>
        <v>33</v>
      </c>
      <c r="B56" s="19">
        <f t="shared" ca="1" si="24"/>
        <v>26.470855095778688</v>
      </c>
      <c r="C56">
        <f t="shared" si="5"/>
        <v>0</v>
      </c>
      <c r="D56">
        <f t="shared" si="25"/>
        <v>12.886106728305514</v>
      </c>
      <c r="E56">
        <f t="shared" ca="1" si="26"/>
        <v>488.95686999696397</v>
      </c>
      <c r="F56">
        <f t="shared" si="6"/>
        <v>0</v>
      </c>
      <c r="G56">
        <f t="shared" ref="G56:G87" si="55">AV56*$F$6/12*AU56</f>
        <v>32.345929693727946</v>
      </c>
      <c r="H56">
        <f t="shared" si="28"/>
        <v>0</v>
      </c>
      <c r="I56" s="19">
        <f t="shared" si="29"/>
        <v>543.55013304020338</v>
      </c>
      <c r="J56" s="26">
        <f t="shared" si="30"/>
        <v>-17.109628474572673</v>
      </c>
      <c r="L56" s="19">
        <f t="shared" si="31"/>
        <v>70412.746301436811</v>
      </c>
      <c r="M56" s="26">
        <f t="shared" si="7"/>
        <v>0</v>
      </c>
      <c r="N56" s="18">
        <f t="shared" si="32"/>
        <v>58.677288584530672</v>
      </c>
      <c r="O56" s="18">
        <f t="shared" si="33"/>
        <v>1.140304256591621</v>
      </c>
      <c r="P56" s="18">
        <f t="shared" si="34"/>
        <v>543.55013304020338</v>
      </c>
      <c r="Q56" s="18">
        <f t="shared" si="35"/>
        <v>11.885298676691329</v>
      </c>
      <c r="R56" s="18">
        <f t="shared" si="36"/>
        <v>488.95686999696397</v>
      </c>
      <c r="S56" s="26">
        <f t="shared" si="37"/>
        <v>70395.636672962239</v>
      </c>
      <c r="T56" s="27">
        <f t="shared" si="38"/>
        <v>0</v>
      </c>
      <c r="U56" s="27"/>
      <c r="V56" s="19">
        <f t="shared" si="8"/>
        <v>0</v>
      </c>
      <c r="W56" s="19">
        <f t="shared" ca="1" si="9"/>
        <v>0</v>
      </c>
      <c r="X56" s="19">
        <f t="shared" si="10"/>
        <v>58.677288584530672</v>
      </c>
      <c r="Y56" s="19">
        <f t="shared" si="11"/>
        <v>32.345929693727946</v>
      </c>
      <c r="Z56" s="19">
        <f t="shared" si="4"/>
        <v>0</v>
      </c>
      <c r="AA56" s="19">
        <f t="shared" ca="1" si="39"/>
        <v>26.331358890802726</v>
      </c>
      <c r="AB56">
        <f t="shared" si="40"/>
        <v>1.140304256591621</v>
      </c>
      <c r="AC56" s="19">
        <f t="shared" si="12"/>
        <v>1.0008080516141842</v>
      </c>
      <c r="AD56" s="29">
        <f t="shared" si="41"/>
        <v>0.13949620497743687</v>
      </c>
      <c r="AE56" s="19">
        <f t="shared" ca="1" si="13"/>
        <v>26.470855095780163</v>
      </c>
      <c r="AF56" s="29">
        <f t="shared" ca="1" si="42"/>
        <v>-1.4743761767022079E-6</v>
      </c>
      <c r="AG56" s="19"/>
      <c r="AH56" s="19">
        <f t="shared" si="14"/>
        <v>0</v>
      </c>
      <c r="AI56" s="19">
        <f>SUM($AH$23:AH56)</f>
        <v>100000</v>
      </c>
      <c r="AJ56" s="19">
        <f t="shared" si="43"/>
        <v>100000</v>
      </c>
      <c r="AK56" s="19">
        <f t="shared" ca="1" si="44"/>
        <v>92233.433474395977</v>
      </c>
      <c r="AL56" s="20">
        <f ca="1">IF($F$13,OFFSET(product_specs!$J$5,MIN(10,saving_model!AZ56),saving_model!$G$14),0)</f>
        <v>0</v>
      </c>
      <c r="AM56" s="19">
        <f t="shared" si="45"/>
        <v>92233.433474395977</v>
      </c>
      <c r="AN56" s="19">
        <f t="shared" si="54"/>
        <v>91955.365145408621</v>
      </c>
      <c r="AO56" s="19">
        <f t="shared" si="46"/>
        <v>0</v>
      </c>
      <c r="AP56" s="19">
        <f t="shared" si="47"/>
        <v>8044.6348545913788</v>
      </c>
      <c r="AQ56" s="18">
        <f t="shared" si="15"/>
        <v>76.629470954507184</v>
      </c>
      <c r="AR56" s="18">
        <f t="shared" si="48"/>
        <v>1.4891777384005624</v>
      </c>
      <c r="AS56" s="18">
        <f t="shared" si="49"/>
        <v>712.37395536053043</v>
      </c>
      <c r="AT56" s="3">
        <f>return!Q39</f>
        <v>7.7535405393978074E-3</v>
      </c>
      <c r="AU56" s="8">
        <f t="shared" si="16"/>
        <v>1.013810231421844</v>
      </c>
      <c r="AV56">
        <f t="shared" si="17"/>
        <v>0.76572743950386624</v>
      </c>
      <c r="AW56">
        <f t="shared" si="18"/>
        <v>1.2886106728305513E-4</v>
      </c>
      <c r="AX56">
        <f t="shared" si="50"/>
        <v>5.3012974967770066E-3</v>
      </c>
      <c r="AY56">
        <f t="shared" si="19"/>
        <v>0</v>
      </c>
      <c r="AZ56">
        <f t="shared" si="20"/>
        <v>2</v>
      </c>
      <c r="BA56">
        <f t="shared" si="21"/>
        <v>2</v>
      </c>
      <c r="BB56">
        <f t="shared" si="51"/>
        <v>1.682858163820633E-4</v>
      </c>
      <c r="BC56">
        <f t="shared" si="22"/>
        <v>2.0175617170250359E-3</v>
      </c>
      <c r="BD56">
        <f>VLOOKUP(MIN(90,BE56),mortality!$A$4:$G$76,saving_model!BA56+2,FALSE)</f>
        <v>1.0087808585125179E-3</v>
      </c>
      <c r="BE56">
        <f t="shared" si="23"/>
        <v>51</v>
      </c>
      <c r="BF56" s="9">
        <f t="shared" si="52"/>
        <v>6.9243826282994192E-3</v>
      </c>
      <c r="BG56" s="7">
        <f>VLOOKUP(saving_model!AZ56,lapse!$B$4:$C$134,2,FALSE)</f>
        <v>8.0000000000000016E-2</v>
      </c>
      <c r="BI56">
        <f>discount_curve!K40</f>
        <v>0.98142865109311184</v>
      </c>
    </row>
    <row r="57" spans="1:61" x14ac:dyDescent="0.55000000000000004">
      <c r="A57">
        <f t="shared" si="53"/>
        <v>34</v>
      </c>
      <c r="B57" s="19">
        <f t="shared" ca="1" si="24"/>
        <v>26.590515886729008</v>
      </c>
      <c r="C57">
        <f t="shared" si="5"/>
        <v>0</v>
      </c>
      <c r="D57">
        <f t="shared" si="25"/>
        <v>12.794724861601823</v>
      </c>
      <c r="E57">
        <f t="shared" ca="1" si="26"/>
        <v>485.82449088863223</v>
      </c>
      <c r="F57">
        <f t="shared" si="6"/>
        <v>0</v>
      </c>
      <c r="G57">
        <f t="shared" si="55"/>
        <v>32.129899756735128</v>
      </c>
      <c r="H57">
        <f t="shared" si="28"/>
        <v>0</v>
      </c>
      <c r="I57" s="19">
        <f t="shared" si="29"/>
        <v>-324.2570189928511</v>
      </c>
      <c r="J57" s="26">
        <f t="shared" si="30"/>
        <v>-881.5966503865493</v>
      </c>
      <c r="L57" s="19">
        <f t="shared" si="31"/>
        <v>70395.636672962239</v>
      </c>
      <c r="M57" s="26">
        <f t="shared" si="7"/>
        <v>0</v>
      </c>
      <c r="N57" s="18">
        <f t="shared" si="32"/>
        <v>58.663030560801865</v>
      </c>
      <c r="O57" s="18">
        <f t="shared" si="33"/>
        <v>1.0429514417929839</v>
      </c>
      <c r="P57" s="18">
        <f t="shared" si="34"/>
        <v>-324.2570189928511</v>
      </c>
      <c r="Q57" s="18">
        <f t="shared" si="35"/>
        <v>11.809158502464136</v>
      </c>
      <c r="R57" s="18">
        <f t="shared" si="36"/>
        <v>485.82449088863223</v>
      </c>
      <c r="S57" s="26">
        <f t="shared" si="37"/>
        <v>69514.040022575704</v>
      </c>
      <c r="T57" s="27">
        <f t="shared" si="38"/>
        <v>0</v>
      </c>
      <c r="U57" s="27"/>
      <c r="V57" s="19">
        <f t="shared" si="8"/>
        <v>0</v>
      </c>
      <c r="W57" s="19">
        <f t="shared" ca="1" si="9"/>
        <v>0</v>
      </c>
      <c r="X57" s="19">
        <f t="shared" si="10"/>
        <v>58.663030560801865</v>
      </c>
      <c r="Y57" s="19">
        <f t="shared" si="11"/>
        <v>32.129899756735128</v>
      </c>
      <c r="Z57" s="19">
        <f t="shared" si="4"/>
        <v>0</v>
      </c>
      <c r="AA57" s="19">
        <f t="shared" ca="1" si="39"/>
        <v>26.533130804066737</v>
      </c>
      <c r="AB57">
        <f t="shared" si="40"/>
        <v>1.0429514417929839</v>
      </c>
      <c r="AC57" s="19">
        <f t="shared" si="12"/>
        <v>0.98556635913768709</v>
      </c>
      <c r="AD57" s="29">
        <f t="shared" si="41"/>
        <v>5.7385082655296848E-2</v>
      </c>
      <c r="AE57" s="19">
        <f t="shared" ca="1" si="13"/>
        <v>26.590515886722034</v>
      </c>
      <c r="AF57" s="29">
        <f t="shared" ca="1" si="42"/>
        <v>6.9739769514853833E-6</v>
      </c>
      <c r="AG57" s="19"/>
      <c r="AH57" s="19">
        <f t="shared" si="14"/>
        <v>0</v>
      </c>
      <c r="AI57" s="19">
        <f>SUM($AH$23:AH57)</f>
        <v>100000</v>
      </c>
      <c r="AJ57" s="19">
        <f t="shared" si="43"/>
        <v>100000</v>
      </c>
      <c r="AK57" s="19">
        <f t="shared" ca="1" si="44"/>
        <v>92297.088293821274</v>
      </c>
      <c r="AL57" s="20">
        <f ca="1">IF($F$13,OFFSET(product_specs!$J$5,MIN(10,saving_model!AZ57),saving_model!$G$14),0)</f>
        <v>0</v>
      </c>
      <c r="AM57" s="19">
        <f t="shared" si="45"/>
        <v>92297.088293821274</v>
      </c>
      <c r="AN57" s="19">
        <f t="shared" si="54"/>
        <v>92589.62045207624</v>
      </c>
      <c r="AO57" s="19">
        <f t="shared" si="46"/>
        <v>0</v>
      </c>
      <c r="AP57" s="19">
        <f t="shared" si="47"/>
        <v>7410.3795479237597</v>
      </c>
      <c r="AQ57" s="18">
        <f t="shared" si="15"/>
        <v>77.158017043396868</v>
      </c>
      <c r="AR57" s="18">
        <f t="shared" si="48"/>
        <v>1.3717679491156247</v>
      </c>
      <c r="AS57" s="18">
        <f t="shared" si="49"/>
        <v>-428.00474652490351</v>
      </c>
      <c r="AT57" s="3">
        <f>return!Q40</f>
        <v>-4.6265236247743369E-3</v>
      </c>
      <c r="AU57" s="8">
        <f t="shared" si="16"/>
        <v>1.0142316873847843</v>
      </c>
      <c r="AV57">
        <f t="shared" si="17"/>
        <v>0.7602972809398062</v>
      </c>
      <c r="AW57">
        <f t="shared" si="18"/>
        <v>1.2794724861601823E-4</v>
      </c>
      <c r="AX57">
        <f t="shared" si="50"/>
        <v>5.2637033287772222E-3</v>
      </c>
      <c r="AY57">
        <f t="shared" si="19"/>
        <v>0</v>
      </c>
      <c r="AZ57">
        <f t="shared" si="20"/>
        <v>2</v>
      </c>
      <c r="BA57">
        <f t="shared" si="21"/>
        <v>2</v>
      </c>
      <c r="BB57">
        <f t="shared" si="51"/>
        <v>1.682858163820633E-4</v>
      </c>
      <c r="BC57">
        <f t="shared" si="22"/>
        <v>2.0175617170250359E-3</v>
      </c>
      <c r="BD57">
        <f>VLOOKUP(MIN(90,BE57),mortality!$A$4:$G$76,saving_model!BA57+2,FALSE)</f>
        <v>1.0087808585125179E-3</v>
      </c>
      <c r="BE57">
        <f t="shared" si="23"/>
        <v>51</v>
      </c>
      <c r="BF57" s="9">
        <f t="shared" si="52"/>
        <v>6.9243826282994192E-3</v>
      </c>
      <c r="BG57" s="7">
        <f>VLOOKUP(saving_model!AZ57,lapse!$B$4:$C$134,2,FALSE)</f>
        <v>8.0000000000000016E-2</v>
      </c>
      <c r="BI57">
        <f>discount_curve!K41</f>
        <v>0.980871299598712</v>
      </c>
    </row>
    <row r="58" spans="1:61" x14ac:dyDescent="0.55000000000000004">
      <c r="A58">
        <f t="shared" si="53"/>
        <v>35</v>
      </c>
      <c r="B58" s="19">
        <f t="shared" ca="1" si="24"/>
        <v>26.064283404156868</v>
      </c>
      <c r="C58">
        <f t="shared" si="5"/>
        <v>0</v>
      </c>
      <c r="D58">
        <f t="shared" si="25"/>
        <v>12.703991029695477</v>
      </c>
      <c r="E58">
        <f t="shared" ca="1" si="26"/>
        <v>479.2306880320412</v>
      </c>
      <c r="F58">
        <f t="shared" si="6"/>
        <v>0</v>
      </c>
      <c r="G58">
        <f t="shared" si="55"/>
        <v>31.915312626739016</v>
      </c>
      <c r="H58">
        <f t="shared" si="28"/>
        <v>0</v>
      </c>
      <c r="I58" s="19">
        <f t="shared" si="29"/>
        <v>-466.73701405630749</v>
      </c>
      <c r="J58" s="26">
        <f t="shared" si="30"/>
        <v>-1016.6512891489401</v>
      </c>
      <c r="L58" s="19">
        <f t="shared" si="31"/>
        <v>69514.040022575689</v>
      </c>
      <c r="M58" s="26">
        <f t="shared" si="7"/>
        <v>0</v>
      </c>
      <c r="N58" s="18">
        <f t="shared" si="32"/>
        <v>57.928366685479745</v>
      </c>
      <c r="O58" s="18">
        <f t="shared" si="33"/>
        <v>1.1063404599289965</v>
      </c>
      <c r="P58" s="18">
        <f t="shared" si="34"/>
        <v>-466.73701405630749</v>
      </c>
      <c r="Q58" s="18">
        <f t="shared" si="35"/>
        <v>11.648879915180371</v>
      </c>
      <c r="R58" s="18">
        <f t="shared" si="36"/>
        <v>479.2306880320412</v>
      </c>
      <c r="S58" s="26">
        <f t="shared" si="37"/>
        <v>68497.388733426749</v>
      </c>
      <c r="T58" s="27">
        <f t="shared" si="38"/>
        <v>0</v>
      </c>
      <c r="U58" s="27"/>
      <c r="V58" s="19">
        <f t="shared" si="8"/>
        <v>0</v>
      </c>
      <c r="W58" s="19">
        <f t="shared" ca="1" si="9"/>
        <v>0</v>
      </c>
      <c r="X58" s="19">
        <f t="shared" si="10"/>
        <v>57.928366685479745</v>
      </c>
      <c r="Y58" s="19">
        <f t="shared" si="11"/>
        <v>31.915312626739016</v>
      </c>
      <c r="Z58" s="19">
        <f t="shared" si="4"/>
        <v>0</v>
      </c>
      <c r="AA58" s="19">
        <f t="shared" ca="1" si="39"/>
        <v>26.013054058740728</v>
      </c>
      <c r="AB58">
        <f t="shared" si="40"/>
        <v>1.1063404599289965</v>
      </c>
      <c r="AC58" s="19">
        <f t="shared" si="12"/>
        <v>1.0551111145151051</v>
      </c>
      <c r="AD58" s="29">
        <f t="shared" si="41"/>
        <v>5.1229345413891458E-2</v>
      </c>
      <c r="AE58" s="19">
        <f t="shared" ca="1" si="13"/>
        <v>26.064283404154619</v>
      </c>
      <c r="AF58" s="29">
        <f t="shared" ca="1" si="42"/>
        <v>2.2488677586807171E-6</v>
      </c>
      <c r="AG58" s="19"/>
      <c r="AH58" s="19">
        <f t="shared" si="14"/>
        <v>0</v>
      </c>
      <c r="AI58" s="19">
        <f>SUM($AH$23:AH58)</f>
        <v>100000</v>
      </c>
      <c r="AJ58" s="19">
        <f t="shared" si="43"/>
        <v>100000</v>
      </c>
      <c r="AK58" s="19">
        <f t="shared" ca="1" si="44"/>
        <v>91694.648460875076</v>
      </c>
      <c r="AL58" s="20">
        <f ca="1">IF($F$13,OFFSET(product_specs!$J$5,MIN(10,saving_model!AZ58),saving_model!$G$14),0)</f>
        <v>0</v>
      </c>
      <c r="AM58" s="19">
        <f t="shared" si="45"/>
        <v>91694.648460875076</v>
      </c>
      <c r="AN58" s="19">
        <f t="shared" si="54"/>
        <v>92083.08592055882</v>
      </c>
      <c r="AO58" s="19">
        <f t="shared" si="46"/>
        <v>0</v>
      </c>
      <c r="AP58" s="19">
        <f t="shared" si="47"/>
        <v>7916.9140794411796</v>
      </c>
      <c r="AQ58" s="18">
        <f t="shared" si="15"/>
        <v>76.73590493379902</v>
      </c>
      <c r="AR58" s="18">
        <f t="shared" si="48"/>
        <v>1.4655347839939512</v>
      </c>
      <c r="AS58" s="18">
        <f t="shared" si="49"/>
        <v>-620.47203993192875</v>
      </c>
      <c r="AT58" s="3">
        <f>return!Q41</f>
        <v>-6.7439032550618006E-3</v>
      </c>
      <c r="AU58" s="8">
        <f t="shared" si="16"/>
        <v>1.0146533185532247</v>
      </c>
      <c r="AV58">
        <f t="shared" si="17"/>
        <v>0.75490563036241298</v>
      </c>
      <c r="AW58">
        <f t="shared" si="18"/>
        <v>1.2703991029695477E-4</v>
      </c>
      <c r="AX58">
        <f t="shared" si="50"/>
        <v>5.2263757599389539E-3</v>
      </c>
      <c r="AY58">
        <f t="shared" si="19"/>
        <v>0</v>
      </c>
      <c r="AZ58">
        <f t="shared" si="20"/>
        <v>2</v>
      </c>
      <c r="BA58">
        <f t="shared" si="21"/>
        <v>2</v>
      </c>
      <c r="BB58">
        <f t="shared" si="51"/>
        <v>1.682858163820633E-4</v>
      </c>
      <c r="BC58">
        <f t="shared" si="22"/>
        <v>2.0175617170250359E-3</v>
      </c>
      <c r="BD58">
        <f>VLOOKUP(MIN(90,BE58),mortality!$A$4:$G$76,saving_model!BA58+2,FALSE)</f>
        <v>1.0087808585125179E-3</v>
      </c>
      <c r="BE58">
        <f t="shared" si="23"/>
        <v>51</v>
      </c>
      <c r="BF58" s="9">
        <f t="shared" si="52"/>
        <v>6.9243826282994192E-3</v>
      </c>
      <c r="BG58" s="7">
        <f>VLOOKUP(saving_model!AZ58,lapse!$B$4:$C$134,2,FALSE)</f>
        <v>8.0000000000000016E-2</v>
      </c>
      <c r="BI58">
        <f>discount_curve!K42</f>
        <v>0.98031426462318283</v>
      </c>
    </row>
    <row r="59" spans="1:61" x14ac:dyDescent="0.55000000000000004">
      <c r="A59">
        <f t="shared" si="53"/>
        <v>36</v>
      </c>
      <c r="B59" s="19">
        <f t="shared" ca="1" si="24"/>
        <v>25.601582408628701</v>
      </c>
      <c r="C59">
        <f t="shared" si="5"/>
        <v>0</v>
      </c>
      <c r="D59">
        <f t="shared" si="25"/>
        <v>14.769647182480067</v>
      </c>
      <c r="E59">
        <f t="shared" ca="1" si="26"/>
        <v>415.82699516080578</v>
      </c>
      <c r="F59">
        <f t="shared" si="6"/>
        <v>0</v>
      </c>
      <c r="G59">
        <f t="shared" si="55"/>
        <v>31.702158667612043</v>
      </c>
      <c r="H59">
        <f t="shared" si="28"/>
        <v>0</v>
      </c>
      <c r="I59" s="19">
        <f t="shared" si="29"/>
        <v>1081.2226567209384</v>
      </c>
      <c r="J59" s="26">
        <f t="shared" si="30"/>
        <v>593.32227330141177</v>
      </c>
      <c r="L59" s="19">
        <f t="shared" si="31"/>
        <v>68497.388733426749</v>
      </c>
      <c r="M59" s="26">
        <f t="shared" si="7"/>
        <v>0</v>
      </c>
      <c r="N59" s="18">
        <f t="shared" si="32"/>
        <v>57.081157277855631</v>
      </c>
      <c r="O59" s="18">
        <f t="shared" si="33"/>
        <v>1.399741073692909</v>
      </c>
      <c r="P59" s="18">
        <f t="shared" si="34"/>
        <v>1081.2226567209384</v>
      </c>
      <c r="Q59" s="18">
        <f t="shared" si="35"/>
        <v>13.592489907177953</v>
      </c>
      <c r="R59" s="18">
        <f t="shared" si="36"/>
        <v>415.82699516080578</v>
      </c>
      <c r="S59" s="26">
        <f t="shared" si="37"/>
        <v>69090.711006728146</v>
      </c>
      <c r="T59" s="27">
        <f t="shared" si="38"/>
        <v>0</v>
      </c>
      <c r="U59" s="27"/>
      <c r="V59" s="19">
        <f t="shared" si="8"/>
        <v>0</v>
      </c>
      <c r="W59" s="19">
        <f t="shared" ca="1" si="9"/>
        <v>0</v>
      </c>
      <c r="X59" s="19">
        <f t="shared" si="10"/>
        <v>57.081157277855631</v>
      </c>
      <c r="Y59" s="19">
        <f t="shared" si="11"/>
        <v>31.702158667612043</v>
      </c>
      <c r="Z59" s="19">
        <f t="shared" si="4"/>
        <v>0</v>
      </c>
      <c r="AA59" s="19">
        <f t="shared" ca="1" si="39"/>
        <v>25.378998610243588</v>
      </c>
      <c r="AB59">
        <f t="shared" si="40"/>
        <v>1.399741073692909</v>
      </c>
      <c r="AC59" s="19">
        <f t="shared" si="12"/>
        <v>1.1771572753021147</v>
      </c>
      <c r="AD59" s="29">
        <f t="shared" si="41"/>
        <v>0.22258379839079434</v>
      </c>
      <c r="AE59" s="19">
        <f t="shared" ca="1" si="13"/>
        <v>25.601582408634382</v>
      </c>
      <c r="AF59" s="29">
        <f t="shared" ca="1" si="42"/>
        <v>-5.680789172402001E-6</v>
      </c>
      <c r="AG59" s="19"/>
      <c r="AH59" s="19">
        <f t="shared" si="14"/>
        <v>0</v>
      </c>
      <c r="AI59" s="19">
        <f>SUM($AH$23:AH59)</f>
        <v>100000</v>
      </c>
      <c r="AJ59" s="19">
        <f t="shared" si="43"/>
        <v>100000</v>
      </c>
      <c r="AK59" s="19">
        <f t="shared" ca="1" si="44"/>
        <v>92029.888996275607</v>
      </c>
      <c r="AL59" s="20">
        <f ca="1">IF($F$13,OFFSET(product_specs!$J$5,MIN(10,saving_model!AZ59),saving_model!$G$14),0)</f>
        <v>0</v>
      </c>
      <c r="AM59" s="19">
        <f t="shared" si="45"/>
        <v>92029.888996275607</v>
      </c>
      <c r="AN59" s="19">
        <f t="shared" si="54"/>
        <v>91384.412440909102</v>
      </c>
      <c r="AO59" s="19">
        <f t="shared" si="46"/>
        <v>0</v>
      </c>
      <c r="AP59" s="19">
        <f t="shared" si="47"/>
        <v>8615.5875590908981</v>
      </c>
      <c r="AQ59" s="18">
        <f t="shared" si="15"/>
        <v>76.153677034090919</v>
      </c>
      <c r="AR59" s="18">
        <f t="shared" si="48"/>
        <v>1.8674363790223059</v>
      </c>
      <c r="AS59" s="18">
        <f t="shared" si="49"/>
        <v>1446.9953375592331</v>
      </c>
      <c r="AT59" s="3">
        <f>return!Q42</f>
        <v>1.5847689482866301E-2</v>
      </c>
      <c r="AU59" s="8">
        <f t="shared" si="16"/>
        <v>1.0150751250000007</v>
      </c>
      <c r="AV59">
        <f t="shared" si="17"/>
        <v>0.74955221469217703</v>
      </c>
      <c r="AW59">
        <f t="shared" si="18"/>
        <v>1.4769647182480067E-4</v>
      </c>
      <c r="AX59">
        <f t="shared" si="50"/>
        <v>4.5183907064979077E-3</v>
      </c>
      <c r="AY59">
        <f t="shared" si="19"/>
        <v>0</v>
      </c>
      <c r="AZ59">
        <f t="shared" si="20"/>
        <v>3</v>
      </c>
      <c r="BA59">
        <f t="shared" si="21"/>
        <v>3</v>
      </c>
      <c r="BB59">
        <f t="shared" si="51"/>
        <v>1.9704627500227723E-4</v>
      </c>
      <c r="BC59">
        <f t="shared" si="22"/>
        <v>2.3619943849730969E-3</v>
      </c>
      <c r="BD59">
        <f>VLOOKUP(MIN(90,BE59),mortality!$A$4:$G$76,saving_model!BA59+2,FALSE)</f>
        <v>1.1809971924865484E-3</v>
      </c>
      <c r="BE59">
        <f t="shared" si="23"/>
        <v>52</v>
      </c>
      <c r="BF59" s="9">
        <f t="shared" si="52"/>
        <v>6.0293080661268927E-3</v>
      </c>
      <c r="BG59" s="7">
        <f>VLOOKUP(saving_model!AZ59,lapse!$B$4:$C$134,2,FALSE)</f>
        <v>7.0000000000000021E-2</v>
      </c>
      <c r="BI59">
        <f>discount_curve!K43</f>
        <v>0.97672773056559192</v>
      </c>
    </row>
    <row r="60" spans="1:61" x14ac:dyDescent="0.55000000000000004">
      <c r="A60">
        <f t="shared" si="53"/>
        <v>37</v>
      </c>
      <c r="B60" s="19">
        <f t="shared" ca="1" si="24"/>
        <v>26.11580298386275</v>
      </c>
      <c r="C60">
        <f t="shared" si="5"/>
        <v>0</v>
      </c>
      <c r="D60">
        <f t="shared" si="25"/>
        <v>14.677703672747626</v>
      </c>
      <c r="E60">
        <f t="shared" ca="1" si="26"/>
        <v>415.01105414084913</v>
      </c>
      <c r="F60">
        <f t="shared" si="6"/>
        <v>0</v>
      </c>
      <c r="G60">
        <f t="shared" si="55"/>
        <v>31.51790447434454</v>
      </c>
      <c r="H60">
        <f t="shared" si="28"/>
        <v>0</v>
      </c>
      <c r="I60" s="19">
        <f t="shared" si="29"/>
        <v>-371.06961132651628</v>
      </c>
      <c r="J60" s="26">
        <f t="shared" si="30"/>
        <v>-858.39207659832027</v>
      </c>
      <c r="L60" s="19">
        <f t="shared" si="31"/>
        <v>69090.711006728161</v>
      </c>
      <c r="M60" s="26">
        <f t="shared" si="7"/>
        <v>0</v>
      </c>
      <c r="N60" s="18">
        <f t="shared" si="32"/>
        <v>57.575592505606799</v>
      </c>
      <c r="O60" s="18">
        <f t="shared" si="33"/>
        <v>1.17000007477431</v>
      </c>
      <c r="P60" s="18">
        <f t="shared" si="34"/>
        <v>-371.06961132651628</v>
      </c>
      <c r="Q60" s="18">
        <f t="shared" si="35"/>
        <v>13.565818550561664</v>
      </c>
      <c r="R60" s="18">
        <f t="shared" si="36"/>
        <v>415.01105414084913</v>
      </c>
      <c r="S60" s="26">
        <f t="shared" si="37"/>
        <v>68232.318930129855</v>
      </c>
      <c r="T60" s="27">
        <f t="shared" si="38"/>
        <v>0</v>
      </c>
      <c r="U60" s="27"/>
      <c r="V60" s="19">
        <f t="shared" si="8"/>
        <v>0</v>
      </c>
      <c r="W60" s="19">
        <f t="shared" ca="1" si="9"/>
        <v>0</v>
      </c>
      <c r="X60" s="19">
        <f t="shared" si="10"/>
        <v>57.575592505606799</v>
      </c>
      <c r="Y60" s="19">
        <f t="shared" si="11"/>
        <v>31.51790447434454</v>
      </c>
      <c r="Z60" s="19">
        <f t="shared" si="4"/>
        <v>0</v>
      </c>
      <c r="AA60" s="19">
        <f t="shared" ca="1" si="39"/>
        <v>26.057688031262259</v>
      </c>
      <c r="AB60">
        <f t="shared" si="40"/>
        <v>1.17000007477431</v>
      </c>
      <c r="AC60" s="19">
        <f t="shared" si="12"/>
        <v>1.1118851221859618</v>
      </c>
      <c r="AD60" s="29">
        <f t="shared" si="41"/>
        <v>5.8114952588348201E-2</v>
      </c>
      <c r="AE60" s="19">
        <f t="shared" ca="1" si="13"/>
        <v>26.115802983850607</v>
      </c>
      <c r="AF60" s="29">
        <f t="shared" ca="1" si="42"/>
        <v>1.2143175354140112E-5</v>
      </c>
      <c r="AG60" s="19"/>
      <c r="AH60" s="19">
        <f t="shared" si="14"/>
        <v>0</v>
      </c>
      <c r="AI60" s="19">
        <f>SUM($AH$23:AH60)</f>
        <v>100000</v>
      </c>
      <c r="AJ60" s="19">
        <f t="shared" si="43"/>
        <v>100000</v>
      </c>
      <c r="AK60" s="19">
        <f t="shared" ca="1" si="44"/>
        <v>92424.665690380294</v>
      </c>
      <c r="AL60" s="20">
        <f ca="1">IF($F$13,OFFSET(product_specs!$J$5,MIN(10,saving_model!AZ60),saving_model!$G$14),0)</f>
        <v>0</v>
      </c>
      <c r="AM60" s="19">
        <f t="shared" si="45"/>
        <v>92424.665690380294</v>
      </c>
      <c r="AN60" s="19">
        <f t="shared" si="54"/>
        <v>92753.386665055223</v>
      </c>
      <c r="AO60" s="19">
        <f t="shared" si="46"/>
        <v>0</v>
      </c>
      <c r="AP60" s="19">
        <f t="shared" si="47"/>
        <v>7246.6133349447773</v>
      </c>
      <c r="AQ60" s="18">
        <f t="shared" si="15"/>
        <v>77.294488887546024</v>
      </c>
      <c r="AR60" s="18">
        <f t="shared" si="48"/>
        <v>1.5707099804359679</v>
      </c>
      <c r="AS60" s="18">
        <f t="shared" si="49"/>
        <v>-499.71155161386713</v>
      </c>
      <c r="AT60" s="3">
        <f>return!Q43</f>
        <v>-5.3921136436209105E-3</v>
      </c>
      <c r="AU60" s="8">
        <f t="shared" si="16"/>
        <v>1.0154971067979783</v>
      </c>
      <c r="AV60">
        <f t="shared" si="17"/>
        <v>0.7448861275138543</v>
      </c>
      <c r="AW60">
        <f t="shared" si="18"/>
        <v>1.4677703672747627E-4</v>
      </c>
      <c r="AX60">
        <f t="shared" si="50"/>
        <v>4.4902629729938436E-3</v>
      </c>
      <c r="AY60">
        <f t="shared" si="19"/>
        <v>0</v>
      </c>
      <c r="AZ60">
        <f t="shared" si="20"/>
        <v>3</v>
      </c>
      <c r="BA60">
        <f t="shared" si="21"/>
        <v>3</v>
      </c>
      <c r="BB60">
        <f t="shared" si="51"/>
        <v>1.9704627500227723E-4</v>
      </c>
      <c r="BC60">
        <f t="shared" si="22"/>
        <v>2.3619943849730969E-3</v>
      </c>
      <c r="BD60">
        <f>VLOOKUP(MIN(90,BE60),mortality!$A$4:$G$76,saving_model!BA60+2,FALSE)</f>
        <v>1.1809971924865484E-3</v>
      </c>
      <c r="BE60">
        <f t="shared" si="23"/>
        <v>52</v>
      </c>
      <c r="BF60" s="9">
        <f t="shared" si="52"/>
        <v>6.0293080661268927E-3</v>
      </c>
      <c r="BG60" s="7">
        <f>VLOOKUP(saving_model!AZ60,lapse!$B$4:$C$134,2,FALSE)</f>
        <v>7.0000000000000021E-2</v>
      </c>
      <c r="BI60">
        <f>discount_curve!K44</f>
        <v>0.97608906877496926</v>
      </c>
    </row>
    <row r="61" spans="1:61" x14ac:dyDescent="0.55000000000000004">
      <c r="A61">
        <f t="shared" si="53"/>
        <v>38</v>
      </c>
      <c r="B61" s="19">
        <f t="shared" ca="1" si="24"/>
        <v>25.594525436576305</v>
      </c>
      <c r="C61">
        <f t="shared" si="5"/>
        <v>0</v>
      </c>
      <c r="D61">
        <f t="shared" si="25"/>
        <v>14.586332526652418</v>
      </c>
      <c r="E61">
        <f t="shared" ca="1" si="26"/>
        <v>409.93105448719501</v>
      </c>
      <c r="F61">
        <f t="shared" si="6"/>
        <v>0</v>
      </c>
      <c r="G61">
        <f t="shared" si="55"/>
        <v>31.334721173696458</v>
      </c>
      <c r="H61">
        <f t="shared" si="28"/>
        <v>0</v>
      </c>
      <c r="I61" s="19">
        <f t="shared" si="29"/>
        <v>-341.07281871069807</v>
      </c>
      <c r="J61" s="26">
        <f t="shared" si="30"/>
        <v>-822.5194523348182</v>
      </c>
      <c r="L61" s="19">
        <f t="shared" si="31"/>
        <v>68232.318930129841</v>
      </c>
      <c r="M61" s="26">
        <f t="shared" si="7"/>
        <v>0</v>
      </c>
      <c r="N61" s="18">
        <f t="shared" si="32"/>
        <v>56.860265775108203</v>
      </c>
      <c r="O61" s="18">
        <f t="shared" si="33"/>
        <v>1.2555490713732631</v>
      </c>
      <c r="P61" s="18">
        <f t="shared" si="34"/>
        <v>-341.07281871069807</v>
      </c>
      <c r="Q61" s="18">
        <f t="shared" si="35"/>
        <v>13.399764290438274</v>
      </c>
      <c r="R61" s="18">
        <f t="shared" si="36"/>
        <v>409.93105448719501</v>
      </c>
      <c r="S61" s="26">
        <f t="shared" si="37"/>
        <v>67409.799477795023</v>
      </c>
      <c r="T61" s="27">
        <f t="shared" si="38"/>
        <v>0</v>
      </c>
      <c r="U61" s="27"/>
      <c r="V61" s="19">
        <f t="shared" si="8"/>
        <v>0</v>
      </c>
      <c r="W61" s="19">
        <f t="shared" ca="1" si="9"/>
        <v>0</v>
      </c>
      <c r="X61" s="19">
        <f t="shared" si="10"/>
        <v>56.860265775108203</v>
      </c>
      <c r="Y61" s="19">
        <f t="shared" si="11"/>
        <v>31.334721173696458</v>
      </c>
      <c r="Z61" s="19">
        <f t="shared" si="4"/>
        <v>0</v>
      </c>
      <c r="AA61" s="19">
        <f t="shared" ca="1" si="39"/>
        <v>25.525544601411745</v>
      </c>
      <c r="AB61">
        <f t="shared" si="40"/>
        <v>1.2555490713732631</v>
      </c>
      <c r="AC61" s="19">
        <f t="shared" si="12"/>
        <v>1.1865682362141445</v>
      </c>
      <c r="AD61" s="29">
        <f t="shared" si="41"/>
        <v>6.898083515911857E-2</v>
      </c>
      <c r="AE61" s="19">
        <f t="shared" ca="1" si="13"/>
        <v>25.594525436570862</v>
      </c>
      <c r="AF61" s="29">
        <f t="shared" ca="1" si="42"/>
        <v>5.4427573559223674E-6</v>
      </c>
      <c r="AG61" s="19"/>
      <c r="AH61" s="19">
        <f t="shared" si="14"/>
        <v>0</v>
      </c>
      <c r="AI61" s="19">
        <f>SUM($AH$23:AH61)</f>
        <v>100000</v>
      </c>
      <c r="AJ61" s="19">
        <f t="shared" si="43"/>
        <v>100000</v>
      </c>
      <c r="AK61" s="19">
        <f t="shared" ca="1" si="44"/>
        <v>91865.205088078001</v>
      </c>
      <c r="AL61" s="20">
        <f ca="1">IF($F$13,OFFSET(product_specs!$J$5,MIN(10,saving_model!AZ61),saving_model!$G$14),0)</f>
        <v>0</v>
      </c>
      <c r="AM61" s="19">
        <f t="shared" si="45"/>
        <v>91865.205088078001</v>
      </c>
      <c r="AN61" s="19">
        <f t="shared" si="54"/>
        <v>92174.809914573358</v>
      </c>
      <c r="AO61" s="19">
        <f t="shared" si="46"/>
        <v>0</v>
      </c>
      <c r="AP61" s="19">
        <f t="shared" si="47"/>
        <v>7825.1900854266423</v>
      </c>
      <c r="AQ61" s="18">
        <f t="shared" si="15"/>
        <v>76.812341595477804</v>
      </c>
      <c r="AR61" s="18">
        <f t="shared" si="48"/>
        <v>1.6961170132698786</v>
      </c>
      <c r="AS61" s="18">
        <f t="shared" si="49"/>
        <v>-462.19273577322963</v>
      </c>
      <c r="AT61" s="3">
        <f>return!Q44</f>
        <v>-5.0185808601035387E-3</v>
      </c>
      <c r="AU61" s="8">
        <f t="shared" si="16"/>
        <v>1.0159192640200536</v>
      </c>
      <c r="AV61">
        <f t="shared" si="17"/>
        <v>0.74024908750413299</v>
      </c>
      <c r="AW61">
        <f t="shared" si="18"/>
        <v>1.4586332526652417E-4</v>
      </c>
      <c r="AX61">
        <f t="shared" si="50"/>
        <v>4.4623103393081594E-3</v>
      </c>
      <c r="AY61">
        <f t="shared" si="19"/>
        <v>0</v>
      </c>
      <c r="AZ61">
        <f t="shared" si="20"/>
        <v>3</v>
      </c>
      <c r="BA61">
        <f t="shared" si="21"/>
        <v>3</v>
      </c>
      <c r="BB61">
        <f t="shared" si="51"/>
        <v>1.9704627500227723E-4</v>
      </c>
      <c r="BC61">
        <f t="shared" si="22"/>
        <v>2.3619943849730969E-3</v>
      </c>
      <c r="BD61">
        <f>VLOOKUP(MIN(90,BE61),mortality!$A$4:$G$76,saving_model!BA61+2,FALSE)</f>
        <v>1.1809971924865484E-3</v>
      </c>
      <c r="BE61">
        <f t="shared" si="23"/>
        <v>52</v>
      </c>
      <c r="BF61" s="9">
        <f t="shared" si="52"/>
        <v>6.0293080661268927E-3</v>
      </c>
      <c r="BG61" s="7">
        <f>VLOOKUP(saving_model!AZ61,lapse!$B$4:$C$134,2,FALSE)</f>
        <v>7.0000000000000021E-2</v>
      </c>
      <c r="BI61">
        <f>discount_curve!K45</f>
        <v>0.97545082459190524</v>
      </c>
    </row>
    <row r="62" spans="1:61" x14ac:dyDescent="0.55000000000000004">
      <c r="A62">
        <f t="shared" si="53"/>
        <v>39</v>
      </c>
      <c r="B62" s="19">
        <f t="shared" ca="1" si="24"/>
        <v>25.22298079552138</v>
      </c>
      <c r="C62">
        <f t="shared" si="5"/>
        <v>0</v>
      </c>
      <c r="D62">
        <f t="shared" si="25"/>
        <v>14.495530181135612</v>
      </c>
      <c r="E62">
        <f t="shared" ca="1" si="26"/>
        <v>408.78591962043862</v>
      </c>
      <c r="F62">
        <f t="shared" si="6"/>
        <v>0</v>
      </c>
      <c r="G62">
        <f t="shared" si="55"/>
        <v>31.152602541597759</v>
      </c>
      <c r="H62">
        <f t="shared" si="28"/>
        <v>0</v>
      </c>
      <c r="I62" s="19">
        <f t="shared" si="29"/>
        <v>918.88703269829011</v>
      </c>
      <c r="J62" s="26">
        <f t="shared" si="30"/>
        <v>439.22999955959676</v>
      </c>
      <c r="L62" s="19">
        <f t="shared" si="31"/>
        <v>67409.799477795023</v>
      </c>
      <c r="M62" s="26">
        <f t="shared" si="7"/>
        <v>0</v>
      </c>
      <c r="N62" s="18">
        <f t="shared" si="32"/>
        <v>56.174832898162521</v>
      </c>
      <c r="O62" s="18">
        <f t="shared" si="33"/>
        <v>1.3339483249242168</v>
      </c>
      <c r="P62" s="18">
        <f t="shared" si="34"/>
        <v>918.88703269829011</v>
      </c>
      <c r="Q62" s="18">
        <f t="shared" si="35"/>
        <v>13.362332295161666</v>
      </c>
      <c r="R62" s="18">
        <f t="shared" si="36"/>
        <v>408.78591962043862</v>
      </c>
      <c r="S62" s="26">
        <f t="shared" si="37"/>
        <v>67849.029477354619</v>
      </c>
      <c r="T62" s="27">
        <f t="shared" si="38"/>
        <v>0</v>
      </c>
      <c r="U62" s="27"/>
      <c r="V62" s="19">
        <f t="shared" si="8"/>
        <v>0</v>
      </c>
      <c r="W62" s="19">
        <f t="shared" ca="1" si="9"/>
        <v>0</v>
      </c>
      <c r="X62" s="19">
        <f t="shared" si="10"/>
        <v>56.174832898162521</v>
      </c>
      <c r="Y62" s="19">
        <f t="shared" si="11"/>
        <v>31.152602541597759</v>
      </c>
      <c r="Z62" s="19">
        <f t="shared" si="4"/>
        <v>0</v>
      </c>
      <c r="AA62" s="19">
        <f t="shared" ca="1" si="39"/>
        <v>25.022230356564762</v>
      </c>
      <c r="AB62">
        <f t="shared" si="40"/>
        <v>1.3339483249242168</v>
      </c>
      <c r="AC62" s="19">
        <f t="shared" si="12"/>
        <v>1.1331978859739458</v>
      </c>
      <c r="AD62" s="29">
        <f t="shared" si="41"/>
        <v>0.200750438950271</v>
      </c>
      <c r="AE62" s="19">
        <f t="shared" ca="1" si="13"/>
        <v>25.222980795515035</v>
      </c>
      <c r="AF62" s="29">
        <f t="shared" ca="1" si="42"/>
        <v>6.3451466303376947E-6</v>
      </c>
      <c r="AG62" s="19"/>
      <c r="AH62" s="19">
        <f t="shared" si="14"/>
        <v>0</v>
      </c>
      <c r="AI62" s="19">
        <f>SUM($AH$23:AH62)</f>
        <v>100000</v>
      </c>
      <c r="AJ62" s="19">
        <f t="shared" si="43"/>
        <v>100000</v>
      </c>
      <c r="AK62" s="19">
        <f t="shared" ca="1" si="44"/>
        <v>92182.43229593159</v>
      </c>
      <c r="AL62" s="20">
        <f ca="1">IF($F$13,OFFSET(product_specs!$J$5,MIN(10,saving_model!AZ62),saving_model!$G$14),0)</f>
        <v>0</v>
      </c>
      <c r="AM62" s="19">
        <f t="shared" si="45"/>
        <v>92182.43229593159</v>
      </c>
      <c r="AN62" s="19">
        <f t="shared" si="54"/>
        <v>91634.108720191376</v>
      </c>
      <c r="AO62" s="19">
        <f t="shared" si="46"/>
        <v>0</v>
      </c>
      <c r="AP62" s="19">
        <f t="shared" si="47"/>
        <v>8365.8912798086239</v>
      </c>
      <c r="AQ62" s="18">
        <f t="shared" si="15"/>
        <v>76.361757266826146</v>
      </c>
      <c r="AR62" s="18">
        <f t="shared" si="48"/>
        <v>1.8133144851363556</v>
      </c>
      <c r="AS62" s="18">
        <f t="shared" si="49"/>
        <v>1252.997294984362</v>
      </c>
      <c r="AT62" s="3">
        <f>return!Q45</f>
        <v>1.368559354979304E-2</v>
      </c>
      <c r="AU62" s="8">
        <f t="shared" si="16"/>
        <v>1.0163415967391529</v>
      </c>
      <c r="AV62">
        <f t="shared" si="17"/>
        <v>0.73564091383955832</v>
      </c>
      <c r="AW62">
        <f t="shared" si="18"/>
        <v>1.4495530181135612E-4</v>
      </c>
      <c r="AX62">
        <f t="shared" si="50"/>
        <v>4.4345317154153687E-3</v>
      </c>
      <c r="AY62">
        <f t="shared" si="19"/>
        <v>0</v>
      </c>
      <c r="AZ62">
        <f t="shared" si="20"/>
        <v>3</v>
      </c>
      <c r="BA62">
        <f t="shared" si="21"/>
        <v>3</v>
      </c>
      <c r="BB62">
        <f t="shared" si="51"/>
        <v>1.9704627500227723E-4</v>
      </c>
      <c r="BC62">
        <f t="shared" si="22"/>
        <v>2.3619943849730969E-3</v>
      </c>
      <c r="BD62">
        <f>VLOOKUP(MIN(90,BE62),mortality!$A$4:$G$76,saving_model!BA62+2,FALSE)</f>
        <v>1.1809971924865484E-3</v>
      </c>
      <c r="BE62">
        <f t="shared" si="23"/>
        <v>52</v>
      </c>
      <c r="BF62" s="9">
        <f t="shared" si="52"/>
        <v>6.0293080661268927E-3</v>
      </c>
      <c r="BG62" s="7">
        <f>VLOOKUP(saving_model!AZ62,lapse!$B$4:$C$134,2,FALSE)</f>
        <v>7.0000000000000021E-2</v>
      </c>
      <c r="BI62">
        <f>discount_curve!K46</f>
        <v>0.97481299774333507</v>
      </c>
    </row>
    <row r="63" spans="1:61" x14ac:dyDescent="0.55000000000000004">
      <c r="A63">
        <f t="shared" si="53"/>
        <v>40</v>
      </c>
      <c r="B63" s="19">
        <f t="shared" ca="1" si="24"/>
        <v>25.683286319994153</v>
      </c>
      <c r="C63">
        <f t="shared" si="5"/>
        <v>0</v>
      </c>
      <c r="D63">
        <f t="shared" si="25"/>
        <v>14.405293095319031</v>
      </c>
      <c r="E63">
        <f t="shared" ca="1" si="26"/>
        <v>409.31968312887938</v>
      </c>
      <c r="F63">
        <f t="shared" si="6"/>
        <v>0</v>
      </c>
      <c r="G63">
        <f t="shared" si="55"/>
        <v>30.971542390152958</v>
      </c>
      <c r="H63">
        <f t="shared" si="28"/>
        <v>0</v>
      </c>
      <c r="I63" s="19">
        <f t="shared" si="29"/>
        <v>220.04335734694868</v>
      </c>
      <c r="J63" s="26">
        <f t="shared" si="30"/>
        <v>-260.33644758739683</v>
      </c>
      <c r="L63" s="19">
        <f t="shared" si="31"/>
        <v>67849.029477354619</v>
      </c>
      <c r="M63" s="26">
        <f t="shared" si="7"/>
        <v>0</v>
      </c>
      <c r="N63" s="18">
        <f t="shared" si="32"/>
        <v>56.540857897795519</v>
      </c>
      <c r="O63" s="18">
        <f t="shared" si="33"/>
        <v>1.1394840317152575</v>
      </c>
      <c r="P63" s="18">
        <f t="shared" si="34"/>
        <v>220.04335734694868</v>
      </c>
      <c r="Q63" s="18">
        <f t="shared" si="35"/>
        <v>13.379779875972277</v>
      </c>
      <c r="R63" s="18">
        <f t="shared" si="36"/>
        <v>409.31968312887938</v>
      </c>
      <c r="S63" s="26">
        <f t="shared" si="37"/>
        <v>67588.693029767208</v>
      </c>
      <c r="T63" s="27">
        <f t="shared" si="38"/>
        <v>0</v>
      </c>
      <c r="U63" s="27"/>
      <c r="V63" s="19">
        <f t="shared" si="8"/>
        <v>0</v>
      </c>
      <c r="W63" s="19">
        <f t="shared" ca="1" si="9"/>
        <v>0</v>
      </c>
      <c r="X63" s="19">
        <f t="shared" si="10"/>
        <v>56.540857897795519</v>
      </c>
      <c r="Y63" s="19">
        <f t="shared" si="11"/>
        <v>30.971542390152958</v>
      </c>
      <c r="Z63" s="19">
        <f t="shared" si="4"/>
        <v>0</v>
      </c>
      <c r="AA63" s="19">
        <f t="shared" ca="1" si="39"/>
        <v>25.56931550764256</v>
      </c>
      <c r="AB63">
        <f t="shared" si="40"/>
        <v>1.1394840317152575</v>
      </c>
      <c r="AC63" s="19">
        <f t="shared" si="12"/>
        <v>1.0255132193467542</v>
      </c>
      <c r="AD63" s="29">
        <f t="shared" si="41"/>
        <v>0.11397081236850326</v>
      </c>
      <c r="AE63" s="19">
        <f t="shared" ca="1" si="13"/>
        <v>25.683286320011064</v>
      </c>
      <c r="AF63" s="29">
        <f t="shared" ca="1" si="42"/>
        <v>-1.6910917111090384E-5</v>
      </c>
      <c r="AG63" s="19"/>
      <c r="AH63" s="19">
        <f t="shared" si="14"/>
        <v>0</v>
      </c>
      <c r="AI63" s="19">
        <f>SUM($AH$23:AH63)</f>
        <v>100000</v>
      </c>
      <c r="AJ63" s="19">
        <f t="shared" si="43"/>
        <v>100000</v>
      </c>
      <c r="AK63" s="19">
        <f t="shared" ca="1" si="44"/>
        <v>92880.997196232041</v>
      </c>
      <c r="AL63" s="20">
        <f ca="1">IF($F$13,OFFSET(product_specs!$J$5,MIN(10,saving_model!AZ63),saving_model!$G$14),0)</f>
        <v>0</v>
      </c>
      <c r="AM63" s="19">
        <f t="shared" si="45"/>
        <v>92880.997196232041</v>
      </c>
      <c r="AN63" s="19">
        <f t="shared" si="54"/>
        <v>92808.93094342378</v>
      </c>
      <c r="AO63" s="19">
        <f t="shared" si="46"/>
        <v>0</v>
      </c>
      <c r="AP63" s="19">
        <f t="shared" si="47"/>
        <v>7191.0690565762197</v>
      </c>
      <c r="AQ63" s="18">
        <f t="shared" si="15"/>
        <v>77.340775786186484</v>
      </c>
      <c r="AR63" s="18">
        <f t="shared" si="48"/>
        <v>1.5586707079707327</v>
      </c>
      <c r="AS63" s="18">
        <f t="shared" si="49"/>
        <v>301.93139860481659</v>
      </c>
      <c r="AT63" s="3">
        <f>return!Q46</f>
        <v>3.2560260546747877E-3</v>
      </c>
      <c r="AU63" s="8">
        <f t="shared" si="16"/>
        <v>1.016764105028233</v>
      </c>
      <c r="AV63">
        <f t="shared" si="17"/>
        <v>0.73106142682233155</v>
      </c>
      <c r="AW63">
        <f t="shared" si="18"/>
        <v>1.4405293095319031E-4</v>
      </c>
      <c r="AX63">
        <f t="shared" si="50"/>
        <v>4.4069260180755734E-3</v>
      </c>
      <c r="AY63">
        <f t="shared" si="19"/>
        <v>0</v>
      </c>
      <c r="AZ63">
        <f t="shared" si="20"/>
        <v>3</v>
      </c>
      <c r="BA63">
        <f t="shared" si="21"/>
        <v>3</v>
      </c>
      <c r="BB63">
        <f t="shared" si="51"/>
        <v>1.9704627500227723E-4</v>
      </c>
      <c r="BC63">
        <f t="shared" si="22"/>
        <v>2.3619943849730969E-3</v>
      </c>
      <c r="BD63">
        <f>VLOOKUP(MIN(90,BE63),mortality!$A$4:$G$76,saving_model!BA63+2,FALSE)</f>
        <v>1.1809971924865484E-3</v>
      </c>
      <c r="BE63">
        <f t="shared" si="23"/>
        <v>52</v>
      </c>
      <c r="BF63" s="9">
        <f t="shared" si="52"/>
        <v>6.0293080661268927E-3</v>
      </c>
      <c r="BG63" s="7">
        <f>VLOOKUP(saving_model!AZ63,lapse!$B$4:$C$134,2,FALSE)</f>
        <v>7.0000000000000021E-2</v>
      </c>
      <c r="BI63">
        <f>discount_curve!K47</f>
        <v>0.97417558795637205</v>
      </c>
    </row>
    <row r="64" spans="1:61" x14ac:dyDescent="0.55000000000000004">
      <c r="A64">
        <f t="shared" si="53"/>
        <v>41</v>
      </c>
      <c r="B64" s="19">
        <f t="shared" ca="1" si="24"/>
        <v>25.620050615369053</v>
      </c>
      <c r="C64">
        <f t="shared" si="5"/>
        <v>0</v>
      </c>
      <c r="D64">
        <f t="shared" si="25"/>
        <v>14.315617750367043</v>
      </c>
      <c r="E64">
        <f t="shared" ca="1" si="26"/>
        <v>407.0632754393086</v>
      </c>
      <c r="F64">
        <f t="shared" si="6"/>
        <v>0</v>
      </c>
      <c r="G64">
        <f t="shared" si="55"/>
        <v>30.791534567430844</v>
      </c>
      <c r="H64">
        <f t="shared" si="28"/>
        <v>0</v>
      </c>
      <c r="I64" s="19">
        <f t="shared" si="29"/>
        <v>-7.718258649203281</v>
      </c>
      <c r="J64" s="26">
        <f t="shared" si="30"/>
        <v>-485.50873702167883</v>
      </c>
      <c r="L64" s="19">
        <f t="shared" si="31"/>
        <v>67588.693029767222</v>
      </c>
      <c r="M64" s="26">
        <f t="shared" si="7"/>
        <v>0</v>
      </c>
      <c r="N64" s="18">
        <f t="shared" si="32"/>
        <v>56.32391085813935</v>
      </c>
      <c r="O64" s="18">
        <f t="shared" si="33"/>
        <v>1.0972693122369348</v>
      </c>
      <c r="P64" s="18">
        <f t="shared" si="34"/>
        <v>-7.718258649203281</v>
      </c>
      <c r="Q64" s="18">
        <f t="shared" si="35"/>
        <v>13.306022762788443</v>
      </c>
      <c r="R64" s="18">
        <f t="shared" si="36"/>
        <v>407.0632754393086</v>
      </c>
      <c r="S64" s="26">
        <f t="shared" si="37"/>
        <v>67103.184292745558</v>
      </c>
      <c r="T64" s="27">
        <f t="shared" si="38"/>
        <v>0</v>
      </c>
      <c r="U64" s="27"/>
      <c r="V64" s="19">
        <f t="shared" si="8"/>
        <v>0</v>
      </c>
      <c r="W64" s="19">
        <f t="shared" ca="1" si="9"/>
        <v>0</v>
      </c>
      <c r="X64" s="19">
        <f t="shared" si="10"/>
        <v>56.32391085813935</v>
      </c>
      <c r="Y64" s="19">
        <f t="shared" si="11"/>
        <v>30.791534567430844</v>
      </c>
      <c r="Z64" s="19">
        <f t="shared" si="4"/>
        <v>0</v>
      </c>
      <c r="AA64" s="19">
        <f t="shared" ca="1" si="39"/>
        <v>25.532376290708505</v>
      </c>
      <c r="AB64">
        <f t="shared" si="40"/>
        <v>1.0972693122369348</v>
      </c>
      <c r="AC64" s="19">
        <f t="shared" si="12"/>
        <v>1.0095949875786001</v>
      </c>
      <c r="AD64" s="29">
        <f t="shared" si="41"/>
        <v>8.767432465833469E-2</v>
      </c>
      <c r="AE64" s="19">
        <f t="shared" ca="1" si="13"/>
        <v>25.620050615366839</v>
      </c>
      <c r="AF64" s="29">
        <f t="shared" ca="1" si="42"/>
        <v>2.2133406218927121E-6</v>
      </c>
      <c r="AG64" s="19"/>
      <c r="AH64" s="19">
        <f t="shared" si="14"/>
        <v>0</v>
      </c>
      <c r="AI64" s="19">
        <f>SUM($AH$23:AH64)</f>
        <v>100000</v>
      </c>
      <c r="AJ64" s="19">
        <f t="shared" si="43"/>
        <v>100000</v>
      </c>
      <c r="AK64" s="19">
        <f t="shared" ca="1" si="44"/>
        <v>92947.59747582172</v>
      </c>
      <c r="AL64" s="20">
        <f ca="1">IF($F$13,OFFSET(product_specs!$J$5,MIN(10,saving_model!AZ64),saving_model!$G$14),0)</f>
        <v>0</v>
      </c>
      <c r="AM64" s="19">
        <f t="shared" si="45"/>
        <v>92947.59747582172</v>
      </c>
      <c r="AN64" s="19">
        <f t="shared" si="54"/>
        <v>93031.962895534452</v>
      </c>
      <c r="AO64" s="19">
        <f t="shared" si="46"/>
        <v>0</v>
      </c>
      <c r="AP64" s="19">
        <f t="shared" si="47"/>
        <v>6968.0371044655476</v>
      </c>
      <c r="AQ64" s="18">
        <f t="shared" si="15"/>
        <v>77.526635746278714</v>
      </c>
      <c r="AR64" s="18">
        <f t="shared" si="48"/>
        <v>1.5103283310638489</v>
      </c>
      <c r="AS64" s="18">
        <f t="shared" si="49"/>
        <v>-10.656911270781686</v>
      </c>
      <c r="AT64" s="3">
        <f>return!Q47</f>
        <v>-1.146484757095223E-4</v>
      </c>
      <c r="AU64" s="8">
        <f t="shared" si="16"/>
        <v>1.0171867889602808</v>
      </c>
      <c r="AV64">
        <f t="shared" si="17"/>
        <v>0.72651044787330277</v>
      </c>
      <c r="AW64">
        <f t="shared" si="18"/>
        <v>1.4315617750367042E-4</v>
      </c>
      <c r="AX64">
        <f t="shared" si="50"/>
        <v>4.3794921707922272E-3</v>
      </c>
      <c r="AY64">
        <f t="shared" si="19"/>
        <v>0</v>
      </c>
      <c r="AZ64">
        <f t="shared" si="20"/>
        <v>3</v>
      </c>
      <c r="BA64">
        <f t="shared" si="21"/>
        <v>3</v>
      </c>
      <c r="BB64">
        <f t="shared" si="51"/>
        <v>1.9704627500227723E-4</v>
      </c>
      <c r="BC64">
        <f t="shared" si="22"/>
        <v>2.3619943849730969E-3</v>
      </c>
      <c r="BD64">
        <f>VLOOKUP(MIN(90,BE64),mortality!$A$4:$G$76,saving_model!BA64+2,FALSE)</f>
        <v>1.1809971924865484E-3</v>
      </c>
      <c r="BE64">
        <f t="shared" si="23"/>
        <v>52</v>
      </c>
      <c r="BF64" s="9">
        <f t="shared" si="52"/>
        <v>6.0293080661268927E-3</v>
      </c>
      <c r="BG64" s="7">
        <f>VLOOKUP(saving_model!AZ64,lapse!$B$4:$C$134,2,FALSE)</f>
        <v>7.0000000000000021E-2</v>
      </c>
      <c r="BI64">
        <f>discount_curve!K48</f>
        <v>0.97353859495830852</v>
      </c>
    </row>
    <row r="65" spans="1:61" x14ac:dyDescent="0.55000000000000004">
      <c r="A65">
        <f t="shared" si="53"/>
        <v>42</v>
      </c>
      <c r="B65" s="19">
        <f t="shared" ca="1" si="24"/>
        <v>25.4298057832994</v>
      </c>
      <c r="C65">
        <f t="shared" si="5"/>
        <v>0</v>
      </c>
      <c r="D65">
        <f t="shared" si="25"/>
        <v>14.226500649349349</v>
      </c>
      <c r="E65">
        <f t="shared" ca="1" si="26"/>
        <v>405.19901770183765</v>
      </c>
      <c r="F65">
        <f t="shared" si="6"/>
        <v>0</v>
      </c>
      <c r="G65">
        <f t="shared" si="55"/>
        <v>30.612572957255498</v>
      </c>
      <c r="H65">
        <f t="shared" si="28"/>
        <v>0</v>
      </c>
      <c r="I65" s="19">
        <f t="shared" si="29"/>
        <v>342.88929764934875</v>
      </c>
      <c r="J65" s="26">
        <f t="shared" si="30"/>
        <v>-132.57859944239317</v>
      </c>
      <c r="L65" s="19">
        <f t="shared" si="31"/>
        <v>67103.184292745544</v>
      </c>
      <c r="M65" s="26">
        <f t="shared" si="7"/>
        <v>0</v>
      </c>
      <c r="N65" s="18">
        <f t="shared" si="32"/>
        <v>55.919320243954616</v>
      </c>
      <c r="O65" s="18">
        <f t="shared" si="33"/>
        <v>1.1044749580397744</v>
      </c>
      <c r="P65" s="18">
        <f t="shared" si="34"/>
        <v>342.88929764934875</v>
      </c>
      <c r="Q65" s="18">
        <f t="shared" si="35"/>
        <v>13.245084187910319</v>
      </c>
      <c r="R65" s="18">
        <f t="shared" si="36"/>
        <v>405.19901770183765</v>
      </c>
      <c r="S65" s="26">
        <f t="shared" si="37"/>
        <v>66970.605693303165</v>
      </c>
      <c r="T65" s="27">
        <f t="shared" si="38"/>
        <v>0</v>
      </c>
      <c r="U65" s="27"/>
      <c r="V65" s="19">
        <f t="shared" si="8"/>
        <v>0</v>
      </c>
      <c r="W65" s="19">
        <f t="shared" ca="1" si="9"/>
        <v>0</v>
      </c>
      <c r="X65" s="19">
        <f t="shared" si="10"/>
        <v>55.919320243954616</v>
      </c>
      <c r="Y65" s="19">
        <f t="shared" si="11"/>
        <v>30.612572957255498</v>
      </c>
      <c r="Z65" s="19">
        <f t="shared" si="4"/>
        <v>0</v>
      </c>
      <c r="AA65" s="19">
        <f t="shared" ca="1" si="39"/>
        <v>25.306747286699117</v>
      </c>
      <c r="AB65">
        <f t="shared" si="40"/>
        <v>1.1044749580397744</v>
      </c>
      <c r="AC65" s="19">
        <f t="shared" si="12"/>
        <v>0.98141646143903039</v>
      </c>
      <c r="AD65" s="29">
        <f t="shared" si="41"/>
        <v>0.12305849660074397</v>
      </c>
      <c r="AE65" s="19">
        <f t="shared" ca="1" si="13"/>
        <v>25.429805783299862</v>
      </c>
      <c r="AF65" s="29">
        <f t="shared" ca="1" si="42"/>
        <v>-4.6185277824406512E-7</v>
      </c>
      <c r="AG65" s="19"/>
      <c r="AH65" s="19">
        <f t="shared" si="14"/>
        <v>0</v>
      </c>
      <c r="AI65" s="19">
        <f>SUM($AH$23:AH65)</f>
        <v>100000</v>
      </c>
      <c r="AJ65" s="19">
        <f t="shared" si="43"/>
        <v>100000</v>
      </c>
      <c r="AK65" s="19">
        <f t="shared" ca="1" si="44"/>
        <v>93101.490762706177</v>
      </c>
      <c r="AL65" s="20">
        <f ca="1">IF($F$13,OFFSET(product_specs!$J$5,MIN(10,saving_model!AZ65),saving_model!$G$14),0)</f>
        <v>0</v>
      </c>
      <c r="AM65" s="19">
        <f t="shared" si="45"/>
        <v>93101.490762706177</v>
      </c>
      <c r="AN65" s="19">
        <f t="shared" si="54"/>
        <v>92942.26902018633</v>
      </c>
      <c r="AO65" s="19">
        <f t="shared" si="46"/>
        <v>0</v>
      </c>
      <c r="AP65" s="19">
        <f t="shared" si="47"/>
        <v>7057.7309798136703</v>
      </c>
      <c r="AQ65" s="18">
        <f t="shared" si="15"/>
        <v>77.45189085015528</v>
      </c>
      <c r="AR65" s="18">
        <f t="shared" si="48"/>
        <v>1.5297695594945018</v>
      </c>
      <c r="AS65" s="18">
        <f t="shared" si="49"/>
        <v>476.40680585897724</v>
      </c>
      <c r="AT65" s="3">
        <f>return!Q48</f>
        <v>5.1301953592624017E-3</v>
      </c>
      <c r="AU65" s="8">
        <f t="shared" si="16"/>
        <v>1.0176096486083139</v>
      </c>
      <c r="AV65">
        <f t="shared" si="17"/>
        <v>0.7219877995250068</v>
      </c>
      <c r="AW65">
        <f t="shared" si="18"/>
        <v>1.4226500649349349E-4</v>
      </c>
      <c r="AX65">
        <f t="shared" si="50"/>
        <v>4.3522291037701505E-3</v>
      </c>
      <c r="AY65">
        <f t="shared" si="19"/>
        <v>0</v>
      </c>
      <c r="AZ65">
        <f t="shared" si="20"/>
        <v>3</v>
      </c>
      <c r="BA65">
        <f t="shared" si="21"/>
        <v>3</v>
      </c>
      <c r="BB65">
        <f t="shared" si="51"/>
        <v>1.9704627500227723E-4</v>
      </c>
      <c r="BC65">
        <f t="shared" si="22"/>
        <v>2.3619943849730969E-3</v>
      </c>
      <c r="BD65">
        <f>VLOOKUP(MIN(90,BE65),mortality!$A$4:$G$76,saving_model!BA65+2,FALSE)</f>
        <v>1.1809971924865484E-3</v>
      </c>
      <c r="BE65">
        <f t="shared" si="23"/>
        <v>52</v>
      </c>
      <c r="BF65" s="9">
        <f t="shared" si="52"/>
        <v>6.0293080661268927E-3</v>
      </c>
      <c r="BG65" s="7">
        <f>VLOOKUP(saving_model!AZ65,lapse!$B$4:$C$134,2,FALSE)</f>
        <v>7.0000000000000021E-2</v>
      </c>
      <c r="BI65">
        <f>discount_curve!K49</f>
        <v>0.97290201847661484</v>
      </c>
    </row>
    <row r="66" spans="1:61" x14ac:dyDescent="0.55000000000000004">
      <c r="A66">
        <f t="shared" si="53"/>
        <v>43</v>
      </c>
      <c r="B66" s="19">
        <f t="shared" ca="1" si="24"/>
        <v>25.44960590757637</v>
      </c>
      <c r="C66">
        <f t="shared" si="5"/>
        <v>0</v>
      </c>
      <c r="D66">
        <f t="shared" si="25"/>
        <v>14.137938317104634</v>
      </c>
      <c r="E66">
        <f t="shared" ca="1" si="26"/>
        <v>403.13343405813049</v>
      </c>
      <c r="F66">
        <f t="shared" si="6"/>
        <v>0</v>
      </c>
      <c r="G66">
        <f t="shared" si="55"/>
        <v>30.434651478998433</v>
      </c>
      <c r="H66">
        <f t="shared" si="28"/>
        <v>0</v>
      </c>
      <c r="I66" s="19">
        <f t="shared" si="29"/>
        <v>-76.318969137295397</v>
      </c>
      <c r="J66" s="26">
        <f t="shared" si="30"/>
        <v>-549.47459889910533</v>
      </c>
      <c r="L66" s="19">
        <f t="shared" si="31"/>
        <v>66970.60569330315</v>
      </c>
      <c r="M66" s="26">
        <f t="shared" si="7"/>
        <v>0</v>
      </c>
      <c r="N66" s="18">
        <f t="shared" si="32"/>
        <v>55.808838077752618</v>
      </c>
      <c r="O66" s="18">
        <f t="shared" si="33"/>
        <v>1.0357929236522461</v>
      </c>
      <c r="P66" s="18">
        <f t="shared" si="34"/>
        <v>-76.318969137295397</v>
      </c>
      <c r="Q66" s="18">
        <f t="shared" si="35"/>
        <v>13.177564702267823</v>
      </c>
      <c r="R66" s="18">
        <f t="shared" si="36"/>
        <v>403.13343405813049</v>
      </c>
      <c r="S66" s="26">
        <f t="shared" si="37"/>
        <v>66421.13109440406</v>
      </c>
      <c r="T66" s="27">
        <f t="shared" si="38"/>
        <v>0</v>
      </c>
      <c r="U66" s="27"/>
      <c r="V66" s="19">
        <f t="shared" si="8"/>
        <v>0</v>
      </c>
      <c r="W66" s="19">
        <f t="shared" ca="1" si="9"/>
        <v>0</v>
      </c>
      <c r="X66" s="19">
        <f t="shared" si="10"/>
        <v>55.808838077752618</v>
      </c>
      <c r="Y66" s="19">
        <f t="shared" si="11"/>
        <v>30.434651478998433</v>
      </c>
      <c r="Z66" s="19">
        <f t="shared" si="4"/>
        <v>0</v>
      </c>
      <c r="AA66" s="19">
        <f t="shared" ca="1" si="39"/>
        <v>25.374186598754186</v>
      </c>
      <c r="AB66">
        <f t="shared" si="40"/>
        <v>1.0357929236522461</v>
      </c>
      <c r="AC66" s="19">
        <f t="shared" si="12"/>
        <v>0.96037361483681138</v>
      </c>
      <c r="AD66" s="29">
        <f t="shared" si="41"/>
        <v>7.5419308815434682E-2</v>
      </c>
      <c r="AE66" s="19">
        <f t="shared" ca="1" si="13"/>
        <v>25.449605907569619</v>
      </c>
      <c r="AF66" s="29">
        <f t="shared" ca="1" si="42"/>
        <v>6.7501559897209518E-6</v>
      </c>
      <c r="AG66" s="19"/>
      <c r="AH66" s="19">
        <f t="shared" si="14"/>
        <v>0</v>
      </c>
      <c r="AI66" s="19">
        <f>SUM($AH$23:AH66)</f>
        <v>100000</v>
      </c>
      <c r="AJ66" s="19">
        <f t="shared" si="43"/>
        <v>100000</v>
      </c>
      <c r="AK66" s="19">
        <f t="shared" ca="1" si="44"/>
        <v>93207.116955129779</v>
      </c>
      <c r="AL66" s="20">
        <f ca="1">IF($F$13,OFFSET(product_specs!$J$5,MIN(10,saving_model!AZ66),saving_model!$G$14),0)</f>
        <v>0</v>
      </c>
      <c r="AM66" s="19">
        <f t="shared" si="45"/>
        <v>93207.116955129779</v>
      </c>
      <c r="AN66" s="19">
        <f t="shared" si="54"/>
        <v>93339.694165635665</v>
      </c>
      <c r="AO66" s="19">
        <f t="shared" si="46"/>
        <v>0</v>
      </c>
      <c r="AP66" s="19">
        <f t="shared" si="47"/>
        <v>6660.3058343643352</v>
      </c>
      <c r="AQ66" s="18">
        <f t="shared" si="15"/>
        <v>77.783078471363055</v>
      </c>
      <c r="AR66" s="18">
        <f t="shared" si="48"/>
        <v>1.4436273005411691</v>
      </c>
      <c r="AS66" s="18">
        <f t="shared" si="49"/>
        <v>-106.70100946796319</v>
      </c>
      <c r="AT66" s="3">
        <f>return!Q49</f>
        <v>-1.1441183212370643E-3</v>
      </c>
      <c r="AU66" s="8">
        <f t="shared" si="16"/>
        <v>1.0180326840453799</v>
      </c>
      <c r="AV66">
        <f t="shared" si="17"/>
        <v>0.7174933054147431</v>
      </c>
      <c r="AW66">
        <f t="shared" si="18"/>
        <v>1.4137938317104634E-4</v>
      </c>
      <c r="AX66">
        <f t="shared" si="50"/>
        <v>4.3251357538738192E-3</v>
      </c>
      <c r="AY66">
        <f t="shared" si="19"/>
        <v>0</v>
      </c>
      <c r="AZ66">
        <f t="shared" si="20"/>
        <v>3</v>
      </c>
      <c r="BA66">
        <f t="shared" si="21"/>
        <v>3</v>
      </c>
      <c r="BB66">
        <f t="shared" si="51"/>
        <v>1.9704627500227723E-4</v>
      </c>
      <c r="BC66">
        <f t="shared" si="22"/>
        <v>2.3619943849730969E-3</v>
      </c>
      <c r="BD66">
        <f>VLOOKUP(MIN(90,BE66),mortality!$A$4:$G$76,saving_model!BA66+2,FALSE)</f>
        <v>1.1809971924865484E-3</v>
      </c>
      <c r="BE66">
        <f t="shared" si="23"/>
        <v>52</v>
      </c>
      <c r="BF66" s="9">
        <f t="shared" si="52"/>
        <v>6.0293080661268927E-3</v>
      </c>
      <c r="BG66" s="7">
        <f>VLOOKUP(saving_model!AZ66,lapse!$B$4:$C$134,2,FALSE)</f>
        <v>7.0000000000000021E-2</v>
      </c>
      <c r="BI66">
        <f>discount_curve!K50</f>
        <v>0.97226585823893985</v>
      </c>
    </row>
    <row r="67" spans="1:61" x14ac:dyDescent="0.55000000000000004">
      <c r="A67">
        <f t="shared" si="53"/>
        <v>44</v>
      </c>
      <c r="B67" s="19">
        <f t="shared" ca="1" si="24"/>
        <v>25.075537218049249</v>
      </c>
      <c r="C67">
        <f t="shared" si="5"/>
        <v>0</v>
      </c>
      <c r="D67">
        <f t="shared" si="25"/>
        <v>14.049927300105038</v>
      </c>
      <c r="E67">
        <f t="shared" ca="1" si="26"/>
        <v>396.91220495896118</v>
      </c>
      <c r="F67">
        <f t="shared" si="6"/>
        <v>0</v>
      </c>
      <c r="G67">
        <f t="shared" si="55"/>
        <v>30.257764087372024</v>
      </c>
      <c r="H67">
        <f t="shared" si="28"/>
        <v>0</v>
      </c>
      <c r="I67" s="19">
        <f t="shared" si="29"/>
        <v>-1039.3036827365529</v>
      </c>
      <c r="J67" s="26">
        <f t="shared" si="30"/>
        <v>-1505.5991163010403</v>
      </c>
      <c r="L67" s="19">
        <f t="shared" si="31"/>
        <v>66421.131094404045</v>
      </c>
      <c r="M67" s="26">
        <f t="shared" si="7"/>
        <v>0</v>
      </c>
      <c r="N67" s="18">
        <f t="shared" si="32"/>
        <v>55.350942578670043</v>
      </c>
      <c r="O67" s="18">
        <f t="shared" si="33"/>
        <v>1.0580799201662687</v>
      </c>
      <c r="P67" s="18">
        <f t="shared" si="34"/>
        <v>-1039.3036827365529</v>
      </c>
      <c r="Q67" s="18">
        <f t="shared" si="35"/>
        <v>12.974206106686507</v>
      </c>
      <c r="R67" s="18">
        <f t="shared" si="36"/>
        <v>396.91220495896118</v>
      </c>
      <c r="S67" s="26">
        <f t="shared" si="37"/>
        <v>64915.531978102998</v>
      </c>
      <c r="T67" s="27">
        <f t="shared" si="38"/>
        <v>0</v>
      </c>
      <c r="U67" s="27"/>
      <c r="V67" s="19">
        <f t="shared" si="8"/>
        <v>0</v>
      </c>
      <c r="W67" s="19">
        <f t="shared" ca="1" si="9"/>
        <v>0</v>
      </c>
      <c r="X67" s="19">
        <f t="shared" si="10"/>
        <v>55.350942578670043</v>
      </c>
      <c r="Y67" s="19">
        <f t="shared" si="11"/>
        <v>30.257764087372024</v>
      </c>
      <c r="Z67" s="19">
        <f t="shared" si="4"/>
        <v>0</v>
      </c>
      <c r="AA67" s="19">
        <f t="shared" ca="1" si="39"/>
        <v>25.093178491298019</v>
      </c>
      <c r="AB67">
        <f t="shared" si="40"/>
        <v>1.0580799201662687</v>
      </c>
      <c r="AC67" s="19">
        <f t="shared" si="12"/>
        <v>1.0757211934185307</v>
      </c>
      <c r="AD67" s="29">
        <f t="shared" si="41"/>
        <v>-1.7641273252261946E-2</v>
      </c>
      <c r="AE67" s="19">
        <f t="shared" ca="1" si="13"/>
        <v>25.075537218045756</v>
      </c>
      <c r="AF67" s="29">
        <f t="shared" ca="1" si="42"/>
        <v>3.4923175462608924E-6</v>
      </c>
      <c r="AG67" s="19"/>
      <c r="AH67" s="19">
        <f t="shared" si="14"/>
        <v>0</v>
      </c>
      <c r="AI67" s="19">
        <f>SUM($AH$23:AH67)</f>
        <v>100000</v>
      </c>
      <c r="AJ67" s="19">
        <f t="shared" si="43"/>
        <v>100000</v>
      </c>
      <c r="AK67" s="19">
        <f t="shared" ca="1" si="44"/>
        <v>92343.581782017558</v>
      </c>
      <c r="AL67" s="20">
        <f ca="1">IF($F$13,OFFSET(product_specs!$J$5,MIN(10,saving_model!AZ67),saving_model!$G$14),0)</f>
        <v>0</v>
      </c>
      <c r="AM67" s="19">
        <f t="shared" si="45"/>
        <v>92343.581782017558</v>
      </c>
      <c r="AN67" s="19">
        <f t="shared" si="54"/>
        <v>93153.766450395808</v>
      </c>
      <c r="AO67" s="19">
        <f t="shared" si="46"/>
        <v>0</v>
      </c>
      <c r="AP67" s="19">
        <f t="shared" si="47"/>
        <v>6846.2335496041924</v>
      </c>
      <c r="AQ67" s="18">
        <f t="shared" si="15"/>
        <v>77.628138708663172</v>
      </c>
      <c r="AR67" s="18">
        <f t="shared" si="48"/>
        <v>1.483927300619637</v>
      </c>
      <c r="AS67" s="18">
        <f t="shared" si="49"/>
        <v>-1462.1452047379307</v>
      </c>
      <c r="AT67" s="3">
        <f>return!Q50</f>
        <v>-1.570938097389496E-2</v>
      </c>
      <c r="AU67" s="8">
        <f t="shared" si="16"/>
        <v>1.0184558953445568</v>
      </c>
      <c r="AV67">
        <f t="shared" si="17"/>
        <v>0.71302679027769822</v>
      </c>
      <c r="AW67">
        <f t="shared" si="18"/>
        <v>1.4049927300105038E-4</v>
      </c>
      <c r="AX67">
        <f t="shared" si="50"/>
        <v>4.298211064585904E-3</v>
      </c>
      <c r="AY67">
        <f t="shared" si="19"/>
        <v>0</v>
      </c>
      <c r="AZ67">
        <f t="shared" si="20"/>
        <v>3</v>
      </c>
      <c r="BA67">
        <f t="shared" si="21"/>
        <v>3</v>
      </c>
      <c r="BB67">
        <f t="shared" si="51"/>
        <v>1.9704627500227723E-4</v>
      </c>
      <c r="BC67">
        <f t="shared" si="22"/>
        <v>2.3619943849730969E-3</v>
      </c>
      <c r="BD67">
        <f>VLOOKUP(MIN(90,BE67),mortality!$A$4:$G$76,saving_model!BA67+2,FALSE)</f>
        <v>1.1809971924865484E-3</v>
      </c>
      <c r="BE67">
        <f t="shared" si="23"/>
        <v>52</v>
      </c>
      <c r="BF67" s="9">
        <f t="shared" si="52"/>
        <v>6.0293080661268927E-3</v>
      </c>
      <c r="BG67" s="7">
        <f>VLOOKUP(saving_model!AZ67,lapse!$B$4:$C$134,2,FALSE)</f>
        <v>7.0000000000000021E-2</v>
      </c>
      <c r="BI67">
        <f>discount_curve!K51</f>
        <v>0.97163011397311017</v>
      </c>
    </row>
    <row r="68" spans="1:61" x14ac:dyDescent="0.55000000000000004">
      <c r="A68">
        <f t="shared" si="53"/>
        <v>45</v>
      </c>
      <c r="B68" s="19">
        <f t="shared" ca="1" si="24"/>
        <v>24.034332037117565</v>
      </c>
      <c r="C68">
        <f t="shared" si="5"/>
        <v>0</v>
      </c>
      <c r="D68">
        <f t="shared" si="25"/>
        <v>13.962464166321475</v>
      </c>
      <c r="E68">
        <f t="shared" ca="1" si="26"/>
        <v>388.34656877426119</v>
      </c>
      <c r="F68">
        <f t="shared" si="6"/>
        <v>0</v>
      </c>
      <c r="G68">
        <f t="shared" si="55"/>
        <v>30.08190477222411</v>
      </c>
      <c r="H68">
        <f t="shared" si="28"/>
        <v>0</v>
      </c>
      <c r="I68" s="19">
        <f t="shared" si="29"/>
        <v>-872.56816928791602</v>
      </c>
      <c r="J68" s="26">
        <f t="shared" si="30"/>
        <v>-1328.9934390378403</v>
      </c>
      <c r="L68" s="19">
        <f t="shared" si="31"/>
        <v>64915.531978103005</v>
      </c>
      <c r="M68" s="26">
        <f t="shared" si="7"/>
        <v>0</v>
      </c>
      <c r="N68" s="18">
        <f t="shared" si="32"/>
        <v>54.096276648419177</v>
      </c>
      <c r="O68" s="18">
        <f t="shared" si="33"/>
        <v>1.2882104402695751</v>
      </c>
      <c r="P68" s="18">
        <f t="shared" si="34"/>
        <v>-872.56816928791602</v>
      </c>
      <c r="Q68" s="18">
        <f t="shared" si="35"/>
        <v>12.694213886979682</v>
      </c>
      <c r="R68" s="18">
        <f t="shared" si="36"/>
        <v>388.34656877426119</v>
      </c>
      <c r="S68" s="26">
        <f t="shared" si="37"/>
        <v>63586.538539065157</v>
      </c>
      <c r="T68" s="27">
        <f t="shared" si="38"/>
        <v>0</v>
      </c>
      <c r="U68" s="27"/>
      <c r="V68" s="19">
        <f t="shared" si="8"/>
        <v>0</v>
      </c>
      <c r="W68" s="19">
        <f t="shared" ca="1" si="9"/>
        <v>0</v>
      </c>
      <c r="X68" s="19">
        <f t="shared" si="10"/>
        <v>54.096276648419177</v>
      </c>
      <c r="Y68" s="19">
        <f t="shared" si="11"/>
        <v>30.08190477222411</v>
      </c>
      <c r="Z68" s="19">
        <f t="shared" si="4"/>
        <v>0</v>
      </c>
      <c r="AA68" s="19">
        <f t="shared" ca="1" si="39"/>
        <v>24.014371876195067</v>
      </c>
      <c r="AB68">
        <f t="shared" si="40"/>
        <v>1.2882104402695751</v>
      </c>
      <c r="AC68" s="19">
        <f t="shared" si="12"/>
        <v>1.2682502793417925</v>
      </c>
      <c r="AD68" s="29">
        <f t="shared" si="41"/>
        <v>1.9960160927782633E-2</v>
      </c>
      <c r="AE68" s="19">
        <f t="shared" ca="1" si="13"/>
        <v>24.034332037122851</v>
      </c>
      <c r="AF68" s="29">
        <f t="shared" ca="1" si="42"/>
        <v>-5.2864379540551454E-6</v>
      </c>
      <c r="AG68" s="19"/>
      <c r="AH68" s="19">
        <f t="shared" si="14"/>
        <v>0</v>
      </c>
      <c r="AI68" s="19">
        <f>SUM($AH$23:AH68)</f>
        <v>100000</v>
      </c>
      <c r="AJ68" s="19">
        <f t="shared" si="43"/>
        <v>100000</v>
      </c>
      <c r="AK68" s="19">
        <f t="shared" ca="1" si="44"/>
        <v>90916.715959057503</v>
      </c>
      <c r="AL68" s="20">
        <f ca="1">IF($F$13,OFFSET(product_specs!$J$5,MIN(10,saving_model!AZ68),saving_model!$G$14),0)</f>
        <v>0</v>
      </c>
      <c r="AM68" s="19">
        <f t="shared" si="45"/>
        <v>90916.715959057503</v>
      </c>
      <c r="AN68" s="19">
        <f t="shared" si="54"/>
        <v>91612.509179648594</v>
      </c>
      <c r="AO68" s="19">
        <f t="shared" si="46"/>
        <v>0</v>
      </c>
      <c r="AP68" s="19">
        <f t="shared" si="47"/>
        <v>8387.490820351406</v>
      </c>
      <c r="AQ68" s="18">
        <f t="shared" si="15"/>
        <v>76.343757649707172</v>
      </c>
      <c r="AR68" s="18">
        <f t="shared" si="48"/>
        <v>1.817996205042643</v>
      </c>
      <c r="AS68" s="18">
        <f t="shared" si="49"/>
        <v>-1235.2629334726691</v>
      </c>
      <c r="AT68" s="3">
        <f>return!Q51</f>
        <v>-1.3495075544992408E-2</v>
      </c>
      <c r="AU68" s="8">
        <f t="shared" si="16"/>
        <v>1.0188792825789534</v>
      </c>
      <c r="AV68">
        <f t="shared" si="17"/>
        <v>0.70858807994011119</v>
      </c>
      <c r="AW68">
        <f t="shared" si="18"/>
        <v>1.3962464166321475E-4</v>
      </c>
      <c r="AX68">
        <f t="shared" si="50"/>
        <v>4.2714539859660698E-3</v>
      </c>
      <c r="AY68">
        <f t="shared" si="19"/>
        <v>0</v>
      </c>
      <c r="AZ68">
        <f t="shared" si="20"/>
        <v>3</v>
      </c>
      <c r="BA68">
        <f t="shared" si="21"/>
        <v>3</v>
      </c>
      <c r="BB68">
        <f t="shared" si="51"/>
        <v>1.9704627500227723E-4</v>
      </c>
      <c r="BC68">
        <f t="shared" si="22"/>
        <v>2.3619943849730969E-3</v>
      </c>
      <c r="BD68">
        <f>VLOOKUP(MIN(90,BE68),mortality!$A$4:$G$76,saving_model!BA68+2,FALSE)</f>
        <v>1.1809971924865484E-3</v>
      </c>
      <c r="BE68">
        <f t="shared" si="23"/>
        <v>52</v>
      </c>
      <c r="BF68" s="9">
        <f t="shared" si="52"/>
        <v>6.0293080661268927E-3</v>
      </c>
      <c r="BG68" s="7">
        <f>VLOOKUP(saving_model!AZ68,lapse!$B$4:$C$134,2,FALSE)</f>
        <v>7.0000000000000021E-2</v>
      </c>
      <c r="BI68">
        <f>discount_curve!K52</f>
        <v>0.97099478540713047</v>
      </c>
    </row>
    <row r="69" spans="1:61" x14ac:dyDescent="0.55000000000000004">
      <c r="A69">
        <f t="shared" si="53"/>
        <v>46</v>
      </c>
      <c r="B69" s="19">
        <f t="shared" ca="1" si="24"/>
        <v>23.203125658962279</v>
      </c>
      <c r="C69">
        <f t="shared" si="5"/>
        <v>0</v>
      </c>
      <c r="D69">
        <f t="shared" si="25"/>
        <v>13.875545505089825</v>
      </c>
      <c r="E69">
        <f t="shared" ca="1" si="26"/>
        <v>382.90363729514405</v>
      </c>
      <c r="F69">
        <f t="shared" si="6"/>
        <v>0</v>
      </c>
      <c r="G69">
        <f t="shared" si="55"/>
        <v>29.907067558333736</v>
      </c>
      <c r="H69">
        <f t="shared" si="28"/>
        <v>0</v>
      </c>
      <c r="I69" s="19">
        <f t="shared" si="29"/>
        <v>-24.90512558241317</v>
      </c>
      <c r="J69" s="26">
        <f t="shared" si="30"/>
        <v>-474.79450159994303</v>
      </c>
      <c r="L69" s="19">
        <f t="shared" si="31"/>
        <v>63586.538539065165</v>
      </c>
      <c r="M69" s="26">
        <f t="shared" si="7"/>
        <v>0</v>
      </c>
      <c r="N69" s="18">
        <f t="shared" si="32"/>
        <v>52.988782115887638</v>
      </c>
      <c r="O69" s="18">
        <f t="shared" si="33"/>
        <v>1.480660440246121</v>
      </c>
      <c r="P69" s="18">
        <f t="shared" si="34"/>
        <v>-24.90512558241317</v>
      </c>
      <c r="Q69" s="18">
        <f t="shared" si="35"/>
        <v>12.516296166253662</v>
      </c>
      <c r="R69" s="18">
        <f t="shared" si="36"/>
        <v>382.90363729514405</v>
      </c>
      <c r="S69" s="26">
        <f t="shared" si="37"/>
        <v>63111.744037465214</v>
      </c>
      <c r="T69" s="27">
        <f t="shared" si="38"/>
        <v>0</v>
      </c>
      <c r="U69" s="27"/>
      <c r="V69" s="19">
        <f t="shared" si="8"/>
        <v>0</v>
      </c>
      <c r="W69" s="19">
        <f t="shared" ca="1" si="9"/>
        <v>0</v>
      </c>
      <c r="X69" s="19">
        <f t="shared" si="10"/>
        <v>52.988782115887638</v>
      </c>
      <c r="Y69" s="19">
        <f t="shared" si="11"/>
        <v>29.907067558333736</v>
      </c>
      <c r="Z69" s="19">
        <f t="shared" si="4"/>
        <v>0</v>
      </c>
      <c r="AA69" s="19">
        <f t="shared" ca="1" si="39"/>
        <v>23.081714557553902</v>
      </c>
      <c r="AB69">
        <f t="shared" si="40"/>
        <v>1.480660440246121</v>
      </c>
      <c r="AC69" s="19">
        <f t="shared" si="12"/>
        <v>1.3592493388361628</v>
      </c>
      <c r="AD69" s="29">
        <f t="shared" si="41"/>
        <v>0.12141110140995814</v>
      </c>
      <c r="AE69" s="19">
        <f t="shared" ca="1" si="13"/>
        <v>23.203125658963859</v>
      </c>
      <c r="AF69" s="29">
        <f t="shared" ca="1" si="42"/>
        <v>-1.5809575870662229E-6</v>
      </c>
      <c r="AG69" s="19"/>
      <c r="AH69" s="19">
        <f t="shared" si="14"/>
        <v>0</v>
      </c>
      <c r="AI69" s="19">
        <f>SUM($AH$23:AH69)</f>
        <v>100000</v>
      </c>
      <c r="AJ69" s="19">
        <f t="shared" si="43"/>
        <v>100000</v>
      </c>
      <c r="AK69" s="19">
        <f t="shared" ca="1" si="44"/>
        <v>90203.993505426042</v>
      </c>
      <c r="AL69" s="20">
        <f ca="1">IF($F$13,OFFSET(product_specs!$J$5,MIN(10,saving_model!AZ69),saving_model!$G$14),0)</f>
        <v>0</v>
      </c>
      <c r="AM69" s="19">
        <f t="shared" si="45"/>
        <v>90203.993505426042</v>
      </c>
      <c r="AN69" s="19">
        <f t="shared" si="54"/>
        <v>90299.08449232117</v>
      </c>
      <c r="AO69" s="19">
        <f t="shared" si="46"/>
        <v>0</v>
      </c>
      <c r="AP69" s="19">
        <f t="shared" si="47"/>
        <v>9700.9155076788302</v>
      </c>
      <c r="AQ69" s="18">
        <f t="shared" si="15"/>
        <v>75.249237076934307</v>
      </c>
      <c r="AR69" s="18">
        <f t="shared" si="48"/>
        <v>2.1026821913899325</v>
      </c>
      <c r="AS69" s="18">
        <f t="shared" si="49"/>
        <v>-35.478135253625425</v>
      </c>
      <c r="AT69" s="3">
        <f>return!Q52</f>
        <v>-3.9323269728719357E-4</v>
      </c>
      <c r="AU69" s="8">
        <f t="shared" si="16"/>
        <v>1.0193028458217084</v>
      </c>
      <c r="AV69">
        <f t="shared" si="17"/>
        <v>0.70417700131248195</v>
      </c>
      <c r="AW69">
        <f t="shared" si="18"/>
        <v>1.3875545505089826E-4</v>
      </c>
      <c r="AX69">
        <f t="shared" si="50"/>
        <v>4.2448634746100377E-3</v>
      </c>
      <c r="AY69">
        <f t="shared" si="19"/>
        <v>0</v>
      </c>
      <c r="AZ69">
        <f t="shared" si="20"/>
        <v>3</v>
      </c>
      <c r="BA69">
        <f t="shared" si="21"/>
        <v>3</v>
      </c>
      <c r="BB69">
        <f t="shared" si="51"/>
        <v>1.9704627500227723E-4</v>
      </c>
      <c r="BC69">
        <f t="shared" si="22"/>
        <v>2.3619943849730969E-3</v>
      </c>
      <c r="BD69">
        <f>VLOOKUP(MIN(90,BE69),mortality!$A$4:$G$76,saving_model!BA69+2,FALSE)</f>
        <v>1.1809971924865484E-3</v>
      </c>
      <c r="BE69">
        <f t="shared" si="23"/>
        <v>52</v>
      </c>
      <c r="BF69" s="9">
        <f t="shared" si="52"/>
        <v>6.0293080661268927E-3</v>
      </c>
      <c r="BG69" s="7">
        <f>VLOOKUP(saving_model!AZ69,lapse!$B$4:$C$134,2,FALSE)</f>
        <v>7.0000000000000021E-2</v>
      </c>
      <c r="BI69">
        <f>discount_curve!K53</f>
        <v>0.97035987226918385</v>
      </c>
    </row>
    <row r="70" spans="1:61" x14ac:dyDescent="0.55000000000000004">
      <c r="A70">
        <f t="shared" si="53"/>
        <v>47</v>
      </c>
      <c r="B70" s="19">
        <f t="shared" ca="1" si="24"/>
        <v>23.025423390665651</v>
      </c>
      <c r="C70">
        <f t="shared" si="5"/>
        <v>0</v>
      </c>
      <c r="D70">
        <f t="shared" si="25"/>
        <v>13.789167926977909</v>
      </c>
      <c r="E70">
        <f t="shared" ca="1" si="26"/>
        <v>381.36986809180723</v>
      </c>
      <c r="F70">
        <f t="shared" si="6"/>
        <v>0</v>
      </c>
      <c r="G70">
        <f t="shared" si="55"/>
        <v>29.733246505208193</v>
      </c>
      <c r="H70">
        <f t="shared" si="28"/>
        <v>0</v>
      </c>
      <c r="I70" s="19">
        <f t="shared" si="29"/>
        <v>413.66750211850587</v>
      </c>
      <c r="J70" s="26">
        <f t="shared" si="30"/>
        <v>-34.250203796153073</v>
      </c>
      <c r="L70" s="19">
        <f t="shared" si="31"/>
        <v>63111.744037465221</v>
      </c>
      <c r="M70" s="26">
        <f t="shared" si="7"/>
        <v>0</v>
      </c>
      <c r="N70" s="18">
        <f t="shared" si="32"/>
        <v>52.593120031221019</v>
      </c>
      <c r="O70" s="18">
        <f t="shared" si="33"/>
        <v>1.488557241048027</v>
      </c>
      <c r="P70" s="18">
        <f t="shared" si="34"/>
        <v>413.66750211850587</v>
      </c>
      <c r="Q70" s="18">
        <f t="shared" si="35"/>
        <v>12.466160550579565</v>
      </c>
      <c r="R70" s="18">
        <f t="shared" si="36"/>
        <v>381.36986809180723</v>
      </c>
      <c r="S70" s="26">
        <f t="shared" si="37"/>
        <v>63077.493833669068</v>
      </c>
      <c r="T70" s="27">
        <f t="shared" si="38"/>
        <v>0</v>
      </c>
      <c r="U70" s="27"/>
      <c r="V70" s="19">
        <f t="shared" si="8"/>
        <v>0</v>
      </c>
      <c r="W70" s="19">
        <f t="shared" ca="1" si="9"/>
        <v>0</v>
      </c>
      <c r="X70" s="19">
        <f t="shared" si="10"/>
        <v>52.593120031221019</v>
      </c>
      <c r="Y70" s="19">
        <f t="shared" si="11"/>
        <v>29.733246505208193</v>
      </c>
      <c r="Z70" s="19">
        <f t="shared" si="4"/>
        <v>0</v>
      </c>
      <c r="AA70" s="19">
        <f t="shared" ca="1" si="39"/>
        <v>22.859873526012827</v>
      </c>
      <c r="AB70">
        <f t="shared" si="40"/>
        <v>1.488557241048027</v>
      </c>
      <c r="AC70" s="19">
        <f t="shared" si="12"/>
        <v>1.3230073763983441</v>
      </c>
      <c r="AD70" s="29">
        <f t="shared" si="41"/>
        <v>0.16554986464968291</v>
      </c>
      <c r="AE70" s="19">
        <f t="shared" ca="1" si="13"/>
        <v>23.02542339066251</v>
      </c>
      <c r="AF70" s="29">
        <f t="shared" ca="1" si="42"/>
        <v>3.1405988920596428E-6</v>
      </c>
      <c r="AG70" s="19"/>
      <c r="AH70" s="19">
        <f t="shared" si="14"/>
        <v>0</v>
      </c>
      <c r="AI70" s="19">
        <f>SUM($AH$23:AH70)</f>
        <v>100000</v>
      </c>
      <c r="AJ70" s="19">
        <f t="shared" si="43"/>
        <v>100000</v>
      </c>
      <c r="AK70" s="19">
        <f t="shared" ca="1" si="44"/>
        <v>90405.458955866823</v>
      </c>
      <c r="AL70" s="20">
        <f ca="1">IF($F$13,OFFSET(product_specs!$J$5,MIN(10,saving_model!AZ70),saving_model!$G$14),0)</f>
        <v>0</v>
      </c>
      <c r="AM70" s="19">
        <f t="shared" si="45"/>
        <v>90405.458955866823</v>
      </c>
      <c r="AN70" s="19">
        <f t="shared" si="54"/>
        <v>90186.254437799231</v>
      </c>
      <c r="AO70" s="19">
        <f t="shared" si="46"/>
        <v>0</v>
      </c>
      <c r="AP70" s="19">
        <f t="shared" si="47"/>
        <v>9813.7455622007692</v>
      </c>
      <c r="AQ70" s="18">
        <f t="shared" si="15"/>
        <v>75.15521203149936</v>
      </c>
      <c r="AR70" s="18">
        <f t="shared" si="48"/>
        <v>2.1271382075369698</v>
      </c>
      <c r="AS70" s="18">
        <f t="shared" si="49"/>
        <v>592.97373661325878</v>
      </c>
      <c r="AT70" s="3">
        <f>return!Q53</f>
        <v>6.580629241193181E-3</v>
      </c>
      <c r="AU70" s="8">
        <f t="shared" si="16"/>
        <v>1.0197265851459909</v>
      </c>
      <c r="AV70">
        <f t="shared" si="17"/>
        <v>0.69979338238282096</v>
      </c>
      <c r="AW70">
        <f t="shared" si="18"/>
        <v>1.3789167926977908E-4</v>
      </c>
      <c r="AX70">
        <f t="shared" si="50"/>
        <v>4.2184384936088904E-3</v>
      </c>
      <c r="AY70">
        <f t="shared" si="19"/>
        <v>0</v>
      </c>
      <c r="AZ70">
        <f t="shared" si="20"/>
        <v>3</v>
      </c>
      <c r="BA70">
        <f t="shared" si="21"/>
        <v>3</v>
      </c>
      <c r="BB70">
        <f t="shared" si="51"/>
        <v>1.9704627500227723E-4</v>
      </c>
      <c r="BC70">
        <f t="shared" si="22"/>
        <v>2.3619943849730969E-3</v>
      </c>
      <c r="BD70">
        <f>VLOOKUP(MIN(90,BE70),mortality!$A$4:$G$76,saving_model!BA70+2,FALSE)</f>
        <v>1.1809971924865484E-3</v>
      </c>
      <c r="BE70">
        <f t="shared" si="23"/>
        <v>52</v>
      </c>
      <c r="BF70" s="9">
        <f t="shared" si="52"/>
        <v>6.0293080661268927E-3</v>
      </c>
      <c r="BG70" s="7">
        <f>VLOOKUP(saving_model!AZ70,lapse!$B$4:$C$134,2,FALSE)</f>
        <v>7.0000000000000021E-2</v>
      </c>
      <c r="BI70">
        <f>discount_curve!K54</f>
        <v>0.96972537428762984</v>
      </c>
    </row>
    <row r="71" spans="1:61" x14ac:dyDescent="0.55000000000000004">
      <c r="A71">
        <f t="shared" si="53"/>
        <v>48</v>
      </c>
      <c r="B71" s="19">
        <f t="shared" ca="1" si="24"/>
        <v>22.99700677038436</v>
      </c>
      <c r="C71">
        <f t="shared" si="5"/>
        <v>0</v>
      </c>
      <c r="D71">
        <f t="shared" si="25"/>
        <v>16.069081250720274</v>
      </c>
      <c r="E71">
        <f t="shared" ca="1" si="26"/>
        <v>320.84979908135284</v>
      </c>
      <c r="F71">
        <f t="shared" si="6"/>
        <v>0</v>
      </c>
      <c r="G71">
        <f t="shared" si="55"/>
        <v>29.560435706881144</v>
      </c>
      <c r="H71">
        <f t="shared" si="28"/>
        <v>0</v>
      </c>
      <c r="I71" s="19">
        <f t="shared" si="29"/>
        <v>-1243.241038969177</v>
      </c>
      <c r="J71" s="26">
        <f t="shared" si="30"/>
        <v>-1632.7173617785156</v>
      </c>
      <c r="L71" s="19">
        <f t="shared" si="31"/>
        <v>63077.493833669068</v>
      </c>
      <c r="M71" s="26">
        <f t="shared" si="7"/>
        <v>0</v>
      </c>
      <c r="N71" s="18">
        <f t="shared" si="32"/>
        <v>52.564578194724227</v>
      </c>
      <c r="O71" s="18">
        <f t="shared" si="33"/>
        <v>1.643523068274513</v>
      </c>
      <c r="P71" s="18">
        <f t="shared" si="34"/>
        <v>-1243.241038969177</v>
      </c>
      <c r="Q71" s="18">
        <f t="shared" si="35"/>
        <v>14.418422464983772</v>
      </c>
      <c r="R71" s="18">
        <f t="shared" si="36"/>
        <v>320.84979908135284</v>
      </c>
      <c r="S71" s="26">
        <f t="shared" si="37"/>
        <v>61444.776471890546</v>
      </c>
      <c r="T71" s="27">
        <f t="shared" si="38"/>
        <v>0</v>
      </c>
      <c r="U71" s="27"/>
      <c r="V71" s="19">
        <f t="shared" si="8"/>
        <v>0</v>
      </c>
      <c r="W71" s="19">
        <f t="shared" ca="1" si="9"/>
        <v>0</v>
      </c>
      <c r="X71" s="19">
        <f t="shared" si="10"/>
        <v>52.564578194724227</v>
      </c>
      <c r="Y71" s="19">
        <f t="shared" si="11"/>
        <v>29.560435706881144</v>
      </c>
      <c r="Z71" s="19">
        <f t="shared" si="4"/>
        <v>0</v>
      </c>
      <c r="AA71" s="19">
        <f t="shared" ca="1" si="39"/>
        <v>23.004142487843083</v>
      </c>
      <c r="AB71">
        <f t="shared" si="40"/>
        <v>1.643523068274513</v>
      </c>
      <c r="AC71" s="19">
        <f t="shared" si="12"/>
        <v>1.6506587857365016</v>
      </c>
      <c r="AD71" s="29">
        <f t="shared" si="41"/>
        <v>-7.1357174619885999E-3</v>
      </c>
      <c r="AE71" s="19">
        <f t="shared" ca="1" si="13"/>
        <v>22.997006770381095</v>
      </c>
      <c r="AF71" s="29">
        <f t="shared" ca="1" si="42"/>
        <v>3.2649438708176604E-6</v>
      </c>
      <c r="AG71" s="19"/>
      <c r="AH71" s="19">
        <f t="shared" si="14"/>
        <v>0</v>
      </c>
      <c r="AI71" s="19">
        <f>SUM($AH$23:AH71)</f>
        <v>100000</v>
      </c>
      <c r="AJ71" s="19">
        <f t="shared" si="43"/>
        <v>100000</v>
      </c>
      <c r="AK71" s="19">
        <f t="shared" ca="1" si="44"/>
        <v>89727.733901012456</v>
      </c>
      <c r="AL71" s="20">
        <f ca="1">IF($F$13,OFFSET(product_specs!$J$5,MIN(10,saving_model!AZ71),saving_model!$G$14),0)</f>
        <v>0</v>
      </c>
      <c r="AM71" s="19">
        <f t="shared" si="45"/>
        <v>89727.733901012456</v>
      </c>
      <c r="AN71" s="19">
        <f t="shared" si="54"/>
        <v>90701.945824173454</v>
      </c>
      <c r="AO71" s="19">
        <f t="shared" si="46"/>
        <v>0</v>
      </c>
      <c r="AP71" s="19">
        <f t="shared" si="47"/>
        <v>9298.0541758265463</v>
      </c>
      <c r="AQ71" s="18">
        <f t="shared" si="15"/>
        <v>75.584954853477882</v>
      </c>
      <c r="AR71" s="18">
        <f t="shared" si="48"/>
        <v>2.3632952300309094</v>
      </c>
      <c r="AS71" s="18">
        <f t="shared" si="49"/>
        <v>-1792.5273461549937</v>
      </c>
      <c r="AT71" s="3">
        <f>return!Q54</f>
        <v>-1.9779830885185867E-2</v>
      </c>
      <c r="AU71" s="8">
        <f t="shared" si="16"/>
        <v>1.0201505006250009</v>
      </c>
      <c r="AV71">
        <f t="shared" si="17"/>
        <v>0.69543705220994223</v>
      </c>
      <c r="AW71">
        <f t="shared" si="18"/>
        <v>1.6069081250720275E-4</v>
      </c>
      <c r="AX71">
        <f t="shared" si="50"/>
        <v>3.5758152483301763E-3</v>
      </c>
      <c r="AY71">
        <f t="shared" si="19"/>
        <v>0</v>
      </c>
      <c r="AZ71">
        <f t="shared" si="20"/>
        <v>4</v>
      </c>
      <c r="BA71">
        <f t="shared" si="21"/>
        <v>4</v>
      </c>
      <c r="BB71">
        <f t="shared" si="51"/>
        <v>2.3106449677445795E-4</v>
      </c>
      <c r="BC71">
        <f t="shared" si="22"/>
        <v>2.7692528810506771E-3</v>
      </c>
      <c r="BD71">
        <f>VLOOKUP(MIN(90,BE71),mortality!$A$4:$G$76,saving_model!BA71+2,FALSE)</f>
        <v>1.3846264405253386E-3</v>
      </c>
      <c r="BE71">
        <f t="shared" si="23"/>
        <v>53</v>
      </c>
      <c r="BF71" s="9">
        <f t="shared" si="52"/>
        <v>5.1430128318229462E-3</v>
      </c>
      <c r="BG71" s="7">
        <f>VLOOKUP(saving_model!AZ71,lapse!$B$4:$C$134,2,FALSE)</f>
        <v>6.0000000000000019E-2</v>
      </c>
      <c r="BI71">
        <f>discount_curve!K55</f>
        <v>0.96609716092139786</v>
      </c>
    </row>
    <row r="72" spans="1:61" x14ac:dyDescent="0.55000000000000004">
      <c r="A72">
        <f t="shared" si="53"/>
        <v>49</v>
      </c>
      <c r="B72" s="19">
        <f t="shared" ca="1" si="24"/>
        <v>22.002669404313565</v>
      </c>
      <c r="C72">
        <f t="shared" si="5"/>
        <v>0</v>
      </c>
      <c r="D72">
        <f t="shared" si="25"/>
        <v>15.982743861456063</v>
      </c>
      <c r="E72">
        <f t="shared" ca="1" si="26"/>
        <v>316.69526539705549</v>
      </c>
      <c r="F72">
        <f t="shared" si="6"/>
        <v>0</v>
      </c>
      <c r="G72">
        <f t="shared" si="55"/>
        <v>29.413833454246777</v>
      </c>
      <c r="H72">
        <f t="shared" si="28"/>
        <v>0</v>
      </c>
      <c r="I72" s="19">
        <f t="shared" si="29"/>
        <v>399.71046405997032</v>
      </c>
      <c r="J72" s="26">
        <f t="shared" si="30"/>
        <v>15.615951942898391</v>
      </c>
      <c r="L72" s="19">
        <f t="shared" si="31"/>
        <v>61444.776471890553</v>
      </c>
      <c r="M72" s="26">
        <f t="shared" si="7"/>
        <v>0</v>
      </c>
      <c r="N72" s="18">
        <f t="shared" si="32"/>
        <v>51.203980393242134</v>
      </c>
      <c r="O72" s="18">
        <f t="shared" si="33"/>
        <v>1.9635412572155801</v>
      </c>
      <c r="P72" s="18">
        <f t="shared" si="34"/>
        <v>399.71046405997032</v>
      </c>
      <c r="Q72" s="18">
        <f t="shared" si="35"/>
        <v>14.231725069577216</v>
      </c>
      <c r="R72" s="18">
        <f t="shared" si="36"/>
        <v>316.69526539705549</v>
      </c>
      <c r="S72" s="26">
        <f t="shared" si="37"/>
        <v>61460.392423833429</v>
      </c>
      <c r="T72" s="27">
        <f t="shared" si="38"/>
        <v>0</v>
      </c>
      <c r="U72" s="27"/>
      <c r="V72" s="19">
        <f t="shared" si="8"/>
        <v>0</v>
      </c>
      <c r="W72" s="19">
        <f t="shared" ca="1" si="9"/>
        <v>0</v>
      </c>
      <c r="X72" s="19">
        <f t="shared" si="10"/>
        <v>51.203980393242134</v>
      </c>
      <c r="Y72" s="19">
        <f t="shared" si="11"/>
        <v>29.413833454246777</v>
      </c>
      <c r="Z72" s="19">
        <f t="shared" si="4"/>
        <v>0</v>
      </c>
      <c r="AA72" s="19">
        <f t="shared" ca="1" si="39"/>
        <v>21.790146938995356</v>
      </c>
      <c r="AB72">
        <f t="shared" si="40"/>
        <v>1.9635412572155801</v>
      </c>
      <c r="AC72" s="19">
        <f t="shared" si="12"/>
        <v>1.7510187918788471</v>
      </c>
      <c r="AD72" s="29">
        <f t="shared" si="41"/>
        <v>0.21252246533673302</v>
      </c>
      <c r="AE72" s="19">
        <f t="shared" ca="1" si="13"/>
        <v>22.002669404332089</v>
      </c>
      <c r="AF72" s="29">
        <f t="shared" ca="1" si="42"/>
        <v>-1.8523849121265812E-5</v>
      </c>
      <c r="AG72" s="19"/>
      <c r="AH72" s="19">
        <f t="shared" si="14"/>
        <v>0</v>
      </c>
      <c r="AI72" s="19">
        <f>SUM($AH$23:AH72)</f>
        <v>100000</v>
      </c>
      <c r="AJ72" s="19">
        <f t="shared" si="43"/>
        <v>100000</v>
      </c>
      <c r="AK72" s="19">
        <f t="shared" ca="1" si="44"/>
        <v>89044.316751508493</v>
      </c>
      <c r="AL72" s="20">
        <f ca="1">IF($F$13,OFFSET(product_specs!$J$5,MIN(10,saving_model!AZ72),saving_model!$G$14),0)</f>
        <v>0</v>
      </c>
      <c r="AM72" s="19">
        <f t="shared" si="45"/>
        <v>89044.316751508493</v>
      </c>
      <c r="AN72" s="19">
        <f t="shared" si="54"/>
        <v>88831.470227934959</v>
      </c>
      <c r="AO72" s="19">
        <f t="shared" si="46"/>
        <v>0</v>
      </c>
      <c r="AP72" s="19">
        <f t="shared" si="47"/>
        <v>11168.529772065041</v>
      </c>
      <c r="AQ72" s="18">
        <f t="shared" si="15"/>
        <v>74.026225189945805</v>
      </c>
      <c r="AR72" s="18">
        <f t="shared" si="48"/>
        <v>2.8387157826420366</v>
      </c>
      <c r="AS72" s="18">
        <f t="shared" si="49"/>
        <v>579.42292909221896</v>
      </c>
      <c r="AT72" s="3">
        <f>return!Q55</f>
        <v>6.5283702994207715E-3</v>
      </c>
      <c r="AU72" s="8">
        <f t="shared" si="16"/>
        <v>1.0205745923319685</v>
      </c>
      <c r="AV72">
        <f t="shared" si="17"/>
        <v>0.69170054614910481</v>
      </c>
      <c r="AW72">
        <f t="shared" si="18"/>
        <v>1.5982743861456063E-4</v>
      </c>
      <c r="AX72">
        <f t="shared" si="50"/>
        <v>3.5566027900561141E-3</v>
      </c>
      <c r="AY72">
        <f t="shared" si="19"/>
        <v>0</v>
      </c>
      <c r="AZ72">
        <f t="shared" si="20"/>
        <v>4</v>
      </c>
      <c r="BA72">
        <f t="shared" si="21"/>
        <v>4</v>
      </c>
      <c r="BB72">
        <f t="shared" si="51"/>
        <v>2.3106449677445795E-4</v>
      </c>
      <c r="BC72">
        <f t="shared" si="22"/>
        <v>2.7692528810506771E-3</v>
      </c>
      <c r="BD72">
        <f>VLOOKUP(MIN(90,BE72),mortality!$A$4:$G$76,saving_model!BA72+2,FALSE)</f>
        <v>1.3846264405253386E-3</v>
      </c>
      <c r="BE72">
        <f t="shared" si="23"/>
        <v>53</v>
      </c>
      <c r="BF72" s="9">
        <f t="shared" si="52"/>
        <v>5.1430128318229462E-3</v>
      </c>
      <c r="BG72" s="7">
        <f>VLOOKUP(saving_model!AZ72,lapse!$B$4:$C$134,2,FALSE)</f>
        <v>6.0000000000000019E-2</v>
      </c>
      <c r="BI72">
        <f>discount_curve!K56</f>
        <v>0.96540321171540311</v>
      </c>
    </row>
    <row r="73" spans="1:61" x14ac:dyDescent="0.55000000000000004">
      <c r="A73">
        <f t="shared" si="53"/>
        <v>50</v>
      </c>
      <c r="B73" s="19">
        <f t="shared" ca="1" si="24"/>
        <v>22.126351640495699</v>
      </c>
      <c r="C73">
        <f t="shared" si="5"/>
        <v>0</v>
      </c>
      <c r="D73">
        <f t="shared" si="25"/>
        <v>15.896870353397546</v>
      </c>
      <c r="E73">
        <f t="shared" ca="1" si="26"/>
        <v>316.19124517441298</v>
      </c>
      <c r="F73">
        <f t="shared" si="6"/>
        <v>0</v>
      </c>
      <c r="G73">
        <f t="shared" si="55"/>
        <v>29.267958261953826</v>
      </c>
      <c r="H73">
        <f t="shared" si="28"/>
        <v>0</v>
      </c>
      <c r="I73" s="19">
        <f t="shared" si="29"/>
        <v>172.87152813293667</v>
      </c>
      <c r="J73" s="26">
        <f t="shared" si="30"/>
        <v>-210.61089729732339</v>
      </c>
      <c r="L73" s="19">
        <f t="shared" si="31"/>
        <v>61460.392423833451</v>
      </c>
      <c r="M73" s="26">
        <f t="shared" si="7"/>
        <v>0</v>
      </c>
      <c r="N73" s="18">
        <f t="shared" si="32"/>
        <v>51.216993686527879</v>
      </c>
      <c r="O73" s="18">
        <f t="shared" si="33"/>
        <v>1.8651112770661391</v>
      </c>
      <c r="P73" s="18">
        <f t="shared" si="34"/>
        <v>172.87152813293667</v>
      </c>
      <c r="Q73" s="18">
        <f t="shared" si="35"/>
        <v>14.209075292261593</v>
      </c>
      <c r="R73" s="18">
        <f t="shared" si="36"/>
        <v>316.19124517441298</v>
      </c>
      <c r="S73" s="26">
        <f t="shared" si="37"/>
        <v>61249.781526536121</v>
      </c>
      <c r="T73" s="27">
        <f t="shared" si="38"/>
        <v>0</v>
      </c>
      <c r="U73" s="27"/>
      <c r="V73" s="19">
        <f t="shared" si="8"/>
        <v>0</v>
      </c>
      <c r="W73" s="19">
        <f t="shared" ca="1" si="9"/>
        <v>0</v>
      </c>
      <c r="X73" s="19">
        <f t="shared" si="10"/>
        <v>51.216993686527879</v>
      </c>
      <c r="Y73" s="19">
        <f t="shared" si="11"/>
        <v>29.267958261953826</v>
      </c>
      <c r="Z73" s="19">
        <f t="shared" si="4"/>
        <v>0</v>
      </c>
      <c r="AA73" s="19">
        <f t="shared" ca="1" si="39"/>
        <v>21.949035424574053</v>
      </c>
      <c r="AB73">
        <f t="shared" si="40"/>
        <v>1.8651112770661391</v>
      </c>
      <c r="AC73" s="19">
        <f t="shared" si="12"/>
        <v>1.6877950611359527</v>
      </c>
      <c r="AD73" s="29">
        <f t="shared" si="41"/>
        <v>0.17731621593018643</v>
      </c>
      <c r="AE73" s="19">
        <f t="shared" ca="1" si="13"/>
        <v>22.12635164050424</v>
      </c>
      <c r="AF73" s="29">
        <f t="shared" ca="1" si="42"/>
        <v>-8.5407236838364042E-6</v>
      </c>
      <c r="AG73" s="19"/>
      <c r="AH73" s="19">
        <f t="shared" si="14"/>
        <v>0</v>
      </c>
      <c r="AI73" s="19">
        <f>SUM($AH$23:AH73)</f>
        <v>100000</v>
      </c>
      <c r="AJ73" s="19">
        <f t="shared" si="43"/>
        <v>100000</v>
      </c>
      <c r="AK73" s="19">
        <f t="shared" ca="1" si="44"/>
        <v>89382.846915051865</v>
      </c>
      <c r="AL73" s="20">
        <f ca="1">IF($F$13,OFFSET(product_specs!$J$5,MIN(10,saving_model!AZ73),saving_model!$G$14),0)</f>
        <v>0</v>
      </c>
      <c r="AM73" s="19">
        <f t="shared" si="45"/>
        <v>89382.846915051865</v>
      </c>
      <c r="AN73" s="19">
        <f t="shared" si="54"/>
        <v>89334.028216054605</v>
      </c>
      <c r="AO73" s="19">
        <f t="shared" si="46"/>
        <v>0</v>
      </c>
      <c r="AP73" s="19">
        <f t="shared" si="47"/>
        <v>10665.971783945395</v>
      </c>
      <c r="AQ73" s="18">
        <f t="shared" si="15"/>
        <v>74.445023513378842</v>
      </c>
      <c r="AR73" s="18">
        <f t="shared" si="48"/>
        <v>2.7109801431547011</v>
      </c>
      <c r="AS73" s="18">
        <f t="shared" si="49"/>
        <v>251.94940530759945</v>
      </c>
      <c r="AT73" s="3">
        <f>return!Q56</f>
        <v>2.8227451742657284E-3</v>
      </c>
      <c r="AU73" s="8">
        <f t="shared" si="16"/>
        <v>1.0209988603401541</v>
      </c>
      <c r="AV73">
        <f t="shared" si="17"/>
        <v>0.68798411592043418</v>
      </c>
      <c r="AW73">
        <f t="shared" si="18"/>
        <v>1.5896870353397546E-4</v>
      </c>
      <c r="AX73">
        <f t="shared" si="50"/>
        <v>3.5374935581870249E-3</v>
      </c>
      <c r="AY73">
        <f t="shared" si="19"/>
        <v>0</v>
      </c>
      <c r="AZ73">
        <f t="shared" si="20"/>
        <v>4</v>
      </c>
      <c r="BA73">
        <f t="shared" si="21"/>
        <v>4</v>
      </c>
      <c r="BB73">
        <f t="shared" si="51"/>
        <v>2.3106449677445795E-4</v>
      </c>
      <c r="BC73">
        <f t="shared" si="22"/>
        <v>2.7692528810506771E-3</v>
      </c>
      <c r="BD73">
        <f>VLOOKUP(MIN(90,BE73),mortality!$A$4:$G$76,saving_model!BA73+2,FALSE)</f>
        <v>1.3846264405253386E-3</v>
      </c>
      <c r="BE73">
        <f t="shared" si="23"/>
        <v>53</v>
      </c>
      <c r="BF73" s="9">
        <f t="shared" si="52"/>
        <v>5.1430128318229462E-3</v>
      </c>
      <c r="BG73" s="7">
        <f>VLOOKUP(saving_model!AZ73,lapse!$B$4:$C$134,2,FALSE)</f>
        <v>6.0000000000000019E-2</v>
      </c>
      <c r="BI73">
        <f>discount_curve!K57</f>
        <v>0.96470976097428318</v>
      </c>
    </row>
    <row r="74" spans="1:61" x14ac:dyDescent="0.55000000000000004">
      <c r="A74">
        <f t="shared" si="53"/>
        <v>51</v>
      </c>
      <c r="B74" s="19">
        <f t="shared" ca="1" si="24"/>
        <v>22.154366780069154</v>
      </c>
      <c r="C74">
        <f t="shared" si="5"/>
        <v>0</v>
      </c>
      <c r="D74">
        <f t="shared" si="25"/>
        <v>15.811458234162513</v>
      </c>
      <c r="E74">
        <f t="shared" ca="1" si="26"/>
        <v>316.48904336014459</v>
      </c>
      <c r="F74">
        <f t="shared" si="6"/>
        <v>0</v>
      </c>
      <c r="G74">
        <f t="shared" si="55"/>
        <v>29.12280652421363</v>
      </c>
      <c r="H74">
        <f t="shared" si="28"/>
        <v>0</v>
      </c>
      <c r="I74" s="19">
        <f t="shared" si="29"/>
        <v>708.05351554960532</v>
      </c>
      <c r="J74" s="26">
        <f t="shared" si="30"/>
        <v>324.47584065101546</v>
      </c>
      <c r="L74" s="19">
        <f t="shared" si="31"/>
        <v>61249.781526536128</v>
      </c>
      <c r="M74" s="26">
        <f t="shared" si="7"/>
        <v>0</v>
      </c>
      <c r="N74" s="18">
        <f t="shared" si="32"/>
        <v>51.041484605446769</v>
      </c>
      <c r="O74" s="18">
        <f t="shared" si="33"/>
        <v>1.8246891170067494</v>
      </c>
      <c r="P74" s="18">
        <f t="shared" si="34"/>
        <v>708.05351554960532</v>
      </c>
      <c r="Q74" s="18">
        <f t="shared" si="35"/>
        <v>14.222457815995373</v>
      </c>
      <c r="R74" s="18">
        <f t="shared" si="36"/>
        <v>316.48904336014459</v>
      </c>
      <c r="S74" s="26">
        <f t="shared" si="37"/>
        <v>61574.257367187136</v>
      </c>
      <c r="T74" s="27">
        <f t="shared" si="38"/>
        <v>0</v>
      </c>
      <c r="U74" s="27"/>
      <c r="V74" s="19">
        <f t="shared" si="8"/>
        <v>0</v>
      </c>
      <c r="W74" s="19">
        <f t="shared" ca="1" si="9"/>
        <v>0</v>
      </c>
      <c r="X74" s="19">
        <f t="shared" si="10"/>
        <v>51.041484605446769</v>
      </c>
      <c r="Y74" s="19">
        <f t="shared" si="11"/>
        <v>29.12280652421363</v>
      </c>
      <c r="Z74" s="19">
        <f t="shared" si="4"/>
        <v>0</v>
      </c>
      <c r="AA74" s="19">
        <f t="shared" ca="1" si="39"/>
        <v>21.918678081233139</v>
      </c>
      <c r="AB74">
        <f t="shared" si="40"/>
        <v>1.8246891170067494</v>
      </c>
      <c r="AC74" s="19">
        <f t="shared" si="12"/>
        <v>1.5890004181671404</v>
      </c>
      <c r="AD74" s="29">
        <f t="shared" si="41"/>
        <v>0.23568869883960897</v>
      </c>
      <c r="AE74" s="19">
        <f t="shared" ca="1" si="13"/>
        <v>22.154366780072749</v>
      </c>
      <c r="AF74" s="29">
        <f t="shared" ca="1" si="42"/>
        <v>-3.5953462429461069E-6</v>
      </c>
      <c r="AG74" s="19"/>
      <c r="AH74" s="19">
        <f t="shared" si="14"/>
        <v>0</v>
      </c>
      <c r="AI74" s="19">
        <f>SUM($AH$23:AH74)</f>
        <v>100000</v>
      </c>
      <c r="AJ74" s="19">
        <f t="shared" si="43"/>
        <v>100000</v>
      </c>
      <c r="AK74" s="19">
        <f t="shared" ca="1" si="44"/>
        <v>89950.323400697351</v>
      </c>
      <c r="AL74" s="20">
        <f ca="1">IF($F$13,OFFSET(product_specs!$J$5,MIN(10,saving_model!AZ74),saving_model!$G$14),0)</f>
        <v>0</v>
      </c>
      <c r="AM74" s="19">
        <f t="shared" si="45"/>
        <v>89950.323400697351</v>
      </c>
      <c r="AN74" s="19">
        <f t="shared" si="54"/>
        <v>89508.821617705675</v>
      </c>
      <c r="AO74" s="19">
        <f t="shared" si="46"/>
        <v>0</v>
      </c>
      <c r="AP74" s="19">
        <f t="shared" si="47"/>
        <v>10491.178382294325</v>
      </c>
      <c r="AQ74" s="18">
        <f t="shared" si="15"/>
        <v>74.590684681421394</v>
      </c>
      <c r="AR74" s="18">
        <f t="shared" si="48"/>
        <v>2.6665527388235013</v>
      </c>
      <c r="AS74" s="18">
        <f t="shared" si="49"/>
        <v>1037.5180408238239</v>
      </c>
      <c r="AT74" s="3">
        <f>return!Q57</f>
        <v>1.1601251169129023E-2</v>
      </c>
      <c r="AU74" s="8">
        <f t="shared" si="16"/>
        <v>1.0214233047228489</v>
      </c>
      <c r="AV74">
        <f t="shared" si="17"/>
        <v>0.68428765365871325</v>
      </c>
      <c r="AW74">
        <f t="shared" si="18"/>
        <v>1.5811458234162514E-4</v>
      </c>
      <c r="AX74">
        <f t="shared" si="50"/>
        <v>3.5184869980988969E-3</v>
      </c>
      <c r="AY74">
        <f t="shared" si="19"/>
        <v>0</v>
      </c>
      <c r="AZ74">
        <f t="shared" si="20"/>
        <v>4</v>
      </c>
      <c r="BA74">
        <f t="shared" si="21"/>
        <v>4</v>
      </c>
      <c r="BB74">
        <f t="shared" si="51"/>
        <v>2.3106449677445795E-4</v>
      </c>
      <c r="BC74">
        <f t="shared" si="22"/>
        <v>2.7692528810506771E-3</v>
      </c>
      <c r="BD74">
        <f>VLOOKUP(MIN(90,BE74),mortality!$A$4:$G$76,saving_model!BA74+2,FALSE)</f>
        <v>1.3846264405253386E-3</v>
      </c>
      <c r="BE74">
        <f t="shared" si="23"/>
        <v>53</v>
      </c>
      <c r="BF74" s="9">
        <f t="shared" si="52"/>
        <v>5.1430128318229462E-3</v>
      </c>
      <c r="BG74" s="7">
        <f>VLOOKUP(saving_model!AZ74,lapse!$B$4:$C$134,2,FALSE)</f>
        <v>6.0000000000000019E-2</v>
      </c>
      <c r="BI74">
        <f>discount_curve!K58</f>
        <v>0.96401680833998993</v>
      </c>
    </row>
    <row r="75" spans="1:61" x14ac:dyDescent="0.55000000000000004">
      <c r="A75">
        <f t="shared" si="53"/>
        <v>52</v>
      </c>
      <c r="B75" s="19">
        <f t="shared" ca="1" si="24"/>
        <v>22.445534001341684</v>
      </c>
      <c r="C75">
        <f t="shared" si="5"/>
        <v>0</v>
      </c>
      <c r="D75">
        <f t="shared" si="25"/>
        <v>15.726505024760048</v>
      </c>
      <c r="E75">
        <f t="shared" ca="1" si="26"/>
        <v>315.76152181914614</v>
      </c>
      <c r="F75">
        <f t="shared" si="6"/>
        <v>0</v>
      </c>
      <c r="G75">
        <f t="shared" si="55"/>
        <v>28.978374653120113</v>
      </c>
      <c r="H75">
        <f t="shared" si="28"/>
        <v>0</v>
      </c>
      <c r="I75" s="19">
        <f t="shared" si="29"/>
        <v>-221.18800037582207</v>
      </c>
      <c r="J75" s="26">
        <f t="shared" si="30"/>
        <v>-604.09993587419012</v>
      </c>
      <c r="L75" s="19">
        <f t="shared" si="31"/>
        <v>61574.257367187143</v>
      </c>
      <c r="M75" s="26">
        <f t="shared" si="7"/>
        <v>0</v>
      </c>
      <c r="N75" s="18">
        <f t="shared" si="32"/>
        <v>51.311881139322622</v>
      </c>
      <c r="O75" s="18">
        <f t="shared" si="33"/>
        <v>1.6487682551449911</v>
      </c>
      <c r="P75" s="18">
        <f t="shared" si="34"/>
        <v>-221.18800037582207</v>
      </c>
      <c r="Q75" s="18">
        <f t="shared" si="35"/>
        <v>14.189764284752636</v>
      </c>
      <c r="R75" s="18">
        <f t="shared" si="36"/>
        <v>315.76152181914614</v>
      </c>
      <c r="S75" s="26">
        <f t="shared" si="37"/>
        <v>60970.157431312953</v>
      </c>
      <c r="T75" s="27">
        <f t="shared" si="38"/>
        <v>0</v>
      </c>
      <c r="U75" s="27"/>
      <c r="V75" s="19">
        <f t="shared" si="8"/>
        <v>0</v>
      </c>
      <c r="W75" s="19">
        <f t="shared" ca="1" si="9"/>
        <v>0</v>
      </c>
      <c r="X75" s="19">
        <f t="shared" si="10"/>
        <v>51.311881139322622</v>
      </c>
      <c r="Y75" s="19">
        <f t="shared" si="11"/>
        <v>28.978374653120113</v>
      </c>
      <c r="Z75" s="19">
        <f t="shared" si="4"/>
        <v>0</v>
      </c>
      <c r="AA75" s="19">
        <f t="shared" ca="1" si="39"/>
        <v>22.333506486202509</v>
      </c>
      <c r="AB75">
        <f t="shared" si="40"/>
        <v>1.6487682551449911</v>
      </c>
      <c r="AC75" s="19">
        <f t="shared" si="12"/>
        <v>1.5367407400074118</v>
      </c>
      <c r="AD75" s="29">
        <f t="shared" si="41"/>
        <v>0.11202751513757936</v>
      </c>
      <c r="AE75" s="19">
        <f t="shared" ca="1" si="13"/>
        <v>22.445534001340089</v>
      </c>
      <c r="AF75" s="29">
        <f t="shared" ca="1" si="42"/>
        <v>1.5951684417814249E-6</v>
      </c>
      <c r="AG75" s="19"/>
      <c r="AH75" s="19">
        <f t="shared" si="14"/>
        <v>0</v>
      </c>
      <c r="AI75" s="19">
        <f>SUM($AH$23:AH75)</f>
        <v>100000</v>
      </c>
      <c r="AJ75" s="19">
        <f t="shared" si="43"/>
        <v>100000</v>
      </c>
      <c r="AK75" s="19">
        <f t="shared" ca="1" si="44"/>
        <v>90228.339115474519</v>
      </c>
      <c r="AL75" s="20">
        <f ca="1">IF($F$13,OFFSET(product_specs!$J$5,MIN(10,saving_model!AZ75),saving_model!$G$14),0)</f>
        <v>0</v>
      </c>
      <c r="AM75" s="19">
        <f t="shared" si="45"/>
        <v>90228.339115474519</v>
      </c>
      <c r="AN75" s="19">
        <f t="shared" si="54"/>
        <v>90469.082421109255</v>
      </c>
      <c r="AO75" s="19">
        <f t="shared" si="46"/>
        <v>0</v>
      </c>
      <c r="AP75" s="19">
        <f t="shared" si="47"/>
        <v>9530.9175788907451</v>
      </c>
      <c r="AQ75" s="18">
        <f t="shared" si="15"/>
        <v>75.390902017591046</v>
      </c>
      <c r="AR75" s="18">
        <f t="shared" si="48"/>
        <v>2.4224823415817478</v>
      </c>
      <c r="AS75" s="18">
        <f t="shared" si="49"/>
        <v>-325.85984255111487</v>
      </c>
      <c r="AT75" s="3">
        <f>return!Q58</f>
        <v>-3.6049924514128806E-3</v>
      </c>
      <c r="AU75" s="8">
        <f t="shared" si="16"/>
        <v>1.0218479255533743</v>
      </c>
      <c r="AV75">
        <f t="shared" si="17"/>
        <v>0.68061105207827277</v>
      </c>
      <c r="AW75">
        <f t="shared" si="18"/>
        <v>1.5726505024760048E-4</v>
      </c>
      <c r="AX75">
        <f t="shared" si="50"/>
        <v>3.4995825581476516E-3</v>
      </c>
      <c r="AY75">
        <f t="shared" si="19"/>
        <v>0</v>
      </c>
      <c r="AZ75">
        <f t="shared" si="20"/>
        <v>4</v>
      </c>
      <c r="BA75">
        <f t="shared" si="21"/>
        <v>4</v>
      </c>
      <c r="BB75">
        <f t="shared" si="51"/>
        <v>2.3106449677445795E-4</v>
      </c>
      <c r="BC75">
        <f t="shared" si="22"/>
        <v>2.7692528810506771E-3</v>
      </c>
      <c r="BD75">
        <f>VLOOKUP(MIN(90,BE75),mortality!$A$4:$G$76,saving_model!BA75+2,FALSE)</f>
        <v>1.3846264405253386E-3</v>
      </c>
      <c r="BE75">
        <f t="shared" si="23"/>
        <v>53</v>
      </c>
      <c r="BF75" s="9">
        <f t="shared" si="52"/>
        <v>5.1430128318229462E-3</v>
      </c>
      <c r="BG75" s="7">
        <f>VLOOKUP(saving_model!AZ75,lapse!$B$4:$C$134,2,FALSE)</f>
        <v>6.0000000000000019E-2</v>
      </c>
      <c r="BI75">
        <f>discount_curve!K59</f>
        <v>0.96332435345473288</v>
      </c>
    </row>
    <row r="76" spans="1:61" x14ac:dyDescent="0.55000000000000004">
      <c r="A76">
        <f t="shared" si="53"/>
        <v>53</v>
      </c>
      <c r="B76" s="19">
        <f t="shared" ca="1" si="24"/>
        <v>22.137736796387117</v>
      </c>
      <c r="C76">
        <f t="shared" si="5"/>
        <v>0</v>
      </c>
      <c r="D76">
        <f t="shared" si="25"/>
        <v>15.642008259518576</v>
      </c>
      <c r="E76">
        <f t="shared" ca="1" si="26"/>
        <v>313.68776102250592</v>
      </c>
      <c r="F76">
        <f t="shared" si="6"/>
        <v>0</v>
      </c>
      <c r="G76">
        <f t="shared" si="55"/>
        <v>28.834659078561071</v>
      </c>
      <c r="H76">
        <f t="shared" si="28"/>
        <v>0</v>
      </c>
      <c r="I76" s="19">
        <f t="shared" si="29"/>
        <v>178.42530271630693</v>
      </c>
      <c r="J76" s="26">
        <f t="shared" si="30"/>
        <v>-201.87686244066572</v>
      </c>
      <c r="L76" s="19">
        <f t="shared" si="31"/>
        <v>60970.157431312953</v>
      </c>
      <c r="M76" s="26">
        <f t="shared" si="7"/>
        <v>0</v>
      </c>
      <c r="N76" s="18">
        <f t="shared" si="32"/>
        <v>50.80846452609412</v>
      </c>
      <c r="O76" s="18">
        <f t="shared" si="33"/>
        <v>1.7093664658320491</v>
      </c>
      <c r="P76" s="18">
        <f t="shared" si="34"/>
        <v>178.42530271630693</v>
      </c>
      <c r="Q76" s="18">
        <f t="shared" si="35"/>
        <v>14.096573142533165</v>
      </c>
      <c r="R76" s="18">
        <f t="shared" si="36"/>
        <v>313.68776102250592</v>
      </c>
      <c r="S76" s="26">
        <f t="shared" si="37"/>
        <v>60768.280568872295</v>
      </c>
      <c r="T76" s="27">
        <f t="shared" si="38"/>
        <v>0</v>
      </c>
      <c r="U76" s="27"/>
      <c r="V76" s="19">
        <f t="shared" si="8"/>
        <v>0</v>
      </c>
      <c r="W76" s="19">
        <f t="shared" ca="1" si="9"/>
        <v>0</v>
      </c>
      <c r="X76" s="19">
        <f t="shared" si="10"/>
        <v>50.80846452609412</v>
      </c>
      <c r="Y76" s="19">
        <f t="shared" si="11"/>
        <v>28.834659078561071</v>
      </c>
      <c r="Z76" s="19">
        <f t="shared" si="4"/>
        <v>0</v>
      </c>
      <c r="AA76" s="19">
        <f t="shared" ca="1" si="39"/>
        <v>21.973805447533049</v>
      </c>
      <c r="AB76">
        <f t="shared" si="40"/>
        <v>1.7093664658320491</v>
      </c>
      <c r="AC76" s="19">
        <f t="shared" si="12"/>
        <v>1.545435116985411</v>
      </c>
      <c r="AD76" s="29">
        <f t="shared" si="41"/>
        <v>0.16393134884663807</v>
      </c>
      <c r="AE76" s="19">
        <f t="shared" ca="1" si="13"/>
        <v>22.137736796379688</v>
      </c>
      <c r="AF76" s="29">
        <f t="shared" ca="1" si="42"/>
        <v>7.4287243023718474E-6</v>
      </c>
      <c r="AG76" s="19"/>
      <c r="AH76" s="19">
        <f t="shared" si="14"/>
        <v>0</v>
      </c>
      <c r="AI76" s="19">
        <f>SUM($AH$23:AH76)</f>
        <v>100000</v>
      </c>
      <c r="AJ76" s="19">
        <f t="shared" si="43"/>
        <v>100000</v>
      </c>
      <c r="AK76" s="19">
        <f t="shared" ca="1" si="44"/>
        <v>90119.969946666068</v>
      </c>
      <c r="AL76" s="20">
        <f ca="1">IF($F$13,OFFSET(product_specs!$J$5,MIN(10,saving_model!AZ76),saving_model!$G$14),0)</f>
        <v>0</v>
      </c>
      <c r="AM76" s="19">
        <f t="shared" si="45"/>
        <v>90119.969946666068</v>
      </c>
      <c r="AN76" s="19">
        <f t="shared" si="54"/>
        <v>90065.409194198961</v>
      </c>
      <c r="AO76" s="19">
        <f t="shared" si="46"/>
        <v>0</v>
      </c>
      <c r="AP76" s="19">
        <f t="shared" si="47"/>
        <v>9934.5908058010391</v>
      </c>
      <c r="AQ76" s="18">
        <f t="shared" si="15"/>
        <v>75.05450766183246</v>
      </c>
      <c r="AR76" s="18">
        <f t="shared" si="48"/>
        <v>2.5250843477228315</v>
      </c>
      <c r="AS76" s="18">
        <f t="shared" si="49"/>
        <v>264.28068895331461</v>
      </c>
      <c r="AT76" s="3">
        <f>return!Q59</f>
        <v>2.9368492397430224E-3</v>
      </c>
      <c r="AU76" s="8">
        <f t="shared" si="16"/>
        <v>1.0222727229050825</v>
      </c>
      <c r="AV76">
        <f t="shared" si="17"/>
        <v>0.67695420446987753</v>
      </c>
      <c r="AW76">
        <f t="shared" si="18"/>
        <v>1.5642008259518576E-4</v>
      </c>
      <c r="AX76">
        <f t="shared" si="50"/>
        <v>3.4807796896531326E-3</v>
      </c>
      <c r="AY76">
        <f t="shared" si="19"/>
        <v>0</v>
      </c>
      <c r="AZ76">
        <f t="shared" si="20"/>
        <v>4</v>
      </c>
      <c r="BA76">
        <f t="shared" si="21"/>
        <v>4</v>
      </c>
      <c r="BB76">
        <f t="shared" si="51"/>
        <v>2.3106449677445795E-4</v>
      </c>
      <c r="BC76">
        <f t="shared" si="22"/>
        <v>2.7692528810506771E-3</v>
      </c>
      <c r="BD76">
        <f>VLOOKUP(MIN(90,BE76),mortality!$A$4:$G$76,saving_model!BA76+2,FALSE)</f>
        <v>1.3846264405253386E-3</v>
      </c>
      <c r="BE76">
        <f t="shared" si="23"/>
        <v>53</v>
      </c>
      <c r="BF76" s="9">
        <f t="shared" si="52"/>
        <v>5.1430128318229462E-3</v>
      </c>
      <c r="BG76" s="7">
        <f>VLOOKUP(saving_model!AZ76,lapse!$B$4:$C$134,2,FALSE)</f>
        <v>6.0000000000000019E-2</v>
      </c>
      <c r="BI76">
        <f>discount_curve!K60</f>
        <v>0.96263239596097738</v>
      </c>
    </row>
    <row r="77" spans="1:61" x14ac:dyDescent="0.55000000000000004">
      <c r="A77">
        <f t="shared" si="53"/>
        <v>54</v>
      </c>
      <c r="B77" s="19">
        <f t="shared" ca="1" si="24"/>
        <v>22.151051511395053</v>
      </c>
      <c r="C77">
        <f t="shared" si="5"/>
        <v>0</v>
      </c>
      <c r="D77">
        <f t="shared" si="25"/>
        <v>15.557965486014304</v>
      </c>
      <c r="E77">
        <f t="shared" ca="1" si="26"/>
        <v>313.59064210101724</v>
      </c>
      <c r="F77">
        <f t="shared" si="6"/>
        <v>0</v>
      </c>
      <c r="G77">
        <f t="shared" si="55"/>
        <v>28.691656248129956</v>
      </c>
      <c r="H77">
        <f t="shared" si="28"/>
        <v>0</v>
      </c>
      <c r="I77" s="19">
        <f t="shared" si="29"/>
        <v>543.00218588827897</v>
      </c>
      <c r="J77" s="26">
        <f t="shared" si="30"/>
        <v>163.0108705417224</v>
      </c>
      <c r="L77" s="19">
        <f t="shared" si="31"/>
        <v>60768.280568872287</v>
      </c>
      <c r="M77" s="26">
        <f t="shared" si="7"/>
        <v>0</v>
      </c>
      <c r="N77" s="18">
        <f t="shared" si="32"/>
        <v>50.640233807393578</v>
      </c>
      <c r="O77" s="18">
        <f t="shared" si="33"/>
        <v>1.6682306481706324</v>
      </c>
      <c r="P77" s="18">
        <f t="shared" si="34"/>
        <v>543.00218588827897</v>
      </c>
      <c r="Q77" s="18">
        <f t="shared" si="35"/>
        <v>14.092208789981356</v>
      </c>
      <c r="R77" s="18">
        <f t="shared" si="36"/>
        <v>313.59064210101724</v>
      </c>
      <c r="S77" s="26">
        <f t="shared" si="37"/>
        <v>60931.291439414003</v>
      </c>
      <c r="T77" s="27">
        <f t="shared" si="38"/>
        <v>0</v>
      </c>
      <c r="U77" s="27"/>
      <c r="V77" s="19">
        <f t="shared" si="8"/>
        <v>0</v>
      </c>
      <c r="W77" s="19">
        <f t="shared" ca="1" si="9"/>
        <v>0</v>
      </c>
      <c r="X77" s="19">
        <f t="shared" si="10"/>
        <v>50.640233807393578</v>
      </c>
      <c r="Y77" s="19">
        <f t="shared" si="11"/>
        <v>28.691656248129956</v>
      </c>
      <c r="Z77" s="19">
        <f t="shared" si="4"/>
        <v>0</v>
      </c>
      <c r="AA77" s="19">
        <f t="shared" ca="1" si="39"/>
        <v>21.948577559263622</v>
      </c>
      <c r="AB77">
        <f t="shared" si="40"/>
        <v>1.6682306481706324</v>
      </c>
      <c r="AC77" s="19">
        <f t="shared" si="12"/>
        <v>1.4657566960329476</v>
      </c>
      <c r="AD77" s="29">
        <f t="shared" si="41"/>
        <v>0.20247395213768482</v>
      </c>
      <c r="AE77" s="19">
        <f t="shared" ca="1" si="13"/>
        <v>22.151051511401306</v>
      </c>
      <c r="AF77" s="29">
        <f t="shared" ca="1" si="42"/>
        <v>-6.2527760746888816E-6</v>
      </c>
      <c r="AG77" s="19"/>
      <c r="AH77" s="19">
        <f t="shared" si="14"/>
        <v>0</v>
      </c>
      <c r="AI77" s="19">
        <f>SUM($AH$23:AH77)</f>
        <v>100000</v>
      </c>
      <c r="AJ77" s="19">
        <f t="shared" si="43"/>
        <v>100000</v>
      </c>
      <c r="AK77" s="19">
        <f t="shared" ca="1" si="44"/>
        <v>90578.737963195919</v>
      </c>
      <c r="AL77" s="20">
        <f ca="1">IF($F$13,OFFSET(product_specs!$J$5,MIN(10,saving_model!AZ77),saving_model!$G$14),0)</f>
        <v>0</v>
      </c>
      <c r="AM77" s="19">
        <f t="shared" si="45"/>
        <v>90578.737963195919</v>
      </c>
      <c r="AN77" s="19">
        <f t="shared" si="54"/>
        <v>90252.110291142715</v>
      </c>
      <c r="AO77" s="19">
        <f t="shared" si="46"/>
        <v>0</v>
      </c>
      <c r="AP77" s="19">
        <f t="shared" si="47"/>
        <v>9747.8897088572849</v>
      </c>
      <c r="AQ77" s="18">
        <f t="shared" si="15"/>
        <v>75.210091909285595</v>
      </c>
      <c r="AR77" s="18">
        <f t="shared" si="48"/>
        <v>2.4776303532090287</v>
      </c>
      <c r="AS77" s="18">
        <f t="shared" si="49"/>
        <v>808.63078863142891</v>
      </c>
      <c r="AT77" s="3">
        <f>return!Q60</f>
        <v>8.9674074487557931E-3</v>
      </c>
      <c r="AU77" s="8">
        <f t="shared" si="16"/>
        <v>1.0226976968513557</v>
      </c>
      <c r="AV77">
        <f t="shared" si="17"/>
        <v>0.67331700469762923</v>
      </c>
      <c r="AW77">
        <f t="shared" si="18"/>
        <v>1.5557965486014304E-4</v>
      </c>
      <c r="AX77">
        <f t="shared" si="50"/>
        <v>3.4620778468831817E-3</v>
      </c>
      <c r="AY77">
        <f t="shared" si="19"/>
        <v>0</v>
      </c>
      <c r="AZ77">
        <f t="shared" si="20"/>
        <v>4</v>
      </c>
      <c r="BA77">
        <f t="shared" si="21"/>
        <v>4</v>
      </c>
      <c r="BB77">
        <f t="shared" si="51"/>
        <v>2.3106449677445795E-4</v>
      </c>
      <c r="BC77">
        <f t="shared" si="22"/>
        <v>2.7692528810506771E-3</v>
      </c>
      <c r="BD77">
        <f>VLOOKUP(MIN(90,BE77),mortality!$A$4:$G$76,saving_model!BA77+2,FALSE)</f>
        <v>1.3846264405253386E-3</v>
      </c>
      <c r="BE77">
        <f t="shared" si="23"/>
        <v>53</v>
      </c>
      <c r="BF77" s="9">
        <f t="shared" si="52"/>
        <v>5.1430128318229462E-3</v>
      </c>
      <c r="BG77" s="7">
        <f>VLOOKUP(saving_model!AZ77,lapse!$B$4:$C$134,2,FALSE)</f>
        <v>6.0000000000000019E-2</v>
      </c>
      <c r="BI77">
        <f>discount_curve!K61</f>
        <v>0.96194093550144666</v>
      </c>
    </row>
    <row r="78" spans="1:61" x14ac:dyDescent="0.55000000000000004">
      <c r="A78">
        <f t="shared" si="53"/>
        <v>55</v>
      </c>
      <c r="B78" s="19">
        <f t="shared" ca="1" si="24"/>
        <v>22.416434532513108</v>
      </c>
      <c r="C78">
        <f t="shared" si="5"/>
        <v>0</v>
      </c>
      <c r="D78">
        <f t="shared" si="25"/>
        <v>15.474374265000039</v>
      </c>
      <c r="E78">
        <f t="shared" ca="1" si="26"/>
        <v>314.41485694491087</v>
      </c>
      <c r="F78">
        <f t="shared" si="6"/>
        <v>0</v>
      </c>
      <c r="G78">
        <f t="shared" si="55"/>
        <v>28.54936262703804</v>
      </c>
      <c r="H78">
        <f t="shared" si="28"/>
        <v>0</v>
      </c>
      <c r="I78" s="19">
        <f t="shared" si="29"/>
        <v>537.59230549825395</v>
      </c>
      <c r="J78" s="26">
        <f t="shared" si="30"/>
        <v>156.7372771287919</v>
      </c>
      <c r="L78" s="19">
        <f t="shared" si="31"/>
        <v>60931.29143941401</v>
      </c>
      <c r="M78" s="26">
        <f t="shared" si="7"/>
        <v>0</v>
      </c>
      <c r="N78" s="18">
        <f t="shared" si="32"/>
        <v>50.776076199511678</v>
      </c>
      <c r="O78" s="18">
        <f t="shared" si="33"/>
        <v>1.5348476778074038</v>
      </c>
      <c r="P78" s="18">
        <f t="shared" si="34"/>
        <v>537.59230549825395</v>
      </c>
      <c r="Q78" s="18">
        <f t="shared" si="35"/>
        <v>14.129247547229124</v>
      </c>
      <c r="R78" s="18">
        <f t="shared" si="36"/>
        <v>314.41485694491087</v>
      </c>
      <c r="S78" s="26">
        <f t="shared" si="37"/>
        <v>61088.028716542809</v>
      </c>
      <c r="T78" s="27">
        <f t="shared" si="38"/>
        <v>0</v>
      </c>
      <c r="U78" s="27"/>
      <c r="V78" s="19">
        <f t="shared" si="8"/>
        <v>0</v>
      </c>
      <c r="W78" s="19">
        <f t="shared" ca="1" si="9"/>
        <v>0</v>
      </c>
      <c r="X78" s="19">
        <f t="shared" si="10"/>
        <v>50.776076199511678</v>
      </c>
      <c r="Y78" s="19">
        <f t="shared" si="11"/>
        <v>28.54936262703804</v>
      </c>
      <c r="Z78" s="19">
        <f t="shared" si="4"/>
        <v>0</v>
      </c>
      <c r="AA78" s="19">
        <f t="shared" ca="1" si="39"/>
        <v>22.226713572473638</v>
      </c>
      <c r="AB78">
        <f t="shared" si="40"/>
        <v>1.5348476778074038</v>
      </c>
      <c r="AC78" s="19">
        <f t="shared" si="12"/>
        <v>1.3451267177709152</v>
      </c>
      <c r="AD78" s="29">
        <f t="shared" si="41"/>
        <v>0.18972096003648864</v>
      </c>
      <c r="AE78" s="19">
        <f t="shared" ca="1" si="13"/>
        <v>22.416434532510127</v>
      </c>
      <c r="AF78" s="29">
        <f t="shared" ca="1" si="42"/>
        <v>2.9807267765136203E-6</v>
      </c>
      <c r="AG78" s="19"/>
      <c r="AH78" s="19">
        <f t="shared" si="14"/>
        <v>0</v>
      </c>
      <c r="AI78" s="19">
        <f>SUM($AH$23:AH78)</f>
        <v>100000</v>
      </c>
      <c r="AJ78" s="19">
        <f t="shared" si="43"/>
        <v>100000</v>
      </c>
      <c r="AK78" s="19">
        <f t="shared" ca="1" si="44"/>
        <v>91307.391854846603</v>
      </c>
      <c r="AL78" s="20">
        <f ca="1">IF($F$13,OFFSET(product_specs!$J$5,MIN(10,saving_model!AZ78),saving_model!$G$14),0)</f>
        <v>0</v>
      </c>
      <c r="AM78" s="19">
        <f t="shared" si="45"/>
        <v>91307.391854846603</v>
      </c>
      <c r="AN78" s="19">
        <f t="shared" si="54"/>
        <v>90983.053357511642</v>
      </c>
      <c r="AO78" s="19">
        <f t="shared" si="46"/>
        <v>0</v>
      </c>
      <c r="AP78" s="19">
        <f t="shared" si="47"/>
        <v>9016.9466424883576</v>
      </c>
      <c r="AQ78" s="18">
        <f t="shared" si="15"/>
        <v>75.819211131259706</v>
      </c>
      <c r="AR78" s="18">
        <f t="shared" si="48"/>
        <v>2.2918458622275817</v>
      </c>
      <c r="AS78" s="18">
        <f t="shared" si="49"/>
        <v>804.8991086568866</v>
      </c>
      <c r="AT78" s="3">
        <f>return!Q61</f>
        <v>8.8542942582374717E-3</v>
      </c>
      <c r="AU78" s="8">
        <f t="shared" si="16"/>
        <v>1.0231228474656069</v>
      </c>
      <c r="AV78">
        <f t="shared" si="17"/>
        <v>0.66969934719588597</v>
      </c>
      <c r="AW78">
        <f t="shared" si="18"/>
        <v>1.5474374265000038E-4</v>
      </c>
      <c r="AX78">
        <f t="shared" si="50"/>
        <v>3.4434764870377985E-3</v>
      </c>
      <c r="AY78">
        <f t="shared" si="19"/>
        <v>0</v>
      </c>
      <c r="AZ78">
        <f t="shared" si="20"/>
        <v>4</v>
      </c>
      <c r="BA78">
        <f t="shared" si="21"/>
        <v>4</v>
      </c>
      <c r="BB78">
        <f t="shared" si="51"/>
        <v>2.3106449677445795E-4</v>
      </c>
      <c r="BC78">
        <f t="shared" si="22"/>
        <v>2.7692528810506771E-3</v>
      </c>
      <c r="BD78">
        <f>VLOOKUP(MIN(90,BE78),mortality!$A$4:$G$76,saving_model!BA78+2,FALSE)</f>
        <v>1.3846264405253386E-3</v>
      </c>
      <c r="BE78">
        <f t="shared" si="23"/>
        <v>53</v>
      </c>
      <c r="BF78" s="9">
        <f t="shared" si="52"/>
        <v>5.1430128318229462E-3</v>
      </c>
      <c r="BG78" s="7">
        <f>VLOOKUP(saving_model!AZ78,lapse!$B$4:$C$134,2,FALSE)</f>
        <v>6.0000000000000019E-2</v>
      </c>
      <c r="BI78">
        <f>discount_curve!K62</f>
        <v>0.96124997171912019</v>
      </c>
    </row>
    <row r="79" spans="1:61" x14ac:dyDescent="0.55000000000000004">
      <c r="A79">
        <f t="shared" si="53"/>
        <v>56</v>
      </c>
      <c r="B79" s="19">
        <f t="shared" ca="1" si="24"/>
        <v>22.610688320280985</v>
      </c>
      <c r="C79">
        <f t="shared" si="5"/>
        <v>0</v>
      </c>
      <c r="D79">
        <f t="shared" si="25"/>
        <v>15.391232170334389</v>
      </c>
      <c r="E79">
        <f t="shared" ca="1" si="26"/>
        <v>313.75180754385218</v>
      </c>
      <c r="F79">
        <f t="shared" si="6"/>
        <v>0</v>
      </c>
      <c r="G79">
        <f t="shared" si="55"/>
        <v>28.407774698027072</v>
      </c>
      <c r="H79">
        <f t="shared" si="28"/>
        <v>0</v>
      </c>
      <c r="I79" s="19">
        <f t="shared" si="29"/>
        <v>-32.252959083235133</v>
      </c>
      <c r="J79" s="26">
        <f t="shared" si="30"/>
        <v>-412.41446181572974</v>
      </c>
      <c r="L79" s="19">
        <f t="shared" si="31"/>
        <v>61088.028716542802</v>
      </c>
      <c r="M79" s="26">
        <f t="shared" si="7"/>
        <v>0</v>
      </c>
      <c r="N79" s="18">
        <f t="shared" si="32"/>
        <v>50.906690597119002</v>
      </c>
      <c r="O79" s="18">
        <f t="shared" si="33"/>
        <v>1.4035533116030696</v>
      </c>
      <c r="P79" s="18">
        <f t="shared" si="34"/>
        <v>-32.252959083235133</v>
      </c>
      <c r="Q79" s="18">
        <f t="shared" si="35"/>
        <v>14.09945127991965</v>
      </c>
      <c r="R79" s="18">
        <f t="shared" si="36"/>
        <v>313.75180754385218</v>
      </c>
      <c r="S79" s="26">
        <f t="shared" si="37"/>
        <v>60675.614254727072</v>
      </c>
      <c r="T79" s="27">
        <f t="shared" si="38"/>
        <v>0</v>
      </c>
      <c r="U79" s="27"/>
      <c r="V79" s="19">
        <f t="shared" si="8"/>
        <v>0</v>
      </c>
      <c r="W79" s="19">
        <f t="shared" ca="1" si="9"/>
        <v>0</v>
      </c>
      <c r="X79" s="19">
        <f t="shared" si="10"/>
        <v>50.906690597119002</v>
      </c>
      <c r="Y79" s="19">
        <f t="shared" si="11"/>
        <v>28.407774698027072</v>
      </c>
      <c r="Z79" s="19">
        <f t="shared" si="4"/>
        <v>0</v>
      </c>
      <c r="AA79" s="19">
        <f t="shared" ca="1" si="39"/>
        <v>22.49891589909193</v>
      </c>
      <c r="AB79">
        <f t="shared" si="40"/>
        <v>1.4035533116030696</v>
      </c>
      <c r="AC79" s="19">
        <f t="shared" si="12"/>
        <v>1.2917808904147385</v>
      </c>
      <c r="AD79" s="29">
        <f t="shared" si="41"/>
        <v>0.11177242118833108</v>
      </c>
      <c r="AE79" s="19">
        <f t="shared" ca="1" si="13"/>
        <v>22.610688320280261</v>
      </c>
      <c r="AF79" s="29">
        <f t="shared" ca="1" si="42"/>
        <v>7.2475359047530219E-7</v>
      </c>
      <c r="AG79" s="19"/>
      <c r="AH79" s="19">
        <f t="shared" si="14"/>
        <v>0</v>
      </c>
      <c r="AI79" s="19">
        <f>SUM($AH$23:AH79)</f>
        <v>100000</v>
      </c>
      <c r="AJ79" s="19">
        <f t="shared" si="43"/>
        <v>100000</v>
      </c>
      <c r="AK79" s="19">
        <f t="shared" ca="1" si="44"/>
        <v>91607.033952066791</v>
      </c>
      <c r="AL79" s="20">
        <f ca="1">IF($F$13,OFFSET(product_specs!$J$5,MIN(10,saving_model!AZ79),saving_model!$G$14),0)</f>
        <v>0</v>
      </c>
      <c r="AM79" s="19">
        <f t="shared" si="45"/>
        <v>91607.033952066791</v>
      </c>
      <c r="AN79" s="19">
        <f t="shared" si="54"/>
        <v>91709.841409175046</v>
      </c>
      <c r="AO79" s="19">
        <f t="shared" si="46"/>
        <v>0</v>
      </c>
      <c r="AP79" s="19">
        <f t="shared" si="47"/>
        <v>8290.1585908249544</v>
      </c>
      <c r="AQ79" s="18">
        <f t="shared" si="15"/>
        <v>76.424867840979203</v>
      </c>
      <c r="AR79" s="18">
        <f t="shared" si="48"/>
        <v>2.1071174552663594</v>
      </c>
      <c r="AS79" s="18">
        <f t="shared" si="49"/>
        <v>-48.550943624026587</v>
      </c>
      <c r="AT79" s="3">
        <f>return!Q62</f>
        <v>-5.2985102940561468E-4</v>
      </c>
      <c r="AU79" s="8">
        <f t="shared" si="16"/>
        <v>1.0235481748212798</v>
      </c>
      <c r="AV79">
        <f t="shared" si="17"/>
        <v>0.66610112696619816</v>
      </c>
      <c r="AW79">
        <f t="shared" si="18"/>
        <v>1.539123217033439E-4</v>
      </c>
      <c r="AX79">
        <f t="shared" si="50"/>
        <v>3.4249750702333866E-3</v>
      </c>
      <c r="AY79">
        <f t="shared" si="19"/>
        <v>0</v>
      </c>
      <c r="AZ79">
        <f t="shared" si="20"/>
        <v>4</v>
      </c>
      <c r="BA79">
        <f t="shared" si="21"/>
        <v>4</v>
      </c>
      <c r="BB79">
        <f t="shared" si="51"/>
        <v>2.3106449677445795E-4</v>
      </c>
      <c r="BC79">
        <f t="shared" si="22"/>
        <v>2.7692528810506771E-3</v>
      </c>
      <c r="BD79">
        <f>VLOOKUP(MIN(90,BE79),mortality!$A$4:$G$76,saving_model!BA79+2,FALSE)</f>
        <v>1.3846264405253386E-3</v>
      </c>
      <c r="BE79">
        <f t="shared" si="23"/>
        <v>53</v>
      </c>
      <c r="BF79" s="9">
        <f t="shared" si="52"/>
        <v>5.1430128318229462E-3</v>
      </c>
      <c r="BG79" s="7">
        <f>VLOOKUP(saving_model!AZ79,lapse!$B$4:$C$134,2,FALSE)</f>
        <v>6.0000000000000019E-2</v>
      </c>
      <c r="BI79">
        <f>discount_curve!K63</f>
        <v>0.9605595042572338</v>
      </c>
    </row>
    <row r="80" spans="1:61" x14ac:dyDescent="0.55000000000000004">
      <c r="A80">
        <f t="shared" si="53"/>
        <v>57</v>
      </c>
      <c r="B80" s="19">
        <f t="shared" ca="1" si="24"/>
        <v>22.43709594222625</v>
      </c>
      <c r="C80">
        <f t="shared" si="5"/>
        <v>0</v>
      </c>
      <c r="D80">
        <f t="shared" si="25"/>
        <v>15.308536788911358</v>
      </c>
      <c r="E80">
        <f t="shared" ca="1" si="26"/>
        <v>312.25300283564667</v>
      </c>
      <c r="F80">
        <f t="shared" si="6"/>
        <v>0</v>
      </c>
      <c r="G80">
        <f t="shared" si="55"/>
        <v>28.266888961282294</v>
      </c>
      <c r="H80">
        <f t="shared" si="28"/>
        <v>0</v>
      </c>
      <c r="I80" s="19">
        <f t="shared" si="29"/>
        <v>208.28283779642962</v>
      </c>
      <c r="J80" s="26">
        <f t="shared" si="30"/>
        <v>-169.98268673163693</v>
      </c>
      <c r="L80" s="19">
        <f t="shared" si="31"/>
        <v>60675.614254727072</v>
      </c>
      <c r="M80" s="26">
        <f t="shared" si="7"/>
        <v>0</v>
      </c>
      <c r="N80" s="18">
        <f t="shared" si="32"/>
        <v>50.563011878939228</v>
      </c>
      <c r="O80" s="18">
        <f t="shared" si="33"/>
        <v>1.4174121661278907</v>
      </c>
      <c r="P80" s="18">
        <f t="shared" si="34"/>
        <v>208.28283779642962</v>
      </c>
      <c r="Q80" s="18">
        <f t="shared" si="35"/>
        <v>14.032097647356105</v>
      </c>
      <c r="R80" s="18">
        <f t="shared" si="36"/>
        <v>312.25300283564667</v>
      </c>
      <c r="S80" s="26">
        <f t="shared" si="37"/>
        <v>60505.631567995428</v>
      </c>
      <c r="T80" s="27">
        <f t="shared" si="38"/>
        <v>0</v>
      </c>
      <c r="U80" s="27"/>
      <c r="V80" s="19">
        <f t="shared" si="8"/>
        <v>0</v>
      </c>
      <c r="W80" s="19">
        <f t="shared" ca="1" si="9"/>
        <v>0</v>
      </c>
      <c r="X80" s="19">
        <f t="shared" si="10"/>
        <v>50.563011878939228</v>
      </c>
      <c r="Y80" s="19">
        <f t="shared" si="11"/>
        <v>28.266888961282294</v>
      </c>
      <c r="Z80" s="19">
        <f t="shared" si="4"/>
        <v>0</v>
      </c>
      <c r="AA80" s="19">
        <f t="shared" ca="1" si="39"/>
        <v>22.296122917656934</v>
      </c>
      <c r="AB80">
        <f t="shared" si="40"/>
        <v>1.4174121661278907</v>
      </c>
      <c r="AC80" s="19">
        <f t="shared" si="12"/>
        <v>1.2764391415552527</v>
      </c>
      <c r="AD80" s="29">
        <f t="shared" si="41"/>
        <v>0.14097302457263794</v>
      </c>
      <c r="AE80" s="19">
        <f t="shared" ca="1" si="13"/>
        <v>22.437095942229572</v>
      </c>
      <c r="AF80" s="29">
        <f t="shared" ca="1" si="42"/>
        <v>-3.3217872896784684E-6</v>
      </c>
      <c r="AG80" s="19"/>
      <c r="AH80" s="19">
        <f t="shared" si="14"/>
        <v>0</v>
      </c>
      <c r="AI80" s="19">
        <f>SUM($AH$23:AH80)</f>
        <v>100000</v>
      </c>
      <c r="AJ80" s="19">
        <f t="shared" si="43"/>
        <v>100000</v>
      </c>
      <c r="AK80" s="19">
        <f t="shared" ca="1" si="44"/>
        <v>91661.912832323505</v>
      </c>
      <c r="AL80" s="20">
        <f ca="1">IF($F$13,OFFSET(product_specs!$J$5,MIN(10,saving_model!AZ80),saving_model!$G$14),0)</f>
        <v>0</v>
      </c>
      <c r="AM80" s="19">
        <f t="shared" si="45"/>
        <v>91661.912832323505</v>
      </c>
      <c r="AN80" s="19">
        <f t="shared" si="54"/>
        <v>91582.758480254779</v>
      </c>
      <c r="AO80" s="19">
        <f t="shared" si="46"/>
        <v>0</v>
      </c>
      <c r="AP80" s="19">
        <f t="shared" si="47"/>
        <v>8417.241519745221</v>
      </c>
      <c r="AQ80" s="18">
        <f t="shared" si="15"/>
        <v>76.318965400212321</v>
      </c>
      <c r="AR80" s="18">
        <f t="shared" si="48"/>
        <v>2.1394182435879037</v>
      </c>
      <c r="AS80" s="18">
        <f t="shared" si="49"/>
        <v>315.22547142504106</v>
      </c>
      <c r="AT80" s="3">
        <f>return!Q63</f>
        <v>3.4449252231012473E-3</v>
      </c>
      <c r="AU80" s="8">
        <f t="shared" si="16"/>
        <v>1.0239736789918483</v>
      </c>
      <c r="AV80">
        <f t="shared" si="17"/>
        <v>0.66252223957426137</v>
      </c>
      <c r="AW80">
        <f t="shared" si="18"/>
        <v>1.5308536788911358E-4</v>
      </c>
      <c r="AX80">
        <f t="shared" si="50"/>
        <v>3.4065730594870841E-3</v>
      </c>
      <c r="AY80">
        <f t="shared" si="19"/>
        <v>0</v>
      </c>
      <c r="AZ80">
        <f t="shared" si="20"/>
        <v>4</v>
      </c>
      <c r="BA80">
        <f t="shared" si="21"/>
        <v>4</v>
      </c>
      <c r="BB80">
        <f t="shared" si="51"/>
        <v>2.3106449677445795E-4</v>
      </c>
      <c r="BC80">
        <f t="shared" si="22"/>
        <v>2.7692528810506771E-3</v>
      </c>
      <c r="BD80">
        <f>VLOOKUP(MIN(90,BE80),mortality!$A$4:$G$76,saving_model!BA80+2,FALSE)</f>
        <v>1.3846264405253386E-3</v>
      </c>
      <c r="BE80">
        <f t="shared" si="23"/>
        <v>53</v>
      </c>
      <c r="BF80" s="9">
        <f t="shared" si="52"/>
        <v>5.1430128318229462E-3</v>
      </c>
      <c r="BG80" s="7">
        <f>VLOOKUP(saving_model!AZ80,lapse!$B$4:$C$134,2,FALSE)</f>
        <v>6.0000000000000019E-2</v>
      </c>
      <c r="BI80">
        <f>discount_curve!K64</f>
        <v>0.95986953275927989</v>
      </c>
    </row>
    <row r="81" spans="1:61" x14ac:dyDescent="0.55000000000000004">
      <c r="A81">
        <f t="shared" si="53"/>
        <v>58</v>
      </c>
      <c r="B81" s="19">
        <f t="shared" ca="1" si="24"/>
        <v>22.381934030909974</v>
      </c>
      <c r="C81">
        <f t="shared" si="5"/>
        <v>0</v>
      </c>
      <c r="D81">
        <f t="shared" si="25"/>
        <v>15.226285720590292</v>
      </c>
      <c r="E81">
        <f t="shared" ca="1" si="26"/>
        <v>310.27971082131768</v>
      </c>
      <c r="F81">
        <f t="shared" si="6"/>
        <v>0</v>
      </c>
      <c r="G81">
        <f t="shared" si="55"/>
        <v>28.126701934345984</v>
      </c>
      <c r="H81">
        <f t="shared" si="28"/>
        <v>0</v>
      </c>
      <c r="I81" s="19">
        <f t="shared" si="29"/>
        <v>-218.52541200366775</v>
      </c>
      <c r="J81" s="26">
        <f t="shared" si="30"/>
        <v>-594.54004451083165</v>
      </c>
      <c r="L81" s="19">
        <f t="shared" si="31"/>
        <v>60505.631567995435</v>
      </c>
      <c r="M81" s="26">
        <f t="shared" si="7"/>
        <v>0</v>
      </c>
      <c r="N81" s="18">
        <f t="shared" si="32"/>
        <v>50.421359639996197</v>
      </c>
      <c r="O81" s="18">
        <f t="shared" si="33"/>
        <v>1.3701406513417373</v>
      </c>
      <c r="P81" s="18">
        <f t="shared" si="34"/>
        <v>-218.52541200366775</v>
      </c>
      <c r="Q81" s="18">
        <f t="shared" si="35"/>
        <v>13.943421394508707</v>
      </c>
      <c r="R81" s="18">
        <f t="shared" si="36"/>
        <v>310.27971082131768</v>
      </c>
      <c r="S81" s="26">
        <f t="shared" si="37"/>
        <v>59911.091523484603</v>
      </c>
      <c r="T81" s="27">
        <f t="shared" si="38"/>
        <v>0</v>
      </c>
      <c r="U81" s="27"/>
      <c r="V81" s="19">
        <f t="shared" si="8"/>
        <v>0</v>
      </c>
      <c r="W81" s="19">
        <f t="shared" ca="1" si="9"/>
        <v>0</v>
      </c>
      <c r="X81" s="19">
        <f t="shared" si="10"/>
        <v>50.421359639996197</v>
      </c>
      <c r="Y81" s="19">
        <f t="shared" si="11"/>
        <v>28.126701934345984</v>
      </c>
      <c r="Z81" s="19">
        <f t="shared" si="4"/>
        <v>0</v>
      </c>
      <c r="AA81" s="19">
        <f t="shared" ca="1" si="39"/>
        <v>22.294657705650213</v>
      </c>
      <c r="AB81">
        <f t="shared" si="40"/>
        <v>1.3701406513417373</v>
      </c>
      <c r="AC81" s="19">
        <f t="shared" si="12"/>
        <v>1.2828643260815848</v>
      </c>
      <c r="AD81" s="29">
        <f t="shared" si="41"/>
        <v>8.7276325260152499E-2</v>
      </c>
      <c r="AE81" s="19">
        <f t="shared" ca="1" si="13"/>
        <v>22.381934030910365</v>
      </c>
      <c r="AF81" s="29">
        <f t="shared" ca="1" si="42"/>
        <v>-3.907985046680551E-7</v>
      </c>
      <c r="AG81" s="19"/>
      <c r="AH81" s="19">
        <f t="shared" si="14"/>
        <v>0</v>
      </c>
      <c r="AI81" s="19">
        <f>SUM($AH$23:AH81)</f>
        <v>100000</v>
      </c>
      <c r="AJ81" s="19">
        <f t="shared" si="43"/>
        <v>100000</v>
      </c>
      <c r="AK81" s="19">
        <f t="shared" ca="1" si="44"/>
        <v>91574.673235332855</v>
      </c>
      <c r="AL81" s="20">
        <f ca="1">IF($F$13,OFFSET(product_specs!$J$5,MIN(10,saving_model!AZ81),saving_model!$G$14),0)</f>
        <v>0</v>
      </c>
      <c r="AM81" s="19">
        <f t="shared" si="45"/>
        <v>91574.673235332855</v>
      </c>
      <c r="AN81" s="19">
        <f t="shared" si="54"/>
        <v>91819.525568036028</v>
      </c>
      <c r="AO81" s="19">
        <f t="shared" si="46"/>
        <v>0</v>
      </c>
      <c r="AP81" s="19">
        <f t="shared" si="47"/>
        <v>8180.4744319639722</v>
      </c>
      <c r="AQ81" s="18">
        <f t="shared" si="15"/>
        <v>76.516271306696694</v>
      </c>
      <c r="AR81" s="18">
        <f t="shared" si="48"/>
        <v>2.0792389287978827</v>
      </c>
      <c r="AS81" s="18">
        <f t="shared" si="49"/>
        <v>-332.51364493536238</v>
      </c>
      <c r="AT81" s="3">
        <f>return!Q64</f>
        <v>-3.6244852186027021E-3</v>
      </c>
      <c r="AU81" s="8">
        <f t="shared" si="16"/>
        <v>1.024399360050817</v>
      </c>
      <c r="AV81">
        <f t="shared" si="17"/>
        <v>0.65896258114688511</v>
      </c>
      <c r="AW81">
        <f t="shared" si="18"/>
        <v>1.5226285720590293E-4</v>
      </c>
      <c r="AX81">
        <f t="shared" si="50"/>
        <v>3.3882699207011795E-3</v>
      </c>
      <c r="AY81">
        <f t="shared" si="19"/>
        <v>0</v>
      </c>
      <c r="AZ81">
        <f t="shared" si="20"/>
        <v>4</v>
      </c>
      <c r="BA81">
        <f t="shared" si="21"/>
        <v>4</v>
      </c>
      <c r="BB81">
        <f t="shared" si="51"/>
        <v>2.3106449677445795E-4</v>
      </c>
      <c r="BC81">
        <f t="shared" si="22"/>
        <v>2.7692528810506771E-3</v>
      </c>
      <c r="BD81">
        <f>VLOOKUP(MIN(90,BE81),mortality!$A$4:$G$76,saving_model!BA81+2,FALSE)</f>
        <v>1.3846264405253386E-3</v>
      </c>
      <c r="BE81">
        <f t="shared" si="23"/>
        <v>53</v>
      </c>
      <c r="BF81" s="9">
        <f t="shared" si="52"/>
        <v>5.1430128318229462E-3</v>
      </c>
      <c r="BG81" s="7">
        <f>VLOOKUP(saving_model!AZ81,lapse!$B$4:$C$134,2,FALSE)</f>
        <v>6.0000000000000019E-2</v>
      </c>
      <c r="BI81">
        <f>discount_curve!K65</f>
        <v>0.95918005686900654</v>
      </c>
    </row>
    <row r="82" spans="1:61" x14ac:dyDescent="0.55000000000000004">
      <c r="A82">
        <f t="shared" si="53"/>
        <v>59</v>
      </c>
      <c r="B82" s="19">
        <f t="shared" ca="1" si="24"/>
        <v>22.036453679121109</v>
      </c>
      <c r="C82">
        <f t="shared" si="5"/>
        <v>0</v>
      </c>
      <c r="D82">
        <f t="shared" si="25"/>
        <v>15.144476578126232</v>
      </c>
      <c r="E82">
        <f t="shared" ca="1" si="26"/>
        <v>307.33219853784357</v>
      </c>
      <c r="F82">
        <f t="shared" si="6"/>
        <v>0</v>
      </c>
      <c r="G82">
        <f t="shared" si="55"/>
        <v>27.987210152031334</v>
      </c>
      <c r="H82">
        <f t="shared" si="28"/>
        <v>0</v>
      </c>
      <c r="I82" s="19">
        <f t="shared" si="29"/>
        <v>-176.91105887653427</v>
      </c>
      <c r="J82" s="26">
        <f t="shared" si="30"/>
        <v>-549.41139782365644</v>
      </c>
      <c r="L82" s="19">
        <f t="shared" si="31"/>
        <v>59911.091523484603</v>
      </c>
      <c r="M82" s="26">
        <f t="shared" si="7"/>
        <v>0</v>
      </c>
      <c r="N82" s="18">
        <f t="shared" si="32"/>
        <v>49.925909602903836</v>
      </c>
      <c r="O82" s="18">
        <f t="shared" si="33"/>
        <v>1.4312654004481487</v>
      </c>
      <c r="P82" s="18">
        <f t="shared" si="34"/>
        <v>-176.91105887653427</v>
      </c>
      <c r="Q82" s="18">
        <f t="shared" si="35"/>
        <v>13.810965405926074</v>
      </c>
      <c r="R82" s="18">
        <f t="shared" si="36"/>
        <v>307.33219853784357</v>
      </c>
      <c r="S82" s="26">
        <f t="shared" si="37"/>
        <v>59361.680125660954</v>
      </c>
      <c r="T82" s="27">
        <f t="shared" si="38"/>
        <v>0</v>
      </c>
      <c r="U82" s="27"/>
      <c r="V82" s="19">
        <f t="shared" si="8"/>
        <v>0</v>
      </c>
      <c r="W82" s="19">
        <f t="shared" ca="1" si="9"/>
        <v>0</v>
      </c>
      <c r="X82" s="19">
        <f t="shared" si="10"/>
        <v>49.925909602903836</v>
      </c>
      <c r="Y82" s="19">
        <f t="shared" si="11"/>
        <v>27.987210152031334</v>
      </c>
      <c r="Z82" s="19">
        <f t="shared" si="4"/>
        <v>0</v>
      </c>
      <c r="AA82" s="19">
        <f t="shared" ca="1" si="39"/>
        <v>21.938699450872502</v>
      </c>
      <c r="AB82">
        <f t="shared" si="40"/>
        <v>1.4312654004481487</v>
      </c>
      <c r="AC82" s="19">
        <f t="shared" si="12"/>
        <v>1.3335111722001578</v>
      </c>
      <c r="AD82" s="29">
        <f t="shared" si="41"/>
        <v>9.7754228247990849E-2</v>
      </c>
      <c r="AE82" s="19">
        <f t="shared" ca="1" si="13"/>
        <v>22.036453679120491</v>
      </c>
      <c r="AF82" s="29">
        <f t="shared" ca="1" si="42"/>
        <v>6.1817218011128716E-7</v>
      </c>
      <c r="AG82" s="19"/>
      <c r="AH82" s="19">
        <f t="shared" si="14"/>
        <v>0</v>
      </c>
      <c r="AI82" s="19">
        <f>SUM($AH$23:AH82)</f>
        <v>100000</v>
      </c>
      <c r="AJ82" s="19">
        <f t="shared" si="43"/>
        <v>100000</v>
      </c>
      <c r="AK82" s="19">
        <f t="shared" ca="1" si="44"/>
        <v>91194.735814599218</v>
      </c>
      <c r="AL82" s="20">
        <f ca="1">IF($F$13,OFFSET(product_specs!$J$5,MIN(10,saving_model!AZ82),saving_model!$G$14),0)</f>
        <v>0</v>
      </c>
      <c r="AM82" s="19">
        <f t="shared" si="45"/>
        <v>91194.735814599218</v>
      </c>
      <c r="AN82" s="19">
        <f t="shared" si="54"/>
        <v>91408.416412865176</v>
      </c>
      <c r="AO82" s="19">
        <f t="shared" si="46"/>
        <v>0</v>
      </c>
      <c r="AP82" s="19">
        <f t="shared" si="47"/>
        <v>8591.5835871348245</v>
      </c>
      <c r="AQ82" s="18">
        <f t="shared" si="15"/>
        <v>76.173680344054318</v>
      </c>
      <c r="AR82" s="18">
        <f t="shared" si="48"/>
        <v>2.183730931862701</v>
      </c>
      <c r="AS82" s="18">
        <f t="shared" si="49"/>
        <v>-270.64637398006914</v>
      </c>
      <c r="AT82" s="3">
        <f>return!Q65</f>
        <v>-2.9633877054142665E-3</v>
      </c>
      <c r="AU82" s="8">
        <f t="shared" si="16"/>
        <v>1.024825218071721</v>
      </c>
      <c r="AV82">
        <f t="shared" si="17"/>
        <v>0.65542204836897799</v>
      </c>
      <c r="AW82">
        <f t="shared" si="18"/>
        <v>1.5144476578126233E-4</v>
      </c>
      <c r="AX82">
        <f t="shared" si="50"/>
        <v>3.3700651226476084E-3</v>
      </c>
      <c r="AY82">
        <f t="shared" si="19"/>
        <v>0</v>
      </c>
      <c r="AZ82">
        <f t="shared" si="20"/>
        <v>4</v>
      </c>
      <c r="BA82">
        <f t="shared" si="21"/>
        <v>4</v>
      </c>
      <c r="BB82">
        <f t="shared" si="51"/>
        <v>2.3106449677445795E-4</v>
      </c>
      <c r="BC82">
        <f t="shared" si="22"/>
        <v>2.7692528810506771E-3</v>
      </c>
      <c r="BD82">
        <f>VLOOKUP(MIN(90,BE82),mortality!$A$4:$G$76,saving_model!BA82+2,FALSE)</f>
        <v>1.3846264405253386E-3</v>
      </c>
      <c r="BE82">
        <f t="shared" si="23"/>
        <v>53</v>
      </c>
      <c r="BF82" s="9">
        <f t="shared" si="52"/>
        <v>5.1430128318229462E-3</v>
      </c>
      <c r="BG82" s="7">
        <f>VLOOKUP(saving_model!AZ82,lapse!$B$4:$C$134,2,FALSE)</f>
        <v>6.0000000000000019E-2</v>
      </c>
      <c r="BI82">
        <f>discount_curve!K66</f>
        <v>0.95849107623041763</v>
      </c>
    </row>
    <row r="83" spans="1:61" x14ac:dyDescent="0.55000000000000004">
      <c r="A83">
        <f t="shared" si="53"/>
        <v>60</v>
      </c>
      <c r="B83" s="19">
        <f t="shared" ca="1" si="24"/>
        <v>21.797022446259689</v>
      </c>
      <c r="C83">
        <f t="shared" si="5"/>
        <v>0</v>
      </c>
      <c r="D83">
        <f t="shared" si="25"/>
        <v>17.690034308686226</v>
      </c>
      <c r="E83">
        <f t="shared" ca="1" si="26"/>
        <v>253.4295925834225</v>
      </c>
      <c r="F83">
        <f t="shared" si="6"/>
        <v>0</v>
      </c>
      <c r="G83">
        <f t="shared" si="55"/>
        <v>27.848410166336798</v>
      </c>
      <c r="H83">
        <f t="shared" si="28"/>
        <v>0</v>
      </c>
      <c r="I83" s="19">
        <f t="shared" si="29"/>
        <v>243.41953957717845</v>
      </c>
      <c r="J83" s="26">
        <f t="shared" si="30"/>
        <v>-77.345519927526766</v>
      </c>
      <c r="L83" s="19">
        <f t="shared" si="31"/>
        <v>59361.680125660947</v>
      </c>
      <c r="M83" s="26">
        <f t="shared" si="7"/>
        <v>0</v>
      </c>
      <c r="N83" s="18">
        <f t="shared" si="32"/>
        <v>49.468066771384123</v>
      </c>
      <c r="O83" s="18">
        <f t="shared" si="33"/>
        <v>1.7397522709314039</v>
      </c>
      <c r="P83" s="18">
        <f t="shared" si="34"/>
        <v>243.41953957717845</v>
      </c>
      <c r="Q83" s="18">
        <f t="shared" si="35"/>
        <v>16.127647878971203</v>
      </c>
      <c r="R83" s="18">
        <f t="shared" si="36"/>
        <v>253.4295925834225</v>
      </c>
      <c r="S83" s="26">
        <f t="shared" si="37"/>
        <v>59284.334605733413</v>
      </c>
      <c r="T83" s="27">
        <f t="shared" si="38"/>
        <v>0</v>
      </c>
      <c r="U83" s="27"/>
      <c r="V83" s="19">
        <f t="shared" si="8"/>
        <v>0</v>
      </c>
      <c r="W83" s="19">
        <f t="shared" ca="1" si="9"/>
        <v>0</v>
      </c>
      <c r="X83" s="19">
        <f t="shared" si="10"/>
        <v>49.468066771384123</v>
      </c>
      <c r="Y83" s="19">
        <f t="shared" si="11"/>
        <v>27.848410166336798</v>
      </c>
      <c r="Z83" s="19">
        <f t="shared" si="4"/>
        <v>0</v>
      </c>
      <c r="AA83" s="19">
        <f t="shared" ca="1" si="39"/>
        <v>21.619656605047325</v>
      </c>
      <c r="AB83">
        <f t="shared" si="40"/>
        <v>1.7397522709314039</v>
      </c>
      <c r="AC83" s="19">
        <f t="shared" si="12"/>
        <v>1.5623864297150227</v>
      </c>
      <c r="AD83" s="29">
        <f t="shared" si="41"/>
        <v>0.17736584121638121</v>
      </c>
      <c r="AE83" s="19">
        <f t="shared" ca="1" si="13"/>
        <v>21.797022446263707</v>
      </c>
      <c r="AF83" s="29">
        <f t="shared" ca="1" si="42"/>
        <v>-4.0181191707233666E-6</v>
      </c>
      <c r="AG83" s="19"/>
      <c r="AH83" s="19">
        <f t="shared" si="14"/>
        <v>0</v>
      </c>
      <c r="AI83" s="19">
        <f>SUM($AH$23:AH83)</f>
        <v>100000</v>
      </c>
      <c r="AJ83" s="19">
        <f t="shared" si="43"/>
        <v>100000</v>
      </c>
      <c r="AK83" s="19">
        <f t="shared" ca="1" si="44"/>
        <v>91167.985304879534</v>
      </c>
      <c r="AL83" s="20">
        <f ca="1">IF($F$13,OFFSET(product_specs!$J$5,MIN(10,saving_model!AZ83),saving_model!$G$14),0)</f>
        <v>0</v>
      </c>
      <c r="AM83" s="19">
        <f t="shared" si="45"/>
        <v>91167.985304879534</v>
      </c>
      <c r="AN83" s="19">
        <f t="shared" si="54"/>
        <v>91059.412627609185</v>
      </c>
      <c r="AO83" s="19">
        <f t="shared" si="46"/>
        <v>0</v>
      </c>
      <c r="AP83" s="19">
        <f t="shared" si="47"/>
        <v>8940.5873723908153</v>
      </c>
      <c r="AQ83" s="18">
        <f t="shared" si="15"/>
        <v>75.882843856340983</v>
      </c>
      <c r="AR83" s="18">
        <f t="shared" si="48"/>
        <v>2.6687388155659777</v>
      </c>
      <c r="AS83" s="18">
        <f t="shared" si="49"/>
        <v>374.24851988449757</v>
      </c>
      <c r="AT83" s="3">
        <f>return!Q66</f>
        <v>4.11348623860186E-3</v>
      </c>
      <c r="AU83" s="8">
        <f t="shared" si="16"/>
        <v>1.0252512531281261</v>
      </c>
      <c r="AV83">
        <f t="shared" si="17"/>
        <v>0.65190053848054919</v>
      </c>
      <c r="AW83">
        <f t="shared" si="18"/>
        <v>1.7690034308686224E-4</v>
      </c>
      <c r="AX83">
        <f t="shared" si="50"/>
        <v>2.7798090715278573E-3</v>
      </c>
      <c r="AY83">
        <f t="shared" si="19"/>
        <v>0</v>
      </c>
      <c r="AZ83">
        <f t="shared" si="20"/>
        <v>5</v>
      </c>
      <c r="BA83">
        <f t="shared" si="21"/>
        <v>5</v>
      </c>
      <c r="BB83">
        <f t="shared" si="51"/>
        <v>2.7136094027346847E-4</v>
      </c>
      <c r="BC83">
        <f t="shared" si="22"/>
        <v>3.2514756505155232E-3</v>
      </c>
      <c r="BD83">
        <f>VLOOKUP(MIN(90,BE83),mortality!$A$4:$G$76,saving_model!BA83+2,FALSE)</f>
        <v>1.6257378252577616E-3</v>
      </c>
      <c r="BE83">
        <f t="shared" si="23"/>
        <v>54</v>
      </c>
      <c r="BF83" s="9">
        <f t="shared" si="52"/>
        <v>4.2653187775606449E-3</v>
      </c>
      <c r="BG83" s="7">
        <f>VLOOKUP(saving_model!AZ83,lapse!$B$4:$C$134,2,FALSE)</f>
        <v>5.0000000000000017E-2</v>
      </c>
      <c r="BI83">
        <f>discount_curve!K67</f>
        <v>0.95443869112682778</v>
      </c>
    </row>
    <row r="84" spans="1:61" x14ac:dyDescent="0.55000000000000004">
      <c r="A84">
        <f t="shared" si="53"/>
        <v>61</v>
      </c>
      <c r="B84" s="19">
        <f t="shared" ca="1" si="24"/>
        <v>21.819588085031711</v>
      </c>
      <c r="C84">
        <f t="shared" si="5"/>
        <v>0</v>
      </c>
      <c r="D84">
        <f t="shared" si="25"/>
        <v>17.609800763999697</v>
      </c>
      <c r="E84">
        <f t="shared" ca="1" si="26"/>
        <v>252.75661908294242</v>
      </c>
      <c r="F84">
        <f t="shared" si="6"/>
        <v>0</v>
      </c>
      <c r="G84">
        <f t="shared" si="55"/>
        <v>27.733627571428727</v>
      </c>
      <c r="H84">
        <f t="shared" si="28"/>
        <v>0</v>
      </c>
      <c r="I84" s="19">
        <f t="shared" si="29"/>
        <v>82.575247798088384</v>
      </c>
      <c r="J84" s="26">
        <f t="shared" si="30"/>
        <v>-237.34438770531415</v>
      </c>
      <c r="L84" s="19">
        <f t="shared" si="31"/>
        <v>59284.33460573342</v>
      </c>
      <c r="M84" s="26">
        <f t="shared" si="7"/>
        <v>0</v>
      </c>
      <c r="N84" s="18">
        <f t="shared" si="32"/>
        <v>49.403612171444514</v>
      </c>
      <c r="O84" s="18">
        <f t="shared" si="33"/>
        <v>1.6745827800910476</v>
      </c>
      <c r="P84" s="18">
        <f t="shared" si="34"/>
        <v>82.575247798088384</v>
      </c>
      <c r="Q84" s="18">
        <f t="shared" si="35"/>
        <v>16.084821468933676</v>
      </c>
      <c r="R84" s="18">
        <f t="shared" si="36"/>
        <v>252.75661908294242</v>
      </c>
      <c r="S84" s="26">
        <f t="shared" si="37"/>
        <v>59046.990218028091</v>
      </c>
      <c r="T84" s="27">
        <f t="shared" si="38"/>
        <v>0</v>
      </c>
      <c r="U84" s="27"/>
      <c r="V84" s="19">
        <f t="shared" si="8"/>
        <v>0</v>
      </c>
      <c r="W84" s="19">
        <f t="shared" ca="1" si="9"/>
        <v>0</v>
      </c>
      <c r="X84" s="19">
        <f t="shared" si="10"/>
        <v>49.403612171444514</v>
      </c>
      <c r="Y84" s="19">
        <f t="shared" si="11"/>
        <v>27.733627571428727</v>
      </c>
      <c r="Z84" s="19">
        <f t="shared" si="4"/>
        <v>0</v>
      </c>
      <c r="AA84" s="19">
        <f t="shared" ca="1" si="39"/>
        <v>21.669984600015788</v>
      </c>
      <c r="AB84">
        <f t="shared" si="40"/>
        <v>1.6745827800910476</v>
      </c>
      <c r="AC84" s="19">
        <f t="shared" si="12"/>
        <v>1.5249792950660215</v>
      </c>
      <c r="AD84" s="29">
        <f t="shared" si="41"/>
        <v>0.14960348502502607</v>
      </c>
      <c r="AE84" s="19">
        <f t="shared" ca="1" si="13"/>
        <v>21.819588085040813</v>
      </c>
      <c r="AF84" s="29">
        <f t="shared" ca="1" si="42"/>
        <v>-9.1020524450868834E-6</v>
      </c>
      <c r="AG84" s="19"/>
      <c r="AH84" s="19">
        <f t="shared" si="14"/>
        <v>0</v>
      </c>
      <c r="AI84" s="19">
        <f>SUM($AH$23:AH84)</f>
        <v>100000</v>
      </c>
      <c r="AJ84" s="19">
        <f t="shared" si="43"/>
        <v>100000</v>
      </c>
      <c r="AK84" s="19">
        <f t="shared" ca="1" si="44"/>
        <v>91340.167242643729</v>
      </c>
      <c r="AL84" s="20">
        <f ca="1">IF($F$13,OFFSET(product_specs!$J$5,MIN(10,saving_model!AZ84),saving_model!$G$14),0)</f>
        <v>0</v>
      </c>
      <c r="AM84" s="19">
        <f t="shared" si="45"/>
        <v>91340.167242643729</v>
      </c>
      <c r="AN84" s="19">
        <f t="shared" si="54"/>
        <v>91355.109564821774</v>
      </c>
      <c r="AO84" s="19">
        <f t="shared" si="46"/>
        <v>0</v>
      </c>
      <c r="AP84" s="19">
        <f t="shared" si="47"/>
        <v>8644.8904351782257</v>
      </c>
      <c r="AQ84" s="18">
        <f t="shared" si="15"/>
        <v>76.129257970684804</v>
      </c>
      <c r="AR84" s="18">
        <f t="shared" si="48"/>
        <v>2.5804741567561855</v>
      </c>
      <c r="AS84" s="18">
        <f t="shared" si="49"/>
        <v>127.53481989877405</v>
      </c>
      <c r="AT84" s="3">
        <f>return!Q67</f>
        <v>1.3972376225677152E-3</v>
      </c>
      <c r="AU84" s="8">
        <f t="shared" si="16"/>
        <v>1.0256774652936285</v>
      </c>
      <c r="AV84">
        <f t="shared" si="17"/>
        <v>0.64894382906593451</v>
      </c>
      <c r="AW84">
        <f t="shared" si="18"/>
        <v>1.7609800763999697E-4</v>
      </c>
      <c r="AX84">
        <f t="shared" si="50"/>
        <v>2.7672011855583581E-3</v>
      </c>
      <c r="AY84">
        <f t="shared" si="19"/>
        <v>0</v>
      </c>
      <c r="AZ84">
        <f t="shared" si="20"/>
        <v>5</v>
      </c>
      <c r="BA84">
        <f t="shared" si="21"/>
        <v>5</v>
      </c>
      <c r="BB84">
        <f t="shared" si="51"/>
        <v>2.7136094027346847E-4</v>
      </c>
      <c r="BC84">
        <f t="shared" si="22"/>
        <v>3.2514756505155232E-3</v>
      </c>
      <c r="BD84">
        <f>VLOOKUP(MIN(90,BE84),mortality!$A$4:$G$76,saving_model!BA84+2,FALSE)</f>
        <v>1.6257378252577616E-3</v>
      </c>
      <c r="BE84">
        <f t="shared" si="23"/>
        <v>54</v>
      </c>
      <c r="BF84" s="9">
        <f t="shared" si="52"/>
        <v>4.2653187775606449E-3</v>
      </c>
      <c r="BG84" s="7">
        <f>VLOOKUP(saving_model!AZ84,lapse!$B$4:$C$134,2,FALSE)</f>
        <v>5.0000000000000017E-2</v>
      </c>
      <c r="BI84">
        <f>discount_curve!K68</f>
        <v>0.95369719163868594</v>
      </c>
    </row>
    <row r="85" spans="1:61" x14ac:dyDescent="0.55000000000000004">
      <c r="A85">
        <f t="shared" si="53"/>
        <v>62</v>
      </c>
      <c r="B85" s="19">
        <f t="shared" ca="1" si="24"/>
        <v>21.738593094855133</v>
      </c>
      <c r="C85">
        <f t="shared" si="5"/>
        <v>0</v>
      </c>
      <c r="D85">
        <f t="shared" si="25"/>
        <v>17.529931120342454</v>
      </c>
      <c r="E85">
        <f t="shared" ca="1" si="26"/>
        <v>251.80785388688406</v>
      </c>
      <c r="F85">
        <f t="shared" si="6"/>
        <v>0</v>
      </c>
      <c r="G85">
        <f t="shared" si="55"/>
        <v>27.619318075128973</v>
      </c>
      <c r="H85">
        <f t="shared" si="28"/>
        <v>0</v>
      </c>
      <c r="I85" s="19">
        <f t="shared" si="29"/>
        <v>111.77308419086549</v>
      </c>
      <c r="J85" s="26">
        <f t="shared" si="30"/>
        <v>-206.92261198634515</v>
      </c>
      <c r="L85" s="19">
        <f t="shared" si="31"/>
        <v>59046.990218028106</v>
      </c>
      <c r="M85" s="26">
        <f t="shared" si="7"/>
        <v>0</v>
      </c>
      <c r="N85" s="18">
        <f t="shared" si="32"/>
        <v>49.205825181690095</v>
      </c>
      <c r="O85" s="18">
        <f t="shared" si="33"/>
        <v>1.6575727679060581</v>
      </c>
      <c r="P85" s="18">
        <f t="shared" si="34"/>
        <v>111.77308419086549</v>
      </c>
      <c r="Q85" s="18">
        <f t="shared" si="35"/>
        <v>16.024444340730643</v>
      </c>
      <c r="R85" s="18">
        <f t="shared" si="36"/>
        <v>251.80785388688406</v>
      </c>
      <c r="S85" s="26">
        <f t="shared" si="37"/>
        <v>58840.067606041754</v>
      </c>
      <c r="T85" s="27">
        <f t="shared" si="38"/>
        <v>0</v>
      </c>
      <c r="U85" s="27"/>
      <c r="V85" s="19">
        <f t="shared" si="8"/>
        <v>0</v>
      </c>
      <c r="W85" s="19">
        <f t="shared" ca="1" si="9"/>
        <v>0</v>
      </c>
      <c r="X85" s="19">
        <f t="shared" si="10"/>
        <v>49.205825181690095</v>
      </c>
      <c r="Y85" s="19">
        <f t="shared" si="11"/>
        <v>27.619318075128973</v>
      </c>
      <c r="Z85" s="19">
        <f t="shared" si="4"/>
        <v>0</v>
      </c>
      <c r="AA85" s="19">
        <f t="shared" ca="1" si="39"/>
        <v>21.586507106561122</v>
      </c>
      <c r="AB85">
        <f t="shared" si="40"/>
        <v>1.6575727679060581</v>
      </c>
      <c r="AC85" s="19">
        <f t="shared" si="12"/>
        <v>1.505486779611811</v>
      </c>
      <c r="AD85" s="29">
        <f t="shared" si="41"/>
        <v>0.15208598829424713</v>
      </c>
      <c r="AE85" s="19">
        <f t="shared" ca="1" si="13"/>
        <v>21.738593094855368</v>
      </c>
      <c r="AF85" s="29">
        <f t="shared" ca="1" si="42"/>
        <v>-2.3447910280083306E-7</v>
      </c>
      <c r="AG85" s="19"/>
      <c r="AH85" s="19">
        <f t="shared" si="14"/>
        <v>0</v>
      </c>
      <c r="AI85" s="19">
        <f>SUM($AH$23:AH85)</f>
        <v>100000</v>
      </c>
      <c r="AJ85" s="19">
        <f t="shared" si="43"/>
        <v>100000</v>
      </c>
      <c r="AK85" s="19">
        <f t="shared" ca="1" si="44"/>
        <v>91411.90704471861</v>
      </c>
      <c r="AL85" s="20">
        <f ca="1">IF($F$13,OFFSET(product_specs!$J$5,MIN(10,saving_model!AZ85),saving_model!$G$14),0)</f>
        <v>0</v>
      </c>
      <c r="AM85" s="19">
        <f t="shared" si="45"/>
        <v>91411.90704471861</v>
      </c>
      <c r="AN85" s="19">
        <f t="shared" si="54"/>
        <v>91403.934652593118</v>
      </c>
      <c r="AO85" s="19">
        <f t="shared" si="46"/>
        <v>0</v>
      </c>
      <c r="AP85" s="19">
        <f t="shared" si="47"/>
        <v>8596.0653474068822</v>
      </c>
      <c r="AQ85" s="18">
        <f t="shared" si="15"/>
        <v>76.169945543827609</v>
      </c>
      <c r="AR85" s="18">
        <f t="shared" si="48"/>
        <v>2.5659000128569622</v>
      </c>
      <c r="AS85" s="18">
        <f t="shared" si="49"/>
        <v>173.41647536431933</v>
      </c>
      <c r="AT85" s="3">
        <f>return!Q68</f>
        <v>1.8988896561915602E-3</v>
      </c>
      <c r="AU85" s="8">
        <f t="shared" si="16"/>
        <v>1.0261038546418551</v>
      </c>
      <c r="AV85">
        <f t="shared" si="17"/>
        <v>0.64600052987273615</v>
      </c>
      <c r="AW85">
        <f t="shared" si="18"/>
        <v>1.7529931120342454E-4</v>
      </c>
      <c r="AX85">
        <f t="shared" si="50"/>
        <v>2.7546504829365384E-3</v>
      </c>
      <c r="AY85">
        <f t="shared" si="19"/>
        <v>0</v>
      </c>
      <c r="AZ85">
        <f t="shared" si="20"/>
        <v>5</v>
      </c>
      <c r="BA85">
        <f t="shared" si="21"/>
        <v>5</v>
      </c>
      <c r="BB85">
        <f t="shared" si="51"/>
        <v>2.7136094027346847E-4</v>
      </c>
      <c r="BC85">
        <f t="shared" si="22"/>
        <v>3.2514756505155232E-3</v>
      </c>
      <c r="BD85">
        <f>VLOOKUP(MIN(90,BE85),mortality!$A$4:$G$76,saving_model!BA85+2,FALSE)</f>
        <v>1.6257378252577616E-3</v>
      </c>
      <c r="BE85">
        <f t="shared" si="23"/>
        <v>54</v>
      </c>
      <c r="BF85" s="9">
        <f t="shared" si="52"/>
        <v>4.2653187775606449E-3</v>
      </c>
      <c r="BG85" s="7">
        <f>VLOOKUP(saving_model!AZ85,lapse!$B$4:$C$134,2,FALSE)</f>
        <v>5.0000000000000017E-2</v>
      </c>
      <c r="BI85">
        <f>discount_curve!K69</f>
        <v>0.95295626821844248</v>
      </c>
    </row>
    <row r="86" spans="1:61" x14ac:dyDescent="0.55000000000000004">
      <c r="A86">
        <f t="shared" si="53"/>
        <v>63</v>
      </c>
      <c r="B86" s="19">
        <f t="shared" ca="1" si="24"/>
        <v>21.688549600244272</v>
      </c>
      <c r="C86">
        <f t="shared" si="5"/>
        <v>0</v>
      </c>
      <c r="D86">
        <f t="shared" si="25"/>
        <v>17.450423727233265</v>
      </c>
      <c r="E86">
        <f t="shared" ca="1" si="26"/>
        <v>251.09661732470215</v>
      </c>
      <c r="F86">
        <f t="shared" si="6"/>
        <v>0</v>
      </c>
      <c r="G86">
        <f t="shared" si="55"/>
        <v>27.505479727470373</v>
      </c>
      <c r="H86">
        <f t="shared" si="28"/>
        <v>0</v>
      </c>
      <c r="I86" s="19">
        <f t="shared" si="29"/>
        <v>191.45292991153255</v>
      </c>
      <c r="J86" s="26">
        <f t="shared" si="30"/>
        <v>-126.28814046811749</v>
      </c>
      <c r="L86" s="19">
        <f t="shared" si="31"/>
        <v>58840.067606041761</v>
      </c>
      <c r="M86" s="26">
        <f t="shared" si="7"/>
        <v>0</v>
      </c>
      <c r="N86" s="18">
        <f t="shared" si="32"/>
        <v>49.033389671701471</v>
      </c>
      <c r="O86" s="18">
        <f t="shared" si="33"/>
        <v>1.6318804214936531</v>
      </c>
      <c r="P86" s="18">
        <f t="shared" si="34"/>
        <v>191.45292991153255</v>
      </c>
      <c r="Q86" s="18">
        <f t="shared" si="35"/>
        <v>15.979182961755162</v>
      </c>
      <c r="R86" s="18">
        <f t="shared" si="36"/>
        <v>251.09661732470215</v>
      </c>
      <c r="S86" s="26">
        <f t="shared" si="37"/>
        <v>58713.779465573643</v>
      </c>
      <c r="T86" s="27">
        <f t="shared" si="38"/>
        <v>0</v>
      </c>
      <c r="U86" s="27"/>
      <c r="V86" s="19">
        <f t="shared" si="8"/>
        <v>0</v>
      </c>
      <c r="W86" s="19">
        <f t="shared" ca="1" si="9"/>
        <v>0</v>
      </c>
      <c r="X86" s="19">
        <f t="shared" si="10"/>
        <v>49.033389671701471</v>
      </c>
      <c r="Y86" s="19">
        <f t="shared" si="11"/>
        <v>27.505479727470373</v>
      </c>
      <c r="Z86" s="19">
        <f t="shared" ref="Z86:Z149" si="56">H86</f>
        <v>0</v>
      </c>
      <c r="AA86" s="19">
        <f t="shared" ca="1" si="39"/>
        <v>21.527909944231098</v>
      </c>
      <c r="AB86">
        <f t="shared" si="40"/>
        <v>1.6318804214936531</v>
      </c>
      <c r="AC86" s="19">
        <f t="shared" si="12"/>
        <v>1.4712407654781021</v>
      </c>
      <c r="AD86" s="29">
        <f t="shared" si="41"/>
        <v>0.16063965601555097</v>
      </c>
      <c r="AE86" s="19">
        <f t="shared" ca="1" si="13"/>
        <v>21.688549600246649</v>
      </c>
      <c r="AF86" s="29">
        <f t="shared" ca="1" si="42"/>
        <v>-2.3767654511175351E-6</v>
      </c>
      <c r="AG86" s="19"/>
      <c r="AH86" s="19">
        <f t="shared" si="14"/>
        <v>0</v>
      </c>
      <c r="AI86" s="19">
        <f>SUM($AH$23:AH86)</f>
        <v>100000</v>
      </c>
      <c r="AJ86" s="19">
        <f t="shared" si="43"/>
        <v>100000</v>
      </c>
      <c r="AK86" s="19">
        <f t="shared" ca="1" si="44"/>
        <v>91569.025552187173</v>
      </c>
      <c r="AL86" s="20">
        <f ca="1">IF($F$13,OFFSET(product_specs!$J$5,MIN(10,saving_model!AZ86),saving_model!$G$14),0)</f>
        <v>0</v>
      </c>
      <c r="AM86" s="19">
        <f t="shared" si="45"/>
        <v>91569.025552187173</v>
      </c>
      <c r="AN86" s="19">
        <f t="shared" si="54"/>
        <v>91498.615282400759</v>
      </c>
      <c r="AO86" s="19">
        <f t="shared" si="46"/>
        <v>0</v>
      </c>
      <c r="AP86" s="19">
        <f t="shared" si="47"/>
        <v>8501.3847175992414</v>
      </c>
      <c r="AQ86" s="18">
        <f t="shared" si="15"/>
        <v>76.248846068667305</v>
      </c>
      <c r="AR86" s="18">
        <f t="shared" si="48"/>
        <v>2.5376381256536482</v>
      </c>
      <c r="AS86" s="18">
        <f t="shared" si="49"/>
        <v>298.39350796148358</v>
      </c>
      <c r="AT86" s="3">
        <f>return!Q69</f>
        <v>3.2639911043821357E-3</v>
      </c>
      <c r="AU86" s="8">
        <f t="shared" si="16"/>
        <v>1.0265304212464634</v>
      </c>
      <c r="AV86">
        <f t="shared" si="17"/>
        <v>0.64307058007859619</v>
      </c>
      <c r="AW86">
        <f t="shared" si="18"/>
        <v>1.7450423727233266E-4</v>
      </c>
      <c r="AX86">
        <f t="shared" si="50"/>
        <v>2.7421567043060509E-3</v>
      </c>
      <c r="AY86">
        <f t="shared" si="19"/>
        <v>0</v>
      </c>
      <c r="AZ86">
        <f t="shared" si="20"/>
        <v>5</v>
      </c>
      <c r="BA86">
        <f t="shared" si="21"/>
        <v>5</v>
      </c>
      <c r="BB86">
        <f t="shared" si="51"/>
        <v>2.7136094027346847E-4</v>
      </c>
      <c r="BC86">
        <f t="shared" si="22"/>
        <v>3.2514756505155232E-3</v>
      </c>
      <c r="BD86">
        <f>VLOOKUP(MIN(90,BE86),mortality!$A$4:$G$76,saving_model!BA86+2,FALSE)</f>
        <v>1.6257378252577616E-3</v>
      </c>
      <c r="BE86">
        <f t="shared" si="23"/>
        <v>54</v>
      </c>
      <c r="BF86" s="9">
        <f t="shared" si="52"/>
        <v>4.2653187775606449E-3</v>
      </c>
      <c r="BG86" s="7">
        <f>VLOOKUP(saving_model!AZ86,lapse!$B$4:$C$134,2,FALSE)</f>
        <v>5.0000000000000017E-2</v>
      </c>
      <c r="BI86">
        <f>discount_curve!K70</f>
        <v>0.95221592041855285</v>
      </c>
    </row>
    <row r="87" spans="1:61" x14ac:dyDescent="0.55000000000000004">
      <c r="A87">
        <f t="shared" si="53"/>
        <v>64</v>
      </c>
      <c r="B87" s="19">
        <f t="shared" ca="1" si="24"/>
        <v>21.668308268546923</v>
      </c>
      <c r="C87">
        <f t="shared" ref="C87:C150" si="57">AH87*AV87</f>
        <v>0</v>
      </c>
      <c r="D87">
        <f t="shared" si="25"/>
        <v>17.371276941676705</v>
      </c>
      <c r="E87">
        <f t="shared" ca="1" si="26"/>
        <v>250.18281284697625</v>
      </c>
      <c r="F87">
        <f t="shared" ref="F87:F150" si="58">(AN87+AO87+AS87-AQ87)*AY87</f>
        <v>0</v>
      </c>
      <c r="G87">
        <f t="shared" si="55"/>
        <v>27.3921105865229</v>
      </c>
      <c r="H87">
        <f t="shared" si="28"/>
        <v>0</v>
      </c>
      <c r="I87" s="19">
        <f t="shared" si="29"/>
        <v>15.522360581204373</v>
      </c>
      <c r="J87" s="26">
        <f t="shared" si="30"/>
        <v>-301.09214806251839</v>
      </c>
      <c r="L87" s="19">
        <f t="shared" si="31"/>
        <v>58713.779465573643</v>
      </c>
      <c r="M87" s="26">
        <f t="shared" ref="M87:M150" si="59">C87-V87</f>
        <v>0</v>
      </c>
      <c r="N87" s="18">
        <f t="shared" si="32"/>
        <v>48.928149554644698</v>
      </c>
      <c r="O87" s="18">
        <f t="shared" si="33"/>
        <v>1.5825155927785337</v>
      </c>
      <c r="P87" s="18">
        <f t="shared" si="34"/>
        <v>15.522360581204373</v>
      </c>
      <c r="Q87" s="18">
        <f t="shared" si="35"/>
        <v>15.92103064932488</v>
      </c>
      <c r="R87" s="18">
        <f t="shared" si="36"/>
        <v>250.18281284697625</v>
      </c>
      <c r="S87" s="26">
        <f t="shared" si="37"/>
        <v>58412.687317511118</v>
      </c>
      <c r="T87" s="27">
        <f t="shared" si="38"/>
        <v>0</v>
      </c>
      <c r="U87" s="27"/>
      <c r="V87" s="19">
        <f t="shared" ref="V87:V150" si="60">C87*$C$15</f>
        <v>0</v>
      </c>
      <c r="W87" s="19">
        <f t="shared" ref="W87:W150" ca="1" si="61">R87-AK87*AX87</f>
        <v>0</v>
      </c>
      <c r="X87" s="19">
        <f t="shared" ref="X87:X150" si="62">N87</f>
        <v>48.928149554644698</v>
      </c>
      <c r="Y87" s="19">
        <f t="shared" ref="Y87:Y150" si="63">G87</f>
        <v>27.3921105865229</v>
      </c>
      <c r="Z87" s="19">
        <f t="shared" si="56"/>
        <v>0</v>
      </c>
      <c r="AA87" s="19">
        <f t="shared" ca="1" si="39"/>
        <v>21.536038968121797</v>
      </c>
      <c r="AB87">
        <f t="shared" si="40"/>
        <v>1.5825155927785337</v>
      </c>
      <c r="AC87" s="19">
        <f t="shared" ref="AC87:AC150" si="64">D87-Q87</f>
        <v>1.4502462923518245</v>
      </c>
      <c r="AD87" s="29">
        <f t="shared" si="41"/>
        <v>0.13226930042670926</v>
      </c>
      <c r="AE87" s="19">
        <f t="shared" ref="AE87:AE150" ca="1" si="65">AA87+AD87</f>
        <v>21.668308268548508</v>
      </c>
      <c r="AF87" s="29">
        <f t="shared" ca="1" si="42"/>
        <v>-1.5845103007450234E-6</v>
      </c>
      <c r="AG87" s="19"/>
      <c r="AH87" s="19">
        <f t="shared" ref="AH87:AH150" si="66">IF(A87=0, $C$6, $C$7/12)</f>
        <v>0</v>
      </c>
      <c r="AI87" s="19">
        <f>SUM($AH$23:AH87)</f>
        <v>100000</v>
      </c>
      <c r="AJ87" s="19">
        <f t="shared" si="43"/>
        <v>100000</v>
      </c>
      <c r="AK87" s="19">
        <f t="shared" ca="1" si="44"/>
        <v>91651.469853247036</v>
      </c>
      <c r="AL87" s="20">
        <f ca="1">IF($F$13,OFFSET(product_specs!$J$5,MIN(10,saving_model!AZ87),saving_model!$G$14),0)</f>
        <v>0</v>
      </c>
      <c r="AM87" s="19">
        <f t="shared" si="45"/>
        <v>91651.469853247036</v>
      </c>
      <c r="AN87" s="19">
        <f t="shared" si="54"/>
        <v>91718.222306167925</v>
      </c>
      <c r="AO87" s="19">
        <f t="shared" si="46"/>
        <v>0</v>
      </c>
      <c r="AP87" s="19">
        <f t="shared" si="47"/>
        <v>8281.7776938320749</v>
      </c>
      <c r="AQ87" s="18">
        <f t="shared" ref="AQ87:AQ150" si="67">SUM(AN87:AO87)*$C$16/12</f>
        <v>76.431851921806597</v>
      </c>
      <c r="AR87" s="18">
        <f t="shared" si="48"/>
        <v>2.4720860803475202</v>
      </c>
      <c r="AS87" s="18">
        <f t="shared" si="49"/>
        <v>24.30297016254373</v>
      </c>
      <c r="AT87" s="3">
        <f>return!Q70</f>
        <v>2.6520243270367061E-4</v>
      </c>
      <c r="AU87" s="8">
        <f t="shared" ref="AU87:AU150" si="68">IF(A87=0,1,AU86*(1+$F$5)^(1/12))</f>
        <v>1.0269571651811416</v>
      </c>
      <c r="AV87">
        <f t="shared" ref="AV87:AV150" si="69">IF(A87=0,$C$12,AV86-AW86-AX86-AY86)</f>
        <v>0.6401539191370178</v>
      </c>
      <c r="AW87">
        <f t="shared" ref="AW87:AW150" si="70">IFERROR(AV87*BB87,0)</f>
        <v>1.7371276941676705E-4</v>
      </c>
      <c r="AX87">
        <f t="shared" si="50"/>
        <v>2.7297195914868654E-3</v>
      </c>
      <c r="AY87">
        <f t="shared" ref="AY87:AY150" si="71">IF(A87=12*$C$10-1,AV87-AW87-AX87,0)</f>
        <v>0</v>
      </c>
      <c r="AZ87">
        <f t="shared" ref="AZ87:AZ150" si="72">FLOOR(A87/12,1)</f>
        <v>5</v>
      </c>
      <c r="BA87">
        <f t="shared" ref="BA87:BA150" si="73">MIN(AZ87,5)</f>
        <v>5</v>
      </c>
      <c r="BB87">
        <f t="shared" si="51"/>
        <v>2.7136094027346847E-4</v>
      </c>
      <c r="BC87">
        <f t="shared" ref="BC87:BC150" si="74">MAX(0,MIN(1,BD87*(1+$C$13)))</f>
        <v>3.2514756505155232E-3</v>
      </c>
      <c r="BD87">
        <f>VLOOKUP(MIN(90,BE87),mortality!$A$4:$G$76,saving_model!BA87+2,FALSE)</f>
        <v>1.6257378252577616E-3</v>
      </c>
      <c r="BE87">
        <f t="shared" ref="BE87:BE150" si="75">$C$9+AZ87</f>
        <v>54</v>
      </c>
      <c r="BF87" s="9">
        <f t="shared" si="52"/>
        <v>4.2653187775606449E-3</v>
      </c>
      <c r="BG87" s="7">
        <f>VLOOKUP(saving_model!AZ87,lapse!$B$4:$C$134,2,FALSE)</f>
        <v>5.0000000000000017E-2</v>
      </c>
      <c r="BI87">
        <f>discount_curve!K71</f>
        <v>0.95147614779181944</v>
      </c>
    </row>
    <row r="88" spans="1:61" x14ac:dyDescent="0.55000000000000004">
      <c r="A88">
        <f t="shared" si="53"/>
        <v>65</v>
      </c>
      <c r="B88" s="19">
        <f t="shared" ref="B88:B151" ca="1" si="76">C88-SUM(D88:H88)+I88-J88</f>
        <v>21.647757490039112</v>
      </c>
      <c r="C88">
        <f t="shared" si="57"/>
        <v>0</v>
      </c>
      <c r="D88">
        <f t="shared" ref="D88:D151" si="77">AJ88*AW88</f>
        <v>17.292489128129183</v>
      </c>
      <c r="E88">
        <f t="shared" ref="E88:E151" ca="1" si="78">AK88*AX88</f>
        <v>250.74004869149036</v>
      </c>
      <c r="F88">
        <f t="shared" si="58"/>
        <v>0</v>
      </c>
      <c r="G88">
        <f t="shared" ref="G88:G151" si="79">AV88*$F$6/12*AU88</f>
        <v>27.279208718360572</v>
      </c>
      <c r="H88">
        <f t="shared" ref="H88:H151" si="80">C88*$F$8</f>
        <v>0</v>
      </c>
      <c r="I88" s="19">
        <f t="shared" ref="I88:I151" si="81">P88</f>
        <v>876.61183774541223</v>
      </c>
      <c r="J88" s="26">
        <f t="shared" ref="J88:J151" si="82">L89-L88</f>
        <v>559.65233371739305</v>
      </c>
      <c r="L88" s="19">
        <f t="shared" ref="L88:L151" si="83">AN88*AV88</f>
        <v>58412.687317511125</v>
      </c>
      <c r="M88" s="26">
        <f t="shared" si="59"/>
        <v>0</v>
      </c>
      <c r="N88" s="18">
        <f t="shared" ref="N88:N151" si="84">AV88*AQ88</f>
        <v>48.677239431259274</v>
      </c>
      <c r="O88" s="18">
        <f t="shared" ref="O88:O151" si="85">AR88*AV88</f>
        <v>1.5857241111241824</v>
      </c>
      <c r="P88" s="18">
        <f t="shared" ref="P88:P151" si="86">(AV88-AW88-AX88)*AS88+(AW88+AX88)*AS88/2</f>
        <v>876.61183774541223</v>
      </c>
      <c r="Q88" s="18">
        <f t="shared" ref="Q88:Q151" si="87">AM88*AW88</f>
        <v>15.956491794151155</v>
      </c>
      <c r="R88" s="18">
        <f t="shared" ref="R88:R151" si="88">AM88*AX88</f>
        <v>250.74004869149036</v>
      </c>
      <c r="S88" s="26">
        <f t="shared" ref="S88:S151" si="89">L88+M88-N88-O88+P88-Q88-R88</f>
        <v>58972.339651228511</v>
      </c>
      <c r="T88" s="27">
        <f t="shared" ref="T88:T151" si="90">L89-S88</f>
        <v>0</v>
      </c>
      <c r="U88" s="27"/>
      <c r="V88" s="19">
        <f t="shared" si="60"/>
        <v>0</v>
      </c>
      <c r="W88" s="19">
        <f t="shared" ca="1" si="61"/>
        <v>0</v>
      </c>
      <c r="X88" s="19">
        <f t="shared" si="62"/>
        <v>48.677239431259274</v>
      </c>
      <c r="Y88" s="19">
        <f t="shared" si="63"/>
        <v>27.279208718360572</v>
      </c>
      <c r="Z88" s="19">
        <f t="shared" si="56"/>
        <v>0</v>
      </c>
      <c r="AA88" s="19">
        <f t="shared" ref="AA88:AA151" ca="1" si="91">SUM(V88:X88)-SUM(Y88:Z88)</f>
        <v>21.398030712898702</v>
      </c>
      <c r="AB88">
        <f t="shared" ref="AB88:AB115" si="92">O88</f>
        <v>1.5857241111241824</v>
      </c>
      <c r="AC88" s="19">
        <f t="shared" si="64"/>
        <v>1.3359973339780282</v>
      </c>
      <c r="AD88" s="29">
        <f t="shared" ref="AD88:AD115" si="93">AB88-AC88</f>
        <v>0.24972677714615421</v>
      </c>
      <c r="AE88" s="19">
        <f t="shared" ca="1" si="65"/>
        <v>21.647757490044857</v>
      </c>
      <c r="AF88" s="29">
        <f t="shared" ref="AF88:AF151" ca="1" si="94">(B88-AE88)*10^6</f>
        <v>-5.74473801862041E-6</v>
      </c>
      <c r="AG88" s="19"/>
      <c r="AH88" s="19">
        <f t="shared" si="66"/>
        <v>0</v>
      </c>
      <c r="AI88" s="19">
        <f>SUM($AH$23:AH88)</f>
        <v>100000</v>
      </c>
      <c r="AJ88" s="19">
        <f t="shared" ref="AJ88:AJ151" si="95">IF($F$11="add",AI88+AM88, MAX(AI88, AM88))</f>
        <v>100000</v>
      </c>
      <c r="AK88" s="19">
        <f t="shared" ref="AK88:AK151" ca="1" si="96">AM88*(1-AL88)</f>
        <v>92274.117831857991</v>
      </c>
      <c r="AL88" s="20">
        <f ca="1">IF($F$13,OFFSET(product_specs!$J$5,MIN(10,saving_model!AZ88),saving_model!$G$14),0)</f>
        <v>0</v>
      </c>
      <c r="AM88" s="19">
        <f t="shared" ref="AM88:AM151" si="97">AN88+AO88-AQ88-AR88+AS88/2</f>
        <v>92274.117831857991</v>
      </c>
      <c r="AN88" s="19">
        <f t="shared" si="54"/>
        <v>91663.621338328318</v>
      </c>
      <c r="AO88" s="19">
        <f t="shared" ref="AO88:AO151" si="98">AH88*(1-$C$15)</f>
        <v>0</v>
      </c>
      <c r="AP88" s="19">
        <f t="shared" ref="AP88:AP151" si="99">IF($F$11="add",$C$8,MAX(0,AI88-SUM(AN88:AO88)))</f>
        <v>8336.3786616716825</v>
      </c>
      <c r="AQ88" s="18">
        <f t="shared" si="67"/>
        <v>76.386351115273598</v>
      </c>
      <c r="AR88" s="18">
        <f t="shared" ref="AR88:AR151" si="100">AP88*BB88*(1+$F$12)</f>
        <v>2.4883843073175971</v>
      </c>
      <c r="AS88" s="18">
        <f t="shared" ref="AS88:AS151" si="101">(AN88+AO88-AQ88-AR88)*AT88</f>
        <v>1378.7424579045432</v>
      </c>
      <c r="AT88" s="3">
        <f>return!Q71</f>
        <v>1.5054280423818955E-2</v>
      </c>
      <c r="AU88" s="8">
        <f t="shared" si="68"/>
        <v>1.0273840865196082</v>
      </c>
      <c r="AV88">
        <f t="shared" si="69"/>
        <v>0.63725048677611418</v>
      </c>
      <c r="AW88">
        <f t="shared" si="70"/>
        <v>1.7292489128129183E-4</v>
      </c>
      <c r="AX88">
        <f t="shared" ref="AX88:AX151" si="102">(AV88-AW88)*BF88</f>
        <v>2.7173388874699314E-3</v>
      </c>
      <c r="AY88">
        <f t="shared" si="71"/>
        <v>0</v>
      </c>
      <c r="AZ88">
        <f t="shared" si="72"/>
        <v>5</v>
      </c>
      <c r="BA88">
        <f t="shared" si="73"/>
        <v>5</v>
      </c>
      <c r="BB88">
        <f t="shared" ref="BB88:BB151" si="103">1-(1-BC88)^(1/12)</f>
        <v>2.7136094027346847E-4</v>
      </c>
      <c r="BC88">
        <f t="shared" si="74"/>
        <v>3.2514756505155232E-3</v>
      </c>
      <c r="BD88">
        <f>VLOOKUP(MIN(90,BE88),mortality!$A$4:$G$76,saving_model!BA88+2,FALSE)</f>
        <v>1.6257378252577616E-3</v>
      </c>
      <c r="BE88">
        <f t="shared" si="75"/>
        <v>54</v>
      </c>
      <c r="BF88" s="9">
        <f t="shared" ref="BF88:BF151" si="104">1-(1-BG88)^(1/12)</f>
        <v>4.2653187775606449E-3</v>
      </c>
      <c r="BG88" s="7">
        <f>VLOOKUP(saving_model!AZ88,lapse!$B$4:$C$134,2,FALSE)</f>
        <v>5.0000000000000017E-2</v>
      </c>
      <c r="BI88">
        <f>discount_curve!K72</f>
        <v>0.95073694989139301</v>
      </c>
    </row>
    <row r="89" spans="1:61" x14ac:dyDescent="0.55000000000000004">
      <c r="A89">
        <f t="shared" ref="A89:A152" si="105">A88+1</f>
        <v>66</v>
      </c>
      <c r="B89" s="19">
        <f t="shared" ca="1" si="76"/>
        <v>22.231048027574502</v>
      </c>
      <c r="C89">
        <f t="shared" si="57"/>
        <v>0</v>
      </c>
      <c r="D89">
        <f t="shared" si="77"/>
        <v>17.214058658465156</v>
      </c>
      <c r="E89">
        <f t="shared" ca="1" si="78"/>
        <v>253.55873945629901</v>
      </c>
      <c r="F89">
        <f t="shared" si="58"/>
        <v>0</v>
      </c>
      <c r="G89">
        <f t="shared" si="79"/>
        <v>27.166772197028472</v>
      </c>
      <c r="H89">
        <f t="shared" si="80"/>
        <v>0</v>
      </c>
      <c r="I89" s="19">
        <f t="shared" si="81"/>
        <v>1079.3101308554451</v>
      </c>
      <c r="J89" s="26">
        <f t="shared" si="82"/>
        <v>759.13951251607796</v>
      </c>
      <c r="L89" s="19">
        <f t="shared" si="83"/>
        <v>58972.339651228518</v>
      </c>
      <c r="M89" s="26">
        <f t="shared" si="59"/>
        <v>0</v>
      </c>
      <c r="N89" s="18">
        <f t="shared" si="84"/>
        <v>49.143616376023765</v>
      </c>
      <c r="O89" s="18">
        <f t="shared" si="85"/>
        <v>1.3323960326395807</v>
      </c>
      <c r="P89" s="18">
        <f t="shared" si="86"/>
        <v>1079.3101308554451</v>
      </c>
      <c r="Q89" s="18">
        <f t="shared" si="87"/>
        <v>16.135866474397218</v>
      </c>
      <c r="R89" s="18">
        <f t="shared" si="88"/>
        <v>253.55873945629901</v>
      </c>
      <c r="S89" s="26">
        <f t="shared" si="89"/>
        <v>59731.479163744611</v>
      </c>
      <c r="T89" s="27">
        <f t="shared" si="90"/>
        <v>0</v>
      </c>
      <c r="U89" s="27"/>
      <c r="V89" s="19">
        <f t="shared" si="60"/>
        <v>0</v>
      </c>
      <c r="W89" s="19">
        <f t="shared" ca="1" si="61"/>
        <v>0</v>
      </c>
      <c r="X89" s="19">
        <f t="shared" si="62"/>
        <v>49.143616376023765</v>
      </c>
      <c r="Y89" s="19">
        <f t="shared" si="63"/>
        <v>27.166772197028472</v>
      </c>
      <c r="Z89" s="19">
        <f t="shared" si="56"/>
        <v>0</v>
      </c>
      <c r="AA89" s="19">
        <f t="shared" ca="1" si="91"/>
        <v>21.976844178995293</v>
      </c>
      <c r="AB89">
        <f t="shared" si="92"/>
        <v>1.3323960326395807</v>
      </c>
      <c r="AC89" s="19">
        <f t="shared" si="64"/>
        <v>1.0781921840679374</v>
      </c>
      <c r="AD89" s="29">
        <f t="shared" si="93"/>
        <v>0.25420384857164335</v>
      </c>
      <c r="AE89" s="19">
        <f t="shared" ca="1" si="65"/>
        <v>22.231048027566935</v>
      </c>
      <c r="AF89" s="29">
        <f t="shared" ca="1" si="94"/>
        <v>7.567280135845067E-6</v>
      </c>
      <c r="AG89" s="19"/>
      <c r="AH89" s="19">
        <f t="shared" si="66"/>
        <v>0</v>
      </c>
      <c r="AI89" s="19">
        <f>SUM($AH$23:AH89)</f>
        <v>100000</v>
      </c>
      <c r="AJ89" s="19">
        <f t="shared" si="95"/>
        <v>100000</v>
      </c>
      <c r="AK89" s="19">
        <f t="shared" ca="1" si="96"/>
        <v>93736.560299579753</v>
      </c>
      <c r="AL89" s="20">
        <f ca="1">IF($F$13,OFFSET(product_specs!$J$5,MIN(10,saving_model!AZ89),saving_model!$G$14),0)</f>
        <v>0</v>
      </c>
      <c r="AM89" s="19">
        <f t="shared" si="97"/>
        <v>93736.560299579753</v>
      </c>
      <c r="AN89" s="19">
        <f t="shared" ref="AN89:AN152" si="106">AN88+AO88+AS88-AQ88-AR88</f>
        <v>92963.489060810272</v>
      </c>
      <c r="AO89" s="19">
        <f t="shared" si="98"/>
        <v>0</v>
      </c>
      <c r="AP89" s="19">
        <f t="shared" si="99"/>
        <v>7036.5109391897277</v>
      </c>
      <c r="AQ89" s="18">
        <f t="shared" si="67"/>
        <v>77.469574217341901</v>
      </c>
      <c r="AR89" s="18">
        <f t="shared" si="100"/>
        <v>2.1003776471733784</v>
      </c>
      <c r="AS89" s="18">
        <f t="shared" si="101"/>
        <v>1705.282381267976</v>
      </c>
      <c r="AT89" s="3">
        <f>return!Q72</f>
        <v>1.83592854137411E-2</v>
      </c>
      <c r="AU89" s="8">
        <f t="shared" si="68"/>
        <v>1.0278111853356129</v>
      </c>
      <c r="AV89">
        <f t="shared" si="69"/>
        <v>0.63436022299736294</v>
      </c>
      <c r="AW89">
        <f t="shared" si="70"/>
        <v>1.7214058658465155E-4</v>
      </c>
      <c r="AX89">
        <f t="shared" si="102"/>
        <v>2.7050143364118705E-3</v>
      </c>
      <c r="AY89">
        <f t="shared" si="71"/>
        <v>0</v>
      </c>
      <c r="AZ89">
        <f t="shared" si="72"/>
        <v>5</v>
      </c>
      <c r="BA89">
        <f t="shared" si="73"/>
        <v>5</v>
      </c>
      <c r="BB89">
        <f t="shared" si="103"/>
        <v>2.7136094027346847E-4</v>
      </c>
      <c r="BC89">
        <f t="shared" si="74"/>
        <v>3.2514756505155232E-3</v>
      </c>
      <c r="BD89">
        <f>VLOOKUP(MIN(90,BE89),mortality!$A$4:$G$76,saving_model!BA89+2,FALSE)</f>
        <v>1.6257378252577616E-3</v>
      </c>
      <c r="BE89">
        <f t="shared" si="75"/>
        <v>54</v>
      </c>
      <c r="BF89" s="9">
        <f t="shared" si="104"/>
        <v>4.2653187775606449E-3</v>
      </c>
      <c r="BG89" s="7">
        <f>VLOOKUP(saving_model!AZ89,lapse!$B$4:$C$134,2,FALSE)</f>
        <v>5.0000000000000017E-2</v>
      </c>
      <c r="BI89">
        <f>discount_curve!K73</f>
        <v>0.94999832627077108</v>
      </c>
    </row>
    <row r="90" spans="1:61" x14ac:dyDescent="0.55000000000000004">
      <c r="A90">
        <f t="shared" si="105"/>
        <v>67</v>
      </c>
      <c r="B90" s="19">
        <f t="shared" ca="1" si="76"/>
        <v>22.830552648643533</v>
      </c>
      <c r="C90">
        <f t="shared" si="57"/>
        <v>0</v>
      </c>
      <c r="D90">
        <f t="shared" si="77"/>
        <v>17.135983911943477</v>
      </c>
      <c r="E90">
        <f t="shared" ca="1" si="78"/>
        <v>254.96236959626029</v>
      </c>
      <c r="F90">
        <f t="shared" si="58"/>
        <v>0</v>
      </c>
      <c r="G90">
        <f t="shared" si="79"/>
        <v>27.054799104509858</v>
      </c>
      <c r="H90">
        <f t="shared" si="80"/>
        <v>0</v>
      </c>
      <c r="I90" s="19">
        <f t="shared" si="81"/>
        <v>221.95825609387126</v>
      </c>
      <c r="J90" s="26">
        <f t="shared" si="82"/>
        <v>-100.02544916748593</v>
      </c>
      <c r="L90" s="19">
        <f t="shared" si="83"/>
        <v>59731.479163744596</v>
      </c>
      <c r="M90" s="26">
        <f t="shared" si="59"/>
        <v>0</v>
      </c>
      <c r="N90" s="18">
        <f t="shared" si="84"/>
        <v>49.776232636453834</v>
      </c>
      <c r="O90" s="18">
        <f t="shared" si="85"/>
        <v>1.0199129183591176</v>
      </c>
      <c r="P90" s="18">
        <f t="shared" si="86"/>
        <v>221.95825609387126</v>
      </c>
      <c r="Q90" s="18">
        <f t="shared" si="87"/>
        <v>16.225190110279069</v>
      </c>
      <c r="R90" s="18">
        <f t="shared" si="88"/>
        <v>254.96236959626029</v>
      </c>
      <c r="S90" s="26">
        <f t="shared" si="89"/>
        <v>59631.453714577117</v>
      </c>
      <c r="T90" s="27">
        <f t="shared" si="90"/>
        <v>0</v>
      </c>
      <c r="U90" s="27"/>
      <c r="V90" s="19">
        <f t="shared" si="60"/>
        <v>0</v>
      </c>
      <c r="W90" s="19">
        <f t="shared" ca="1" si="61"/>
        <v>0</v>
      </c>
      <c r="X90" s="19">
        <f t="shared" si="62"/>
        <v>49.776232636453834</v>
      </c>
      <c r="Y90" s="19">
        <f t="shared" si="63"/>
        <v>27.054799104509858</v>
      </c>
      <c r="Z90" s="19">
        <f t="shared" si="56"/>
        <v>0</v>
      </c>
      <c r="AA90" s="19">
        <f t="shared" ca="1" si="91"/>
        <v>22.721433531943976</v>
      </c>
      <c r="AB90">
        <f t="shared" si="92"/>
        <v>1.0199129183591176</v>
      </c>
      <c r="AC90" s="19">
        <f t="shared" si="64"/>
        <v>0.91079380166440771</v>
      </c>
      <c r="AD90" s="29">
        <f t="shared" si="93"/>
        <v>0.10911911669470986</v>
      </c>
      <c r="AE90" s="19">
        <f t="shared" ca="1" si="65"/>
        <v>22.830552648638687</v>
      </c>
      <c r="AF90" s="29">
        <f t="shared" ca="1" si="94"/>
        <v>4.8459014578838833E-6</v>
      </c>
      <c r="AG90" s="19"/>
      <c r="AH90" s="19">
        <f t="shared" si="66"/>
        <v>0</v>
      </c>
      <c r="AI90" s="19">
        <f>SUM($AH$23:AH90)</f>
        <v>100000</v>
      </c>
      <c r="AJ90" s="19">
        <f t="shared" si="95"/>
        <v>100000</v>
      </c>
      <c r="AK90" s="19">
        <f t="shared" ca="1" si="96"/>
        <v>94684.905130953106</v>
      </c>
      <c r="AL90" s="20">
        <f ca="1">IF($F$13,OFFSET(product_specs!$J$5,MIN(10,saving_model!AZ90),saving_model!$G$14),0)</f>
        <v>0</v>
      </c>
      <c r="AM90" s="19">
        <f t="shared" si="97"/>
        <v>94684.905130953106</v>
      </c>
      <c r="AN90" s="19">
        <f t="shared" si="106"/>
        <v>94589.201490213731</v>
      </c>
      <c r="AO90" s="19">
        <f t="shared" si="98"/>
        <v>0</v>
      </c>
      <c r="AP90" s="19">
        <f t="shared" si="99"/>
        <v>5410.7985097862693</v>
      </c>
      <c r="AQ90" s="18">
        <f t="shared" si="67"/>
        <v>78.824334575178113</v>
      </c>
      <c r="AR90" s="18">
        <f t="shared" si="100"/>
        <v>1.6151073083704723</v>
      </c>
      <c r="AS90" s="18">
        <f t="shared" si="101"/>
        <v>352.28616524585482</v>
      </c>
      <c r="AT90" s="3">
        <f>return!Q73</f>
        <v>3.7275503097342622E-3</v>
      </c>
      <c r="AU90" s="8">
        <f t="shared" si="68"/>
        <v>1.0282384617029354</v>
      </c>
      <c r="AV90">
        <f t="shared" si="69"/>
        <v>0.63148306807436638</v>
      </c>
      <c r="AW90">
        <f t="shared" si="70"/>
        <v>1.7135983911943477E-4</v>
      </c>
      <c r="AX90">
        <f t="shared" si="102"/>
        <v>2.6927456836296861E-3</v>
      </c>
      <c r="AY90">
        <f t="shared" si="71"/>
        <v>0</v>
      </c>
      <c r="AZ90">
        <f t="shared" si="72"/>
        <v>5</v>
      </c>
      <c r="BA90">
        <f t="shared" si="73"/>
        <v>5</v>
      </c>
      <c r="BB90">
        <f t="shared" si="103"/>
        <v>2.7136094027346847E-4</v>
      </c>
      <c r="BC90">
        <f t="shared" si="74"/>
        <v>3.2514756505155232E-3</v>
      </c>
      <c r="BD90">
        <f>VLOOKUP(MIN(90,BE90),mortality!$A$4:$G$76,saving_model!BA90+2,FALSE)</f>
        <v>1.6257378252577616E-3</v>
      </c>
      <c r="BE90">
        <f t="shared" si="75"/>
        <v>54</v>
      </c>
      <c r="BF90" s="9">
        <f t="shared" si="104"/>
        <v>4.2653187775606449E-3</v>
      </c>
      <c r="BG90" s="7">
        <f>VLOOKUP(saving_model!AZ90,lapse!$B$4:$C$134,2,FALSE)</f>
        <v>5.0000000000000017E-2</v>
      </c>
      <c r="BI90">
        <f>discount_curve!K74</f>
        <v>0.94926027648379774</v>
      </c>
    </row>
    <row r="91" spans="1:61" x14ac:dyDescent="0.55000000000000004">
      <c r="A91">
        <f t="shared" si="105"/>
        <v>68</v>
      </c>
      <c r="B91" s="19">
        <f t="shared" ca="1" si="76"/>
        <v>22.754272483000022</v>
      </c>
      <c r="C91">
        <f t="shared" si="57"/>
        <v>0</v>
      </c>
      <c r="D91">
        <f t="shared" si="77"/>
        <v>17.058263275173911</v>
      </c>
      <c r="E91">
        <f t="shared" ca="1" si="78"/>
        <v>252.97419814511551</v>
      </c>
      <c r="F91">
        <f t="shared" si="58"/>
        <v>0</v>
      </c>
      <c r="G91">
        <f t="shared" si="79"/>
        <v>26.943287530693475</v>
      </c>
      <c r="H91">
        <f t="shared" si="80"/>
        <v>0</v>
      </c>
      <c r="I91" s="19">
        <f t="shared" si="81"/>
        <v>-509.11008988817963</v>
      </c>
      <c r="J91" s="26">
        <f t="shared" si="82"/>
        <v>-828.84011132216256</v>
      </c>
      <c r="L91" s="19">
        <f t="shared" si="83"/>
        <v>59631.45371457711</v>
      </c>
      <c r="M91" s="26">
        <f t="shared" si="59"/>
        <v>0</v>
      </c>
      <c r="N91" s="18">
        <f t="shared" si="84"/>
        <v>49.692878095480928</v>
      </c>
      <c r="O91" s="18">
        <f t="shared" si="85"/>
        <v>0.9642775178437003</v>
      </c>
      <c r="P91" s="18">
        <f t="shared" si="86"/>
        <v>-509.11008988817963</v>
      </c>
      <c r="Q91" s="18">
        <f t="shared" si="87"/>
        <v>16.098667675545911</v>
      </c>
      <c r="R91" s="18">
        <f t="shared" si="88"/>
        <v>252.97419814511551</v>
      </c>
      <c r="S91" s="26">
        <f t="shared" si="89"/>
        <v>58802.61360325494</v>
      </c>
      <c r="T91" s="27">
        <f t="shared" si="90"/>
        <v>0</v>
      </c>
      <c r="U91" s="27"/>
      <c r="V91" s="19">
        <f t="shared" si="60"/>
        <v>0</v>
      </c>
      <c r="W91" s="19">
        <f t="shared" ca="1" si="61"/>
        <v>0</v>
      </c>
      <c r="X91" s="19">
        <f t="shared" si="62"/>
        <v>49.692878095480928</v>
      </c>
      <c r="Y91" s="19">
        <f t="shared" si="63"/>
        <v>26.943287530693475</v>
      </c>
      <c r="Z91" s="19">
        <f t="shared" si="56"/>
        <v>0</v>
      </c>
      <c r="AA91" s="19">
        <f t="shared" ca="1" si="91"/>
        <v>22.749590564787454</v>
      </c>
      <c r="AB91">
        <f t="shared" si="92"/>
        <v>0.9642775178437003</v>
      </c>
      <c r="AC91" s="19">
        <f t="shared" si="64"/>
        <v>0.95959559962799901</v>
      </c>
      <c r="AD91" s="29">
        <f t="shared" si="93"/>
        <v>4.6819182157012973E-3</v>
      </c>
      <c r="AE91" s="19">
        <f t="shared" ca="1" si="65"/>
        <v>22.754272483003156</v>
      </c>
      <c r="AF91" s="29">
        <f t="shared" ca="1" si="94"/>
        <v>-3.1334934647020418E-6</v>
      </c>
      <c r="AG91" s="19"/>
      <c r="AH91" s="19">
        <f t="shared" si="66"/>
        <v>0</v>
      </c>
      <c r="AI91" s="19">
        <f>SUM($AH$23:AH91)</f>
        <v>100000</v>
      </c>
      <c r="AJ91" s="19">
        <f t="shared" si="95"/>
        <v>100000</v>
      </c>
      <c r="AK91" s="19">
        <f t="shared" ca="1" si="96"/>
        <v>94374.599663820598</v>
      </c>
      <c r="AL91" s="20">
        <f ca="1">IF($F$13,OFFSET(product_specs!$J$5,MIN(10,saving_model!AZ91),saving_model!$G$14),0)</f>
        <v>0</v>
      </c>
      <c r="AM91" s="19">
        <f t="shared" si="97"/>
        <v>94374.599663820598</v>
      </c>
      <c r="AN91" s="19">
        <f t="shared" si="106"/>
        <v>94861.048213576025</v>
      </c>
      <c r="AO91" s="19">
        <f t="shared" si="98"/>
        <v>0</v>
      </c>
      <c r="AP91" s="19">
        <f t="shared" si="99"/>
        <v>5138.9517864239751</v>
      </c>
      <c r="AQ91" s="18">
        <f t="shared" si="67"/>
        <v>79.050873511313355</v>
      </c>
      <c r="AR91" s="18">
        <f t="shared" si="100"/>
        <v>1.5339618676624336</v>
      </c>
      <c r="AS91" s="18">
        <f t="shared" si="101"/>
        <v>-811.7274287529018</v>
      </c>
      <c r="AT91" s="3">
        <f>return!Q74</f>
        <v>-8.5642905702403294E-3</v>
      </c>
      <c r="AU91" s="8">
        <f t="shared" si="68"/>
        <v>1.0286659156953866</v>
      </c>
      <c r="AV91">
        <f t="shared" si="69"/>
        <v>0.62861896255161731</v>
      </c>
      <c r="AW91">
        <f t="shared" si="70"/>
        <v>1.7058263275173912E-4</v>
      </c>
      <c r="AX91">
        <f t="shared" si="102"/>
        <v>2.6805326755955034E-3</v>
      </c>
      <c r="AY91">
        <f t="shared" si="71"/>
        <v>0</v>
      </c>
      <c r="AZ91">
        <f t="shared" si="72"/>
        <v>5</v>
      </c>
      <c r="BA91">
        <f t="shared" si="73"/>
        <v>5</v>
      </c>
      <c r="BB91">
        <f t="shared" si="103"/>
        <v>2.7136094027346847E-4</v>
      </c>
      <c r="BC91">
        <f t="shared" si="74"/>
        <v>3.2514756505155232E-3</v>
      </c>
      <c r="BD91">
        <f>VLOOKUP(MIN(90,BE91),mortality!$A$4:$G$76,saving_model!BA91+2,FALSE)</f>
        <v>1.6257378252577616E-3</v>
      </c>
      <c r="BE91">
        <f t="shared" si="75"/>
        <v>54</v>
      </c>
      <c r="BF91" s="9">
        <f t="shared" si="104"/>
        <v>4.2653187775606449E-3</v>
      </c>
      <c r="BG91" s="7">
        <f>VLOOKUP(saving_model!AZ91,lapse!$B$4:$C$134,2,FALSE)</f>
        <v>5.0000000000000017E-2</v>
      </c>
      <c r="BI91">
        <f>discount_curve!K75</f>
        <v>0.94852280008466405</v>
      </c>
    </row>
    <row r="92" spans="1:61" x14ac:dyDescent="0.55000000000000004">
      <c r="A92">
        <f t="shared" si="105"/>
        <v>69</v>
      </c>
      <c r="B92" s="19">
        <f t="shared" ca="1" si="76"/>
        <v>22.261054093791074</v>
      </c>
      <c r="C92">
        <f t="shared" si="57"/>
        <v>0</v>
      </c>
      <c r="D92">
        <f t="shared" si="77"/>
        <v>16.980895142083796</v>
      </c>
      <c r="E92">
        <f t="shared" ca="1" si="78"/>
        <v>250.56619115451122</v>
      </c>
      <c r="F92">
        <f t="shared" si="58"/>
        <v>0</v>
      </c>
      <c r="G92">
        <f t="shared" si="79"/>
        <v>26.832235573340952</v>
      </c>
      <c r="H92">
        <f t="shared" si="80"/>
        <v>0</v>
      </c>
      <c r="I92" s="19">
        <f t="shared" si="81"/>
        <v>16.901300636063844</v>
      </c>
      <c r="J92" s="26">
        <f t="shared" si="82"/>
        <v>-299.73907532766316</v>
      </c>
      <c r="L92" s="19">
        <f t="shared" si="83"/>
        <v>58802.613603254948</v>
      </c>
      <c r="M92" s="26">
        <f t="shared" si="59"/>
        <v>0</v>
      </c>
      <c r="N92" s="18">
        <f t="shared" si="84"/>
        <v>49.002178002712455</v>
      </c>
      <c r="O92" s="18">
        <f t="shared" si="85"/>
        <v>1.1265788865837936</v>
      </c>
      <c r="P92" s="18">
        <f t="shared" si="86"/>
        <v>16.901300636063844</v>
      </c>
      <c r="Q92" s="18">
        <f t="shared" si="87"/>
        <v>15.945427919925093</v>
      </c>
      <c r="R92" s="18">
        <f t="shared" si="88"/>
        <v>250.56619115451122</v>
      </c>
      <c r="S92" s="26">
        <f t="shared" si="89"/>
        <v>58502.874527927277</v>
      </c>
      <c r="T92" s="27">
        <f t="shared" si="90"/>
        <v>0</v>
      </c>
      <c r="U92" s="27"/>
      <c r="V92" s="19">
        <f t="shared" si="60"/>
        <v>0</v>
      </c>
      <c r="W92" s="19">
        <f t="shared" ca="1" si="61"/>
        <v>0</v>
      </c>
      <c r="X92" s="19">
        <f t="shared" si="62"/>
        <v>49.002178002712455</v>
      </c>
      <c r="Y92" s="19">
        <f t="shared" si="63"/>
        <v>26.832235573340952</v>
      </c>
      <c r="Z92" s="19">
        <f t="shared" si="56"/>
        <v>0</v>
      </c>
      <c r="AA92" s="19">
        <f t="shared" ca="1" si="91"/>
        <v>22.169942429371503</v>
      </c>
      <c r="AB92">
        <f t="shared" si="92"/>
        <v>1.1265788865837936</v>
      </c>
      <c r="AC92" s="19">
        <f t="shared" si="64"/>
        <v>1.0354672221587027</v>
      </c>
      <c r="AD92" s="29">
        <f t="shared" si="93"/>
        <v>9.1111664425090888E-2</v>
      </c>
      <c r="AE92" s="19">
        <f t="shared" ca="1" si="65"/>
        <v>22.261054093796595</v>
      </c>
      <c r="AF92" s="29">
        <f t="shared" ca="1" si="94"/>
        <v>-5.5209170568559784E-6</v>
      </c>
      <c r="AG92" s="19"/>
      <c r="AH92" s="19">
        <f t="shared" si="66"/>
        <v>0</v>
      </c>
      <c r="AI92" s="19">
        <f>SUM($AH$23:AH92)</f>
        <v>100000</v>
      </c>
      <c r="AJ92" s="19">
        <f t="shared" si="95"/>
        <v>100000</v>
      </c>
      <c r="AK92" s="19">
        <f t="shared" ca="1" si="96"/>
        <v>93902.163499069604</v>
      </c>
      <c r="AL92" s="20">
        <f ca="1">IF($F$13,OFFSET(product_specs!$J$5,MIN(10,saving_model!AZ92),saving_model!$G$14),0)</f>
        <v>0</v>
      </c>
      <c r="AM92" s="19">
        <f t="shared" si="97"/>
        <v>93902.163499069604</v>
      </c>
      <c r="AN92" s="19">
        <f t="shared" si="106"/>
        <v>93968.735949444148</v>
      </c>
      <c r="AO92" s="19">
        <f t="shared" si="98"/>
        <v>0</v>
      </c>
      <c r="AP92" s="19">
        <f t="shared" si="99"/>
        <v>6031.264050555852</v>
      </c>
      <c r="AQ92" s="18">
        <f t="shared" si="67"/>
        <v>78.307279957870122</v>
      </c>
      <c r="AR92" s="18">
        <f t="shared" si="100"/>
        <v>1.8003144321760447</v>
      </c>
      <c r="AS92" s="18">
        <f t="shared" si="101"/>
        <v>27.070288030977345</v>
      </c>
      <c r="AT92" s="3">
        <f>return!Q75</f>
        <v>2.8832339448614519E-4</v>
      </c>
      <c r="AU92" s="8">
        <f t="shared" si="68"/>
        <v>1.0290935473868079</v>
      </c>
      <c r="AV92">
        <f t="shared" si="69"/>
        <v>0.62576784724327006</v>
      </c>
      <c r="AW92">
        <f t="shared" si="70"/>
        <v>1.6980895142083794E-4</v>
      </c>
      <c r="AX92">
        <f t="shared" si="102"/>
        <v>2.6683750599313279E-3</v>
      </c>
      <c r="AY92">
        <f t="shared" si="71"/>
        <v>0</v>
      </c>
      <c r="AZ92">
        <f t="shared" si="72"/>
        <v>5</v>
      </c>
      <c r="BA92">
        <f t="shared" si="73"/>
        <v>5</v>
      </c>
      <c r="BB92">
        <f t="shared" si="103"/>
        <v>2.7136094027346847E-4</v>
      </c>
      <c r="BC92">
        <f t="shared" si="74"/>
        <v>3.2514756505155232E-3</v>
      </c>
      <c r="BD92">
        <f>VLOOKUP(MIN(90,BE92),mortality!$A$4:$G$76,saving_model!BA92+2,FALSE)</f>
        <v>1.6257378252577616E-3</v>
      </c>
      <c r="BE92">
        <f t="shared" si="75"/>
        <v>54</v>
      </c>
      <c r="BF92" s="9">
        <f t="shared" si="104"/>
        <v>4.2653187775606449E-3</v>
      </c>
      <c r="BG92" s="7">
        <f>VLOOKUP(saving_model!AZ92,lapse!$B$4:$C$134,2,FALSE)</f>
        <v>5.0000000000000017E-2</v>
      </c>
      <c r="BI92">
        <f>discount_curve!K76</f>
        <v>0.94778589662790758</v>
      </c>
    </row>
    <row r="93" spans="1:61" x14ac:dyDescent="0.55000000000000004">
      <c r="A93">
        <f t="shared" si="105"/>
        <v>70</v>
      </c>
      <c r="B93" s="19">
        <f t="shared" ca="1" si="76"/>
        <v>22.126287393570408</v>
      </c>
      <c r="C93">
        <f t="shared" si="57"/>
        <v>0</v>
      </c>
      <c r="D93">
        <f t="shared" si="77"/>
        <v>16.903877913884831</v>
      </c>
      <c r="E93">
        <f t="shared" ca="1" si="78"/>
        <v>249.35074792384958</v>
      </c>
      <c r="F93">
        <f t="shared" si="58"/>
        <v>0</v>
      </c>
      <c r="G93">
        <f t="shared" si="79"/>
        <v>26.721641338054379</v>
      </c>
      <c r="H93">
        <f t="shared" si="80"/>
        <v>0</v>
      </c>
      <c r="I93" s="19">
        <f t="shared" si="81"/>
        <v>45.750065794050904</v>
      </c>
      <c r="J93" s="26">
        <f t="shared" si="82"/>
        <v>-269.3524887753083</v>
      </c>
      <c r="L93" s="19">
        <f t="shared" si="83"/>
        <v>58502.874527927284</v>
      </c>
      <c r="M93" s="26">
        <f t="shared" si="59"/>
        <v>0</v>
      </c>
      <c r="N93" s="18">
        <f t="shared" si="84"/>
        <v>48.752395439939406</v>
      </c>
      <c r="O93" s="18">
        <f t="shared" si="85"/>
        <v>1.1313311606143068</v>
      </c>
      <c r="P93" s="18">
        <f t="shared" si="86"/>
        <v>45.750065794050904</v>
      </c>
      <c r="Q93" s="18">
        <f t="shared" si="87"/>
        <v>15.868080044954505</v>
      </c>
      <c r="R93" s="18">
        <f t="shared" si="88"/>
        <v>249.35074792384958</v>
      </c>
      <c r="S93" s="26">
        <f t="shared" si="89"/>
        <v>58233.522039151991</v>
      </c>
      <c r="T93" s="27">
        <f t="shared" si="90"/>
        <v>0</v>
      </c>
      <c r="U93" s="27"/>
      <c r="V93" s="19">
        <f t="shared" si="60"/>
        <v>0</v>
      </c>
      <c r="W93" s="19">
        <f t="shared" ca="1" si="61"/>
        <v>0</v>
      </c>
      <c r="X93" s="19">
        <f t="shared" si="62"/>
        <v>48.752395439939406</v>
      </c>
      <c r="Y93" s="19">
        <f t="shared" si="63"/>
        <v>26.721641338054379</v>
      </c>
      <c r="Z93" s="19">
        <f t="shared" si="56"/>
        <v>0</v>
      </c>
      <c r="AA93" s="19">
        <f t="shared" ca="1" si="91"/>
        <v>22.030754101885027</v>
      </c>
      <c r="AB93">
        <f t="shared" si="92"/>
        <v>1.1313311606143068</v>
      </c>
      <c r="AC93" s="19">
        <f t="shared" si="64"/>
        <v>1.0357978689303255</v>
      </c>
      <c r="AD93" s="29">
        <f t="shared" si="93"/>
        <v>9.5533291683981281E-2</v>
      </c>
      <c r="AE93" s="19">
        <f t="shared" ca="1" si="65"/>
        <v>22.126287393569008</v>
      </c>
      <c r="AF93" s="29">
        <f t="shared" ca="1" si="94"/>
        <v>1.3997691894473974E-6</v>
      </c>
      <c r="AG93" s="19"/>
      <c r="AH93" s="19">
        <f t="shared" si="66"/>
        <v>0</v>
      </c>
      <c r="AI93" s="19">
        <f>SUM($AH$23:AH93)</f>
        <v>100000</v>
      </c>
      <c r="AJ93" s="19">
        <f t="shared" si="95"/>
        <v>100000</v>
      </c>
      <c r="AK93" s="19">
        <f t="shared" ca="1" si="96"/>
        <v>93872.424574957913</v>
      </c>
      <c r="AL93" s="20">
        <f ca="1">IF($F$13,OFFSET(product_specs!$J$5,MIN(10,saving_model!AZ93),saving_model!$G$14),0)</f>
        <v>0</v>
      </c>
      <c r="AM93" s="19">
        <f t="shared" si="97"/>
        <v>93872.424574957913</v>
      </c>
      <c r="AN93" s="19">
        <f t="shared" si="106"/>
        <v>93915.698643085096</v>
      </c>
      <c r="AO93" s="19">
        <f t="shared" si="98"/>
        <v>0</v>
      </c>
      <c r="AP93" s="19">
        <f t="shared" si="99"/>
        <v>6084.3013569149043</v>
      </c>
      <c r="AQ93" s="18">
        <f t="shared" si="67"/>
        <v>78.263082202570914</v>
      </c>
      <c r="AR93" s="18">
        <f t="shared" si="100"/>
        <v>1.8161459108315254</v>
      </c>
      <c r="AS93" s="18">
        <f t="shared" si="101"/>
        <v>73.610319972452885</v>
      </c>
      <c r="AT93" s="3">
        <f>return!Q76</f>
        <v>7.8446031934764626E-4</v>
      </c>
      <c r="AU93" s="8">
        <f t="shared" si="68"/>
        <v>1.0295213568510715</v>
      </c>
      <c r="AV93">
        <f t="shared" si="69"/>
        <v>0.6229296632319179</v>
      </c>
      <c r="AW93">
        <f t="shared" si="70"/>
        <v>1.6903877913884829E-4</v>
      </c>
      <c r="AX93">
        <f t="shared" si="102"/>
        <v>2.6562725854038312E-3</v>
      </c>
      <c r="AY93">
        <f t="shared" si="71"/>
        <v>0</v>
      </c>
      <c r="AZ93">
        <f t="shared" si="72"/>
        <v>5</v>
      </c>
      <c r="BA93">
        <f t="shared" si="73"/>
        <v>5</v>
      </c>
      <c r="BB93">
        <f t="shared" si="103"/>
        <v>2.7136094027346847E-4</v>
      </c>
      <c r="BC93">
        <f t="shared" si="74"/>
        <v>3.2514756505155232E-3</v>
      </c>
      <c r="BD93">
        <f>VLOOKUP(MIN(90,BE93),mortality!$A$4:$G$76,saving_model!BA93+2,FALSE)</f>
        <v>1.6257378252577616E-3</v>
      </c>
      <c r="BE93">
        <f t="shared" si="75"/>
        <v>54</v>
      </c>
      <c r="BF93" s="9">
        <f t="shared" si="104"/>
        <v>4.2653187775606449E-3</v>
      </c>
      <c r="BG93" s="7">
        <f>VLOOKUP(saving_model!AZ93,lapse!$B$4:$C$134,2,FALSE)</f>
        <v>5.0000000000000017E-2</v>
      </c>
      <c r="BI93">
        <f>discount_curve!K77</f>
        <v>0.9470495656684117</v>
      </c>
    </row>
    <row r="94" spans="1:61" x14ac:dyDescent="0.55000000000000004">
      <c r="A94">
        <f t="shared" si="105"/>
        <v>71</v>
      </c>
      <c r="B94" s="19">
        <f t="shared" ca="1" si="76"/>
        <v>21.977439705969687</v>
      </c>
      <c r="C94">
        <f t="shared" si="57"/>
        <v>0</v>
      </c>
      <c r="D94">
        <f t="shared" si="77"/>
        <v>16.827209999040068</v>
      </c>
      <c r="E94">
        <f t="shared" ca="1" si="78"/>
        <v>247.6652690760593</v>
      </c>
      <c r="F94">
        <f t="shared" si="58"/>
        <v>0</v>
      </c>
      <c r="G94">
        <f t="shared" si="79"/>
        <v>26.611502938243952</v>
      </c>
      <c r="H94">
        <f t="shared" si="80"/>
        <v>0</v>
      </c>
      <c r="I94" s="19">
        <f t="shared" si="81"/>
        <v>-205.96202474667899</v>
      </c>
      <c r="J94" s="26">
        <f t="shared" si="82"/>
        <v>-519.04344646599202</v>
      </c>
      <c r="L94" s="19">
        <f t="shared" si="83"/>
        <v>58233.522039151976</v>
      </c>
      <c r="M94" s="26">
        <f t="shared" si="59"/>
        <v>0</v>
      </c>
      <c r="N94" s="18">
        <f t="shared" si="84"/>
        <v>48.527935032626651</v>
      </c>
      <c r="O94" s="18">
        <f t="shared" si="85"/>
        <v>1.1273973733660436</v>
      </c>
      <c r="P94" s="18">
        <f t="shared" si="86"/>
        <v>-205.96202474667899</v>
      </c>
      <c r="Q94" s="18">
        <f t="shared" si="87"/>
        <v>15.760820237259914</v>
      </c>
      <c r="R94" s="18">
        <f t="shared" si="88"/>
        <v>247.6652690760593</v>
      </c>
      <c r="S94" s="26">
        <f t="shared" si="89"/>
        <v>57714.478592685984</v>
      </c>
      <c r="T94" s="27">
        <f t="shared" si="90"/>
        <v>0</v>
      </c>
      <c r="U94" s="27"/>
      <c r="V94" s="19">
        <f t="shared" si="60"/>
        <v>0</v>
      </c>
      <c r="W94" s="19">
        <f t="shared" ca="1" si="61"/>
        <v>0</v>
      </c>
      <c r="X94" s="19">
        <f t="shared" si="62"/>
        <v>48.527935032626651</v>
      </c>
      <c r="Y94" s="19">
        <f t="shared" si="63"/>
        <v>26.611502938243952</v>
      </c>
      <c r="Z94" s="19">
        <f t="shared" si="56"/>
        <v>0</v>
      </c>
      <c r="AA94" s="19">
        <f t="shared" ca="1" si="91"/>
        <v>21.916432094382699</v>
      </c>
      <c r="AB94">
        <f t="shared" si="92"/>
        <v>1.1273973733660436</v>
      </c>
      <c r="AC94" s="19">
        <f t="shared" si="64"/>
        <v>1.0663897617801545</v>
      </c>
      <c r="AD94" s="29">
        <f t="shared" si="93"/>
        <v>6.1007611585889077E-2</v>
      </c>
      <c r="AE94" s="19">
        <f t="shared" ca="1" si="65"/>
        <v>21.977439705968589</v>
      </c>
      <c r="AF94" s="29">
        <f t="shared" ca="1" si="94"/>
        <v>1.0977885267493548E-6</v>
      </c>
      <c r="AG94" s="19"/>
      <c r="AH94" s="19">
        <f t="shared" si="66"/>
        <v>0</v>
      </c>
      <c r="AI94" s="19">
        <f>SUM($AH$23:AH94)</f>
        <v>100000</v>
      </c>
      <c r="AJ94" s="19">
        <f t="shared" si="95"/>
        <v>100000</v>
      </c>
      <c r="AK94" s="19">
        <f t="shared" ca="1" si="96"/>
        <v>93662.706046688734</v>
      </c>
      <c r="AL94" s="20">
        <f ca="1">IF($F$13,OFFSET(product_specs!$J$5,MIN(10,saving_model!AZ94),saving_model!$G$14),0)</f>
        <v>0</v>
      </c>
      <c r="AM94" s="19">
        <f t="shared" si="97"/>
        <v>93662.706046688734</v>
      </c>
      <c r="AN94" s="19">
        <f t="shared" si="106"/>
        <v>93909.229734944136</v>
      </c>
      <c r="AO94" s="19">
        <f t="shared" si="98"/>
        <v>0</v>
      </c>
      <c r="AP94" s="19">
        <f t="shared" si="99"/>
        <v>6090.770265055864</v>
      </c>
      <c r="AQ94" s="18">
        <f t="shared" si="67"/>
        <v>78.25769144578679</v>
      </c>
      <c r="AR94" s="18">
        <f t="shared" si="100"/>
        <v>1.8180768607267663</v>
      </c>
      <c r="AS94" s="18">
        <f t="shared" si="101"/>
        <v>-332.8958398977731</v>
      </c>
      <c r="AT94" s="3">
        <f>return!Q77</f>
        <v>-3.5478934406265594E-3</v>
      </c>
      <c r="AU94" s="8">
        <f t="shared" si="68"/>
        <v>1.0299493441620799</v>
      </c>
      <c r="AV94">
        <f t="shared" si="69"/>
        <v>0.62010435186737523</v>
      </c>
      <c r="AW94">
        <f t="shared" si="70"/>
        <v>1.6827209999040069E-4</v>
      </c>
      <c r="AX94">
        <f t="shared" si="102"/>
        <v>2.6442250019191606E-3</v>
      </c>
      <c r="AY94">
        <f t="shared" si="71"/>
        <v>0</v>
      </c>
      <c r="AZ94">
        <f t="shared" si="72"/>
        <v>5</v>
      </c>
      <c r="BA94">
        <f t="shared" si="73"/>
        <v>5</v>
      </c>
      <c r="BB94">
        <f t="shared" si="103"/>
        <v>2.7136094027346847E-4</v>
      </c>
      <c r="BC94">
        <f t="shared" si="74"/>
        <v>3.2514756505155232E-3</v>
      </c>
      <c r="BD94">
        <f>VLOOKUP(MIN(90,BE94),mortality!$A$4:$G$76,saving_model!BA94+2,FALSE)</f>
        <v>1.6257378252577616E-3</v>
      </c>
      <c r="BE94">
        <f t="shared" si="75"/>
        <v>54</v>
      </c>
      <c r="BF94" s="9">
        <f t="shared" si="104"/>
        <v>4.2653187775606449E-3</v>
      </c>
      <c r="BG94" s="7">
        <f>VLOOKUP(saving_model!AZ94,lapse!$B$4:$C$134,2,FALSE)</f>
        <v>5.0000000000000017E-2</v>
      </c>
      <c r="BI94">
        <f>discount_curve!K78</f>
        <v>0.94631380676140542</v>
      </c>
    </row>
    <row r="95" spans="1:61" x14ac:dyDescent="0.55000000000000004">
      <c r="A95">
        <f t="shared" si="105"/>
        <v>72</v>
      </c>
      <c r="B95" s="19">
        <f t="shared" ca="1" si="76"/>
        <v>21.703930119627358</v>
      </c>
      <c r="C95">
        <f t="shared" si="57"/>
        <v>0</v>
      </c>
      <c r="D95">
        <f t="shared" si="77"/>
        <v>17.907887264967659</v>
      </c>
      <c r="E95">
        <f t="shared" ca="1" si="78"/>
        <v>195.87297457902261</v>
      </c>
      <c r="F95">
        <f t="shared" si="58"/>
        <v>0</v>
      </c>
      <c r="G95">
        <f t="shared" si="79"/>
        <v>26.501818495095812</v>
      </c>
      <c r="H95">
        <f t="shared" si="80"/>
        <v>0</v>
      </c>
      <c r="I95" s="19">
        <f t="shared" si="81"/>
        <v>56.467522744606725</v>
      </c>
      <c r="J95" s="26">
        <f t="shared" si="82"/>
        <v>-205.51908771410672</v>
      </c>
      <c r="L95" s="19">
        <f t="shared" si="83"/>
        <v>57714.478592685984</v>
      </c>
      <c r="M95" s="26">
        <f t="shared" si="59"/>
        <v>0</v>
      </c>
      <c r="N95" s="18">
        <f t="shared" si="84"/>
        <v>48.09539882723832</v>
      </c>
      <c r="O95" s="18">
        <f t="shared" si="85"/>
        <v>1.281151038934716</v>
      </c>
      <c r="P95" s="18">
        <f t="shared" si="86"/>
        <v>56.467522744606725</v>
      </c>
      <c r="Q95" s="18">
        <f t="shared" si="87"/>
        <v>16.737086013521509</v>
      </c>
      <c r="R95" s="18">
        <f t="shared" si="88"/>
        <v>195.87297457902261</v>
      </c>
      <c r="S95" s="26">
        <f t="shared" si="89"/>
        <v>57508.95950497187</v>
      </c>
      <c r="T95" s="27">
        <f t="shared" si="90"/>
        <v>0</v>
      </c>
      <c r="U95" s="27"/>
      <c r="V95" s="19">
        <f t="shared" si="60"/>
        <v>0</v>
      </c>
      <c r="W95" s="19">
        <f t="shared" ca="1" si="61"/>
        <v>0</v>
      </c>
      <c r="X95" s="19">
        <f t="shared" si="62"/>
        <v>48.09539882723832</v>
      </c>
      <c r="Y95" s="19">
        <f t="shared" si="63"/>
        <v>26.501818495095812</v>
      </c>
      <c r="Z95" s="19">
        <f t="shared" si="56"/>
        <v>0</v>
      </c>
      <c r="AA95" s="19">
        <f t="shared" ca="1" si="91"/>
        <v>21.593580332142508</v>
      </c>
      <c r="AB95">
        <f t="shared" si="92"/>
        <v>1.281151038934716</v>
      </c>
      <c r="AC95" s="19">
        <f t="shared" si="64"/>
        <v>1.1708012514461501</v>
      </c>
      <c r="AD95" s="29">
        <f t="shared" si="93"/>
        <v>0.11034978748856594</v>
      </c>
      <c r="AE95" s="19">
        <f t="shared" ca="1" si="65"/>
        <v>21.703930119631075</v>
      </c>
      <c r="AF95" s="29">
        <f t="shared" ca="1" si="94"/>
        <v>-3.716138508025324E-6</v>
      </c>
      <c r="AG95" s="19"/>
      <c r="AH95" s="19">
        <f t="shared" si="66"/>
        <v>0</v>
      </c>
      <c r="AI95" s="19">
        <f>SUM($AH$23:AH95)</f>
        <v>100000</v>
      </c>
      <c r="AJ95" s="19">
        <f t="shared" si="95"/>
        <v>100000</v>
      </c>
      <c r="AK95" s="19">
        <f t="shared" ca="1" si="96"/>
        <v>93462.091679924008</v>
      </c>
      <c r="AL95" s="20">
        <f ca="1">IF($F$13,OFFSET(product_specs!$J$5,MIN(10,saving_model!AZ95),saving_model!$G$14),0)</f>
        <v>0</v>
      </c>
      <c r="AM95" s="19">
        <f t="shared" si="97"/>
        <v>93462.091679924008</v>
      </c>
      <c r="AN95" s="19">
        <f t="shared" si="106"/>
        <v>93496.258126739849</v>
      </c>
      <c r="AO95" s="19">
        <f t="shared" si="98"/>
        <v>0</v>
      </c>
      <c r="AP95" s="19">
        <f t="shared" si="99"/>
        <v>6503.7418732601509</v>
      </c>
      <c r="AQ95" s="18">
        <f t="shared" si="67"/>
        <v>77.913548438949874</v>
      </c>
      <c r="AR95" s="18">
        <f t="shared" si="100"/>
        <v>2.0754381076702813</v>
      </c>
      <c r="AS95" s="18">
        <f t="shared" si="101"/>
        <v>91.645079461565786</v>
      </c>
      <c r="AT95" s="3">
        <f>return!Q78</f>
        <v>9.8103981570951682E-4</v>
      </c>
      <c r="AU95" s="8">
        <f t="shared" si="68"/>
        <v>1.030377509393767</v>
      </c>
      <c r="AV95">
        <f t="shared" si="69"/>
        <v>0.61729185476546566</v>
      </c>
      <c r="AW95">
        <f t="shared" si="70"/>
        <v>1.7907887264967658E-4</v>
      </c>
      <c r="AX95">
        <f t="shared" si="102"/>
        <v>2.0957478166636926E-3</v>
      </c>
      <c r="AY95">
        <f t="shared" si="71"/>
        <v>0</v>
      </c>
      <c r="AZ95">
        <f t="shared" si="72"/>
        <v>6</v>
      </c>
      <c r="BA95">
        <f t="shared" si="73"/>
        <v>5</v>
      </c>
      <c r="BB95">
        <f t="shared" si="103"/>
        <v>2.9010405899121405E-4</v>
      </c>
      <c r="BC95">
        <f t="shared" si="74"/>
        <v>3.4756994916553641E-3</v>
      </c>
      <c r="BD95">
        <f>VLOOKUP(MIN(90,BE95),mortality!$A$4:$G$76,saving_model!BA95+2,FALSE)</f>
        <v>1.737849745827682E-3</v>
      </c>
      <c r="BE95">
        <f t="shared" si="75"/>
        <v>55</v>
      </c>
      <c r="BF95" s="9">
        <f t="shared" si="104"/>
        <v>3.3960531989175591E-3</v>
      </c>
      <c r="BG95" s="7">
        <f>VLOOKUP(saving_model!AZ95,lapse!$B$4:$C$134,2,FALSE)</f>
        <v>4.0000000000000015E-2</v>
      </c>
      <c r="BI95">
        <f>discount_curve!K79</f>
        <v>0.94221314195926376</v>
      </c>
    </row>
    <row r="96" spans="1:61" x14ac:dyDescent="0.55000000000000004">
      <c r="A96">
        <f t="shared" si="105"/>
        <v>73</v>
      </c>
      <c r="B96" s="19">
        <f t="shared" ca="1" si="76"/>
        <v>21.626709345489331</v>
      </c>
      <c r="C96">
        <f t="shared" si="57"/>
        <v>0</v>
      </c>
      <c r="D96">
        <f t="shared" si="77"/>
        <v>17.841893619360523</v>
      </c>
      <c r="E96">
        <f t="shared" ca="1" si="78"/>
        <v>195.26878991546261</v>
      </c>
      <c r="F96">
        <f t="shared" si="58"/>
        <v>0</v>
      </c>
      <c r="G96">
        <f t="shared" si="79"/>
        <v>26.415131333413179</v>
      </c>
      <c r="H96">
        <f t="shared" si="80"/>
        <v>0</v>
      </c>
      <c r="I96" s="19">
        <f t="shared" si="81"/>
        <v>111.12920751121121</v>
      </c>
      <c r="J96" s="26">
        <f t="shared" si="82"/>
        <v>-150.02331670251442</v>
      </c>
      <c r="L96" s="19">
        <f t="shared" si="83"/>
        <v>57508.959504971877</v>
      </c>
      <c r="M96" s="26">
        <f t="shared" si="59"/>
        <v>0</v>
      </c>
      <c r="N96" s="18">
        <f t="shared" si="84"/>
        <v>47.924132920809889</v>
      </c>
      <c r="O96" s="18">
        <f t="shared" si="85"/>
        <v>1.2741421424675061</v>
      </c>
      <c r="P96" s="18">
        <f t="shared" si="86"/>
        <v>111.12920751121121</v>
      </c>
      <c r="Q96" s="18">
        <f t="shared" si="87"/>
        <v>16.685459234973894</v>
      </c>
      <c r="R96" s="18">
        <f t="shared" si="88"/>
        <v>195.26878991546261</v>
      </c>
      <c r="S96" s="26">
        <f t="shared" si="89"/>
        <v>57358.936188269377</v>
      </c>
      <c r="T96" s="27">
        <f t="shared" si="90"/>
        <v>0</v>
      </c>
      <c r="U96" s="27"/>
      <c r="V96" s="19">
        <f t="shared" si="60"/>
        <v>0</v>
      </c>
      <c r="W96" s="19">
        <f t="shared" ca="1" si="61"/>
        <v>0</v>
      </c>
      <c r="X96" s="19">
        <f t="shared" si="62"/>
        <v>47.924132920809889</v>
      </c>
      <c r="Y96" s="19">
        <f t="shared" si="63"/>
        <v>26.415131333413179</v>
      </c>
      <c r="Z96" s="19">
        <f t="shared" si="56"/>
        <v>0</v>
      </c>
      <c r="AA96" s="19">
        <f t="shared" ca="1" si="91"/>
        <v>21.50900158739671</v>
      </c>
      <c r="AB96">
        <f t="shared" si="92"/>
        <v>1.2741421424675061</v>
      </c>
      <c r="AC96" s="19">
        <f t="shared" si="64"/>
        <v>1.1564343843866283</v>
      </c>
      <c r="AD96" s="29">
        <f t="shared" si="93"/>
        <v>0.11770775808087786</v>
      </c>
      <c r="AE96" s="19">
        <f t="shared" ca="1" si="65"/>
        <v>21.62670934547759</v>
      </c>
      <c r="AF96" s="29">
        <f t="shared" ca="1" si="94"/>
        <v>1.1741718708435656E-5</v>
      </c>
      <c r="AG96" s="19"/>
      <c r="AH96" s="19">
        <f t="shared" si="66"/>
        <v>0</v>
      </c>
      <c r="AI96" s="19">
        <f>SUM($AH$23:AH96)</f>
        <v>100000</v>
      </c>
      <c r="AJ96" s="19">
        <f t="shared" si="95"/>
        <v>100000</v>
      </c>
      <c r="AK96" s="19">
        <f t="shared" ca="1" si="96"/>
        <v>93518.432465420803</v>
      </c>
      <c r="AL96" s="20">
        <f ca="1">IF($F$13,OFFSET(product_specs!$J$5,MIN(10,saving_model!AZ96),saving_model!$G$14),0)</f>
        <v>0</v>
      </c>
      <c r="AM96" s="19">
        <f t="shared" si="97"/>
        <v>93518.432465420803</v>
      </c>
      <c r="AN96" s="19">
        <f t="shared" si="106"/>
        <v>93507.914219654791</v>
      </c>
      <c r="AO96" s="19">
        <f t="shared" si="98"/>
        <v>0</v>
      </c>
      <c r="AP96" s="19">
        <f t="shared" si="99"/>
        <v>6492.0857803452091</v>
      </c>
      <c r="AQ96" s="18">
        <f t="shared" si="67"/>
        <v>77.923261849712318</v>
      </c>
      <c r="AR96" s="18">
        <f t="shared" si="100"/>
        <v>2.0717184798170174</v>
      </c>
      <c r="AS96" s="18">
        <f t="shared" si="101"/>
        <v>181.02645219108933</v>
      </c>
      <c r="AT96" s="3">
        <f>return!Q79</f>
        <v>1.9376055216147048E-3</v>
      </c>
      <c r="AU96" s="8">
        <f t="shared" si="68"/>
        <v>1.0308058526200969</v>
      </c>
      <c r="AV96">
        <f t="shared" si="69"/>
        <v>0.61501702807615233</v>
      </c>
      <c r="AW96">
        <f t="shared" si="70"/>
        <v>1.7841893619360524E-4</v>
      </c>
      <c r="AX96">
        <f t="shared" si="102"/>
        <v>2.0880246253877793E-3</v>
      </c>
      <c r="AY96">
        <f t="shared" si="71"/>
        <v>0</v>
      </c>
      <c r="AZ96">
        <f t="shared" si="72"/>
        <v>6</v>
      </c>
      <c r="BA96">
        <f t="shared" si="73"/>
        <v>5</v>
      </c>
      <c r="BB96">
        <f t="shared" si="103"/>
        <v>2.9010405899121405E-4</v>
      </c>
      <c r="BC96">
        <f t="shared" si="74"/>
        <v>3.4756994916553641E-3</v>
      </c>
      <c r="BD96">
        <f>VLOOKUP(MIN(90,BE96),mortality!$A$4:$G$76,saving_model!BA96+2,FALSE)</f>
        <v>1.737849745827682E-3</v>
      </c>
      <c r="BE96">
        <f t="shared" si="75"/>
        <v>55</v>
      </c>
      <c r="BF96" s="9">
        <f t="shared" si="104"/>
        <v>3.3960531989175591E-3</v>
      </c>
      <c r="BG96" s="7">
        <f>VLOOKUP(saving_model!AZ96,lapse!$B$4:$C$134,2,FALSE)</f>
        <v>4.0000000000000015E-2</v>
      </c>
      <c r="BI96">
        <f>discount_curve!K80</f>
        <v>0.94143451839236747</v>
      </c>
    </row>
    <row r="97" spans="1:61" x14ac:dyDescent="0.55000000000000004">
      <c r="A97">
        <f t="shared" si="105"/>
        <v>74</v>
      </c>
      <c r="B97" s="19">
        <f t="shared" ca="1" si="76"/>
        <v>21.542410432770225</v>
      </c>
      <c r="C97">
        <f t="shared" si="57"/>
        <v>0</v>
      </c>
      <c r="D97">
        <f t="shared" si="77"/>
        <v>17.776143171691594</v>
      </c>
      <c r="E97">
        <f t="shared" ca="1" si="78"/>
        <v>194.25083782460575</v>
      </c>
      <c r="F97">
        <f t="shared" si="58"/>
        <v>0</v>
      </c>
      <c r="G97">
        <f t="shared" si="79"/>
        <v>26.32872772449889</v>
      </c>
      <c r="H97">
        <f t="shared" si="80"/>
        <v>0</v>
      </c>
      <c r="I97" s="19">
        <f t="shared" si="81"/>
        <v>-188.23569248831822</v>
      </c>
      <c r="J97" s="26">
        <f t="shared" si="82"/>
        <v>-448.13381164188468</v>
      </c>
      <c r="L97" s="19">
        <f t="shared" si="83"/>
        <v>57358.936188269363</v>
      </c>
      <c r="M97" s="26">
        <f t="shared" si="59"/>
        <v>0</v>
      </c>
      <c r="N97" s="18">
        <f t="shared" si="84"/>
        <v>47.799113490224471</v>
      </c>
      <c r="O97" s="18">
        <f t="shared" si="85"/>
        <v>1.2496912604622803</v>
      </c>
      <c r="P97" s="18">
        <f t="shared" si="86"/>
        <v>-188.23569248831822</v>
      </c>
      <c r="Q97" s="18">
        <f t="shared" si="87"/>
        <v>16.598476578285634</v>
      </c>
      <c r="R97" s="18">
        <f t="shared" si="88"/>
        <v>194.25083782460575</v>
      </c>
      <c r="S97" s="26">
        <f t="shared" si="89"/>
        <v>56910.802376627464</v>
      </c>
      <c r="T97" s="27">
        <f t="shared" si="90"/>
        <v>0</v>
      </c>
      <c r="U97" s="27"/>
      <c r="V97" s="19">
        <f t="shared" si="60"/>
        <v>0</v>
      </c>
      <c r="W97" s="19">
        <f t="shared" ca="1" si="61"/>
        <v>0</v>
      </c>
      <c r="X97" s="19">
        <f t="shared" si="62"/>
        <v>47.799113490224471</v>
      </c>
      <c r="Y97" s="19">
        <f t="shared" si="63"/>
        <v>26.32872772449889</v>
      </c>
      <c r="Z97" s="19">
        <f t="shared" si="56"/>
        <v>0</v>
      </c>
      <c r="AA97" s="19">
        <f t="shared" ca="1" si="91"/>
        <v>21.470385765725581</v>
      </c>
      <c r="AB97">
        <f t="shared" si="92"/>
        <v>1.2496912604622803</v>
      </c>
      <c r="AC97" s="19">
        <f t="shared" si="64"/>
        <v>1.1776665934059594</v>
      </c>
      <c r="AD97" s="29">
        <f t="shared" si="93"/>
        <v>7.2024667056320935E-2</v>
      </c>
      <c r="AE97" s="19">
        <f t="shared" ca="1" si="65"/>
        <v>21.542410432781903</v>
      </c>
      <c r="AF97" s="29">
        <f t="shared" ca="1" si="94"/>
        <v>-1.1677769862217247E-5</v>
      </c>
      <c r="AG97" s="19"/>
      <c r="AH97" s="19">
        <f t="shared" si="66"/>
        <v>0</v>
      </c>
      <c r="AI97" s="19">
        <f>SUM($AH$23:AH97)</f>
        <v>100000</v>
      </c>
      <c r="AJ97" s="19">
        <f t="shared" si="95"/>
        <v>100000</v>
      </c>
      <c r="AK97" s="19">
        <f t="shared" ca="1" si="96"/>
        <v>93375.016267412895</v>
      </c>
      <c r="AL97" s="20">
        <f ca="1">IF($F$13,OFFSET(product_specs!$J$5,MIN(10,saving_model!AZ97),saving_model!$G$14),0)</f>
        <v>0</v>
      </c>
      <c r="AM97" s="19">
        <f t="shared" si="97"/>
        <v>93375.016267412895</v>
      </c>
      <c r="AN97" s="19">
        <f t="shared" si="106"/>
        <v>93608.945691516346</v>
      </c>
      <c r="AO97" s="19">
        <f t="shared" si="98"/>
        <v>0</v>
      </c>
      <c r="AP97" s="19">
        <f t="shared" si="99"/>
        <v>6391.0543084836536</v>
      </c>
      <c r="AQ97" s="18">
        <f t="shared" si="67"/>
        <v>78.007454742930292</v>
      </c>
      <c r="AR97" s="18">
        <f t="shared" si="100"/>
        <v>2.0394778757368339</v>
      </c>
      <c r="AS97" s="18">
        <f t="shared" si="101"/>
        <v>-307.76498296959335</v>
      </c>
      <c r="AT97" s="3">
        <f>return!Q80</f>
        <v>-3.2905870490677058E-3</v>
      </c>
      <c r="AU97" s="8">
        <f t="shared" si="68"/>
        <v>1.0312343739150647</v>
      </c>
      <c r="AV97">
        <f t="shared" si="69"/>
        <v>0.61275058451457087</v>
      </c>
      <c r="AW97">
        <f t="shared" si="70"/>
        <v>1.7776143171691595E-4</v>
      </c>
      <c r="AX97">
        <f t="shared" si="102"/>
        <v>2.0803298954004861E-3</v>
      </c>
      <c r="AY97">
        <f t="shared" si="71"/>
        <v>0</v>
      </c>
      <c r="AZ97">
        <f t="shared" si="72"/>
        <v>6</v>
      </c>
      <c r="BA97">
        <f t="shared" si="73"/>
        <v>5</v>
      </c>
      <c r="BB97">
        <f t="shared" si="103"/>
        <v>2.9010405899121405E-4</v>
      </c>
      <c r="BC97">
        <f t="shared" si="74"/>
        <v>3.4756994916553641E-3</v>
      </c>
      <c r="BD97">
        <f>VLOOKUP(MIN(90,BE97),mortality!$A$4:$G$76,saving_model!BA97+2,FALSE)</f>
        <v>1.737849745827682E-3</v>
      </c>
      <c r="BE97">
        <f t="shared" si="75"/>
        <v>55</v>
      </c>
      <c r="BF97" s="9">
        <f t="shared" si="104"/>
        <v>3.3960531989175591E-3</v>
      </c>
      <c r="BG97" s="7">
        <f>VLOOKUP(saving_model!AZ97,lapse!$B$4:$C$134,2,FALSE)</f>
        <v>4.0000000000000015E-2</v>
      </c>
      <c r="BI97">
        <f>discount_curve!K81</f>
        <v>0.9406565382623242</v>
      </c>
    </row>
    <row r="98" spans="1:61" x14ac:dyDescent="0.55000000000000004">
      <c r="A98">
        <f t="shared" si="105"/>
        <v>75</v>
      </c>
      <c r="B98" s="19">
        <f t="shared" ca="1" si="76"/>
        <v>21.256078817626531</v>
      </c>
      <c r="C98">
        <f t="shared" si="57"/>
        <v>0</v>
      </c>
      <c r="D98">
        <f t="shared" si="77"/>
        <v>17.710635025734636</v>
      </c>
      <c r="E98">
        <f t="shared" ca="1" si="78"/>
        <v>192.66552449168179</v>
      </c>
      <c r="F98">
        <f t="shared" si="58"/>
        <v>0</v>
      </c>
      <c r="G98">
        <f t="shared" si="79"/>
        <v>26.242606740854917</v>
      </c>
      <c r="H98">
        <f t="shared" si="80"/>
        <v>0</v>
      </c>
      <c r="I98" s="19">
        <f t="shared" si="81"/>
        <v>-226.39457408968491</v>
      </c>
      <c r="J98" s="26">
        <f t="shared" si="82"/>
        <v>-484.2694191655828</v>
      </c>
      <c r="L98" s="19">
        <f t="shared" si="83"/>
        <v>56910.802376627478</v>
      </c>
      <c r="M98" s="26">
        <f t="shared" si="59"/>
        <v>0</v>
      </c>
      <c r="N98" s="18">
        <f t="shared" si="84"/>
        <v>47.425668647189568</v>
      </c>
      <c r="O98" s="18">
        <f t="shared" si="85"/>
        <v>1.3206382814109898</v>
      </c>
      <c r="P98" s="18">
        <f t="shared" si="86"/>
        <v>-226.39457408968491</v>
      </c>
      <c r="Q98" s="18">
        <f t="shared" si="87"/>
        <v>16.463013655600374</v>
      </c>
      <c r="R98" s="18">
        <f t="shared" si="88"/>
        <v>192.66552449168179</v>
      </c>
      <c r="S98" s="26">
        <f t="shared" si="89"/>
        <v>56426.53295746191</v>
      </c>
      <c r="T98" s="27">
        <f t="shared" si="90"/>
        <v>0</v>
      </c>
      <c r="U98" s="27"/>
      <c r="V98" s="19">
        <f t="shared" si="60"/>
        <v>0</v>
      </c>
      <c r="W98" s="19">
        <f t="shared" ca="1" si="61"/>
        <v>0</v>
      </c>
      <c r="X98" s="19">
        <f t="shared" si="62"/>
        <v>47.425668647189568</v>
      </c>
      <c r="Y98" s="19">
        <f t="shared" si="63"/>
        <v>26.242606740854917</v>
      </c>
      <c r="Z98" s="19">
        <f t="shared" si="56"/>
        <v>0</v>
      </c>
      <c r="AA98" s="19">
        <f t="shared" ca="1" si="91"/>
        <v>21.18306190633465</v>
      </c>
      <c r="AB98">
        <f t="shared" si="92"/>
        <v>1.3206382814109898</v>
      </c>
      <c r="AC98" s="19">
        <f t="shared" si="64"/>
        <v>1.2476213701342616</v>
      </c>
      <c r="AD98" s="29">
        <f t="shared" si="93"/>
        <v>7.3016911276728269E-2</v>
      </c>
      <c r="AE98" s="19">
        <f t="shared" ca="1" si="65"/>
        <v>21.256078817611378</v>
      </c>
      <c r="AF98" s="29">
        <f t="shared" ca="1" si="94"/>
        <v>1.5152323840084136E-5</v>
      </c>
      <c r="AG98" s="19"/>
      <c r="AH98" s="19">
        <f t="shared" si="66"/>
        <v>0</v>
      </c>
      <c r="AI98" s="19">
        <f>SUM($AH$23:AH98)</f>
        <v>100000</v>
      </c>
      <c r="AJ98" s="19">
        <f t="shared" si="95"/>
        <v>100000</v>
      </c>
      <c r="AK98" s="19">
        <f t="shared" ca="1" si="96"/>
        <v>92955.524359677715</v>
      </c>
      <c r="AL98" s="20">
        <f ca="1">IF($F$13,OFFSET(product_specs!$J$5,MIN(10,saving_model!AZ98),saving_model!$G$14),0)</f>
        <v>0</v>
      </c>
      <c r="AM98" s="19">
        <f t="shared" si="97"/>
        <v>92955.524359677715</v>
      </c>
      <c r="AN98" s="19">
        <f t="shared" si="106"/>
        <v>93221.133775928101</v>
      </c>
      <c r="AO98" s="19">
        <f t="shared" si="98"/>
        <v>0</v>
      </c>
      <c r="AP98" s="19">
        <f t="shared" si="99"/>
        <v>6778.8662240718986</v>
      </c>
      <c r="AQ98" s="18">
        <f t="shared" si="67"/>
        <v>77.684278146606758</v>
      </c>
      <c r="AR98" s="18">
        <f t="shared" si="100"/>
        <v>2.1632342676578729</v>
      </c>
      <c r="AS98" s="18">
        <f t="shared" si="101"/>
        <v>-371.52380767222832</v>
      </c>
      <c r="AT98" s="3">
        <f>return!Q81</f>
        <v>-3.9888198088774418E-3</v>
      </c>
      <c r="AU98" s="8">
        <f t="shared" si="68"/>
        <v>1.0316630733526959</v>
      </c>
      <c r="AV98">
        <f t="shared" si="69"/>
        <v>0.61049249318745347</v>
      </c>
      <c r="AW98">
        <f t="shared" si="70"/>
        <v>1.7710635025734636E-4</v>
      </c>
      <c r="AX98">
        <f t="shared" si="102"/>
        <v>2.0726635218170672E-3</v>
      </c>
      <c r="AY98">
        <f t="shared" si="71"/>
        <v>0</v>
      </c>
      <c r="AZ98">
        <f t="shared" si="72"/>
        <v>6</v>
      </c>
      <c r="BA98">
        <f t="shared" si="73"/>
        <v>5</v>
      </c>
      <c r="BB98">
        <f t="shared" si="103"/>
        <v>2.9010405899121405E-4</v>
      </c>
      <c r="BC98">
        <f t="shared" si="74"/>
        <v>3.4756994916553641E-3</v>
      </c>
      <c r="BD98">
        <f>VLOOKUP(MIN(90,BE98),mortality!$A$4:$G$76,saving_model!BA98+2,FALSE)</f>
        <v>1.737849745827682E-3</v>
      </c>
      <c r="BE98">
        <f t="shared" si="75"/>
        <v>55</v>
      </c>
      <c r="BF98" s="9">
        <f t="shared" si="104"/>
        <v>3.3960531989175591E-3</v>
      </c>
      <c r="BG98" s="7">
        <f>VLOOKUP(saving_model!AZ98,lapse!$B$4:$C$134,2,FALSE)</f>
        <v>4.0000000000000015E-2</v>
      </c>
      <c r="BI98">
        <f>discount_curve!K82</f>
        <v>0.93987920103741218</v>
      </c>
    </row>
    <row r="99" spans="1:61" x14ac:dyDescent="0.55000000000000004">
      <c r="A99">
        <f t="shared" si="105"/>
        <v>76</v>
      </c>
      <c r="B99" s="19">
        <f t="shared" ca="1" si="76"/>
        <v>20.934559713990325</v>
      </c>
      <c r="C99">
        <f t="shared" si="57"/>
        <v>0</v>
      </c>
      <c r="D99">
        <f t="shared" si="77"/>
        <v>17.645368288566139</v>
      </c>
      <c r="E99">
        <f t="shared" ca="1" si="78"/>
        <v>190.88888791772268</v>
      </c>
      <c r="F99">
        <f t="shared" si="58"/>
        <v>0</v>
      </c>
      <c r="G99">
        <f t="shared" si="79"/>
        <v>26.15676745801705</v>
      </c>
      <c r="H99">
        <f t="shared" si="80"/>
        <v>0</v>
      </c>
      <c r="I99" s="19">
        <f t="shared" si="81"/>
        <v>-304.95087376193618</v>
      </c>
      <c r="J99" s="26">
        <f t="shared" si="82"/>
        <v>-560.57645714023238</v>
      </c>
      <c r="L99" s="19">
        <f t="shared" si="83"/>
        <v>56426.532957461895</v>
      </c>
      <c r="M99" s="26">
        <f t="shared" si="59"/>
        <v>0</v>
      </c>
      <c r="N99" s="18">
        <f t="shared" si="84"/>
        <v>47.022110797884913</v>
      </c>
      <c r="O99" s="18">
        <f t="shared" si="85"/>
        <v>1.4033822470854227</v>
      </c>
      <c r="P99" s="18">
        <f t="shared" si="86"/>
        <v>-304.95087376193618</v>
      </c>
      <c r="Q99" s="18">
        <f t="shared" si="87"/>
        <v>16.311202415601432</v>
      </c>
      <c r="R99" s="18">
        <f t="shared" si="88"/>
        <v>190.88888791772268</v>
      </c>
      <c r="S99" s="26">
        <f t="shared" si="89"/>
        <v>55865.956500321663</v>
      </c>
      <c r="T99" s="27">
        <f t="shared" si="90"/>
        <v>0</v>
      </c>
      <c r="U99" s="27"/>
      <c r="V99" s="19">
        <f t="shared" si="60"/>
        <v>0</v>
      </c>
      <c r="W99" s="19">
        <f t="shared" ca="1" si="61"/>
        <v>0</v>
      </c>
      <c r="X99" s="19">
        <f t="shared" si="62"/>
        <v>47.022110797884913</v>
      </c>
      <c r="Y99" s="19">
        <f t="shared" si="63"/>
        <v>26.15676745801705</v>
      </c>
      <c r="Z99" s="19">
        <f t="shared" si="56"/>
        <v>0</v>
      </c>
      <c r="AA99" s="19">
        <f t="shared" ca="1" si="91"/>
        <v>20.865343339867863</v>
      </c>
      <c r="AB99">
        <f t="shared" si="92"/>
        <v>1.4033822470854227</v>
      </c>
      <c r="AC99" s="19">
        <f t="shared" si="64"/>
        <v>1.3341658729647072</v>
      </c>
      <c r="AD99" s="29">
        <f t="shared" si="93"/>
        <v>6.9216374120715463E-2</v>
      </c>
      <c r="AE99" s="19">
        <f t="shared" ca="1" si="65"/>
        <v>20.934559713988577</v>
      </c>
      <c r="AF99" s="29">
        <f t="shared" ca="1" si="94"/>
        <v>1.7479351299698465E-6</v>
      </c>
      <c r="AG99" s="19"/>
      <c r="AH99" s="19">
        <f t="shared" si="66"/>
        <v>0</v>
      </c>
      <c r="AI99" s="19">
        <f>SUM($AH$23:AH99)</f>
        <v>100000</v>
      </c>
      <c r="AJ99" s="19">
        <f t="shared" si="95"/>
        <v>100000</v>
      </c>
      <c r="AK99" s="19">
        <f t="shared" ca="1" si="96"/>
        <v>92439.002399121237</v>
      </c>
      <c r="AL99" s="20">
        <f ca="1">IF($F$13,OFFSET(product_specs!$J$5,MIN(10,saving_model!AZ99),saving_model!$G$14),0)</f>
        <v>0</v>
      </c>
      <c r="AM99" s="19">
        <f t="shared" si="97"/>
        <v>92439.002399121237</v>
      </c>
      <c r="AN99" s="19">
        <f t="shared" si="106"/>
        <v>92769.762455841599</v>
      </c>
      <c r="AO99" s="19">
        <f t="shared" si="98"/>
        <v>0</v>
      </c>
      <c r="AP99" s="19">
        <f t="shared" si="99"/>
        <v>7230.2375441584009</v>
      </c>
      <c r="AQ99" s="18">
        <f t="shared" si="67"/>
        <v>77.308135379868006</v>
      </c>
      <c r="AR99" s="18">
        <f t="shared" si="100"/>
        <v>2.3072733849341214</v>
      </c>
      <c r="AS99" s="18">
        <f t="shared" si="101"/>
        <v>-502.28929591111722</v>
      </c>
      <c r="AT99" s="3">
        <f>return!Q82</f>
        <v>-5.4190149860913195E-3</v>
      </c>
      <c r="AU99" s="8">
        <f t="shared" si="68"/>
        <v>1.0320919510070474</v>
      </c>
      <c r="AV99">
        <f t="shared" si="69"/>
        <v>0.60824272331537899</v>
      </c>
      <c r="AW99">
        <f t="shared" si="70"/>
        <v>1.764536828856614E-4</v>
      </c>
      <c r="AX99">
        <f t="shared" si="102"/>
        <v>2.0650254001392961E-3</v>
      </c>
      <c r="AY99">
        <f t="shared" si="71"/>
        <v>0</v>
      </c>
      <c r="AZ99">
        <f t="shared" si="72"/>
        <v>6</v>
      </c>
      <c r="BA99">
        <f t="shared" si="73"/>
        <v>5</v>
      </c>
      <c r="BB99">
        <f t="shared" si="103"/>
        <v>2.9010405899121405E-4</v>
      </c>
      <c r="BC99">
        <f t="shared" si="74"/>
        <v>3.4756994916553641E-3</v>
      </c>
      <c r="BD99">
        <f>VLOOKUP(MIN(90,BE99),mortality!$A$4:$G$76,saving_model!BA99+2,FALSE)</f>
        <v>1.737849745827682E-3</v>
      </c>
      <c r="BE99">
        <f t="shared" si="75"/>
        <v>55</v>
      </c>
      <c r="BF99" s="9">
        <f t="shared" si="104"/>
        <v>3.3960531989175591E-3</v>
      </c>
      <c r="BG99" s="7">
        <f>VLOOKUP(saving_model!AZ99,lapse!$B$4:$C$134,2,FALSE)</f>
        <v>4.0000000000000015E-2</v>
      </c>
      <c r="BI99">
        <f>discount_curve!K83</f>
        <v>0.93910250618634938</v>
      </c>
    </row>
    <row r="100" spans="1:61" x14ac:dyDescent="0.55000000000000004">
      <c r="A100">
        <f t="shared" si="105"/>
        <v>77</v>
      </c>
      <c r="B100" s="19">
        <f t="shared" ca="1" si="76"/>
        <v>20.587102185268463</v>
      </c>
      <c r="C100">
        <f t="shared" si="57"/>
        <v>0</v>
      </c>
      <c r="D100">
        <f t="shared" si="77"/>
        <v>17.580342070553193</v>
      </c>
      <c r="E100">
        <f t="shared" ca="1" si="78"/>
        <v>189.27090589498215</v>
      </c>
      <c r="F100">
        <f t="shared" si="58"/>
        <v>0</v>
      </c>
      <c r="G100">
        <f t="shared" si="79"/>
        <v>26.071208954545003</v>
      </c>
      <c r="H100">
        <f t="shared" si="80"/>
        <v>0</v>
      </c>
      <c r="I100" s="19">
        <f t="shared" si="81"/>
        <v>-137.96253625833</v>
      </c>
      <c r="J100" s="26">
        <f t="shared" si="82"/>
        <v>-391.47209536367882</v>
      </c>
      <c r="L100" s="19">
        <f t="shared" si="83"/>
        <v>55865.956500321663</v>
      </c>
      <c r="M100" s="26">
        <f t="shared" si="59"/>
        <v>0</v>
      </c>
      <c r="N100" s="18">
        <f t="shared" si="84"/>
        <v>46.554963750268051</v>
      </c>
      <c r="O100" s="18">
        <f t="shared" si="85"/>
        <v>1.5107414634216092</v>
      </c>
      <c r="P100" s="18">
        <f t="shared" si="86"/>
        <v>-137.96253625833</v>
      </c>
      <c r="Q100" s="18">
        <f t="shared" si="87"/>
        <v>16.172947996679468</v>
      </c>
      <c r="R100" s="18">
        <f t="shared" si="88"/>
        <v>189.27090589498215</v>
      </c>
      <c r="S100" s="26">
        <f t="shared" si="89"/>
        <v>55474.484404957977</v>
      </c>
      <c r="T100" s="27">
        <f t="shared" si="90"/>
        <v>0</v>
      </c>
      <c r="U100" s="27"/>
      <c r="V100" s="19">
        <f t="shared" si="60"/>
        <v>0</v>
      </c>
      <c r="W100" s="19">
        <f t="shared" ca="1" si="61"/>
        <v>0</v>
      </c>
      <c r="X100" s="19">
        <f t="shared" si="62"/>
        <v>46.554963750268051</v>
      </c>
      <c r="Y100" s="19">
        <f t="shared" si="63"/>
        <v>26.071208954545003</v>
      </c>
      <c r="Z100" s="19">
        <f t="shared" si="56"/>
        <v>0</v>
      </c>
      <c r="AA100" s="19">
        <f t="shared" ca="1" si="91"/>
        <v>20.483754795723048</v>
      </c>
      <c r="AB100">
        <f t="shared" si="92"/>
        <v>1.5107414634216092</v>
      </c>
      <c r="AC100" s="19">
        <f t="shared" si="64"/>
        <v>1.4073940738737249</v>
      </c>
      <c r="AD100" s="29">
        <f t="shared" si="93"/>
        <v>0.10334738954788425</v>
      </c>
      <c r="AE100" s="19">
        <f t="shared" ca="1" si="65"/>
        <v>20.587102185270933</v>
      </c>
      <c r="AF100" s="29">
        <f t="shared" ca="1" si="94"/>
        <v>-2.4691360067663481E-6</v>
      </c>
      <c r="AG100" s="19"/>
      <c r="AH100" s="19">
        <f t="shared" si="66"/>
        <v>0</v>
      </c>
      <c r="AI100" s="19">
        <f>SUM($AH$23:AH100)</f>
        <v>100000</v>
      </c>
      <c r="AJ100" s="19">
        <f t="shared" si="95"/>
        <v>100000</v>
      </c>
      <c r="AK100" s="19">
        <f t="shared" ca="1" si="96"/>
        <v>91994.501197840233</v>
      </c>
      <c r="AL100" s="20">
        <f ca="1">IF($F$13,OFFSET(product_specs!$J$5,MIN(10,saving_model!AZ100),saving_model!$G$14),0)</f>
        <v>0</v>
      </c>
      <c r="AM100" s="19">
        <f t="shared" si="97"/>
        <v>91994.501197840233</v>
      </c>
      <c r="AN100" s="19">
        <f t="shared" si="106"/>
        <v>92187.857751165677</v>
      </c>
      <c r="AO100" s="19">
        <f t="shared" si="98"/>
        <v>0</v>
      </c>
      <c r="AP100" s="19">
        <f t="shared" si="99"/>
        <v>7812.1422488343233</v>
      </c>
      <c r="AQ100" s="18">
        <f t="shared" si="67"/>
        <v>76.823214792638069</v>
      </c>
      <c r="AR100" s="18">
        <f t="shared" si="100"/>
        <v>2.492967593383947</v>
      </c>
      <c r="AS100" s="18">
        <f t="shared" si="101"/>
        <v>-228.08074187885779</v>
      </c>
      <c r="AT100" s="3">
        <f>return!Q83</f>
        <v>-2.4762170586377641E-3</v>
      </c>
      <c r="AU100" s="8">
        <f t="shared" si="68"/>
        <v>1.0325210069522064</v>
      </c>
      <c r="AV100">
        <f t="shared" si="69"/>
        <v>0.60600124423235402</v>
      </c>
      <c r="AW100">
        <f t="shared" si="70"/>
        <v>1.7580342070553195E-4</v>
      </c>
      <c r="AX100">
        <f t="shared" si="102"/>
        <v>2.0574154262540389E-3</v>
      </c>
      <c r="AY100">
        <f t="shared" si="71"/>
        <v>0</v>
      </c>
      <c r="AZ100">
        <f t="shared" si="72"/>
        <v>6</v>
      </c>
      <c r="BA100">
        <f t="shared" si="73"/>
        <v>5</v>
      </c>
      <c r="BB100">
        <f t="shared" si="103"/>
        <v>2.9010405899121405E-4</v>
      </c>
      <c r="BC100">
        <f t="shared" si="74"/>
        <v>3.4756994916553641E-3</v>
      </c>
      <c r="BD100">
        <f>VLOOKUP(MIN(90,BE100),mortality!$A$4:$G$76,saving_model!BA100+2,FALSE)</f>
        <v>1.737849745827682E-3</v>
      </c>
      <c r="BE100">
        <f t="shared" si="75"/>
        <v>55</v>
      </c>
      <c r="BF100" s="9">
        <f t="shared" si="104"/>
        <v>3.3960531989175591E-3</v>
      </c>
      <c r="BG100" s="7">
        <f>VLOOKUP(saving_model!AZ100,lapse!$B$4:$C$134,2,FALSE)</f>
        <v>4.0000000000000015E-2</v>
      </c>
      <c r="BI100">
        <f>discount_curve!K84</f>
        <v>0.93832645317829255</v>
      </c>
    </row>
    <row r="101" spans="1:61" x14ac:dyDescent="0.55000000000000004">
      <c r="A101">
        <f t="shared" si="105"/>
        <v>78</v>
      </c>
      <c r="B101" s="19">
        <f t="shared" ca="1" si="76"/>
        <v>20.375599990815658</v>
      </c>
      <c r="C101">
        <f t="shared" si="57"/>
        <v>0</v>
      </c>
      <c r="D101">
        <f t="shared" si="77"/>
        <v>17.515555485341331</v>
      </c>
      <c r="E101">
        <f t="shared" ca="1" si="78"/>
        <v>188.22934683898185</v>
      </c>
      <c r="F101">
        <f t="shared" si="58"/>
        <v>0</v>
      </c>
      <c r="G101">
        <f t="shared" si="79"/>
        <v>25.985930312012513</v>
      </c>
      <c r="H101">
        <f t="shared" si="80"/>
        <v>0</v>
      </c>
      <c r="I101" s="19">
        <f t="shared" si="81"/>
        <v>30.553601111175968</v>
      </c>
      <c r="J101" s="26">
        <f t="shared" si="82"/>
        <v>-221.55283151597541</v>
      </c>
      <c r="L101" s="19">
        <f t="shared" si="83"/>
        <v>55474.484404957984</v>
      </c>
      <c r="M101" s="26">
        <f t="shared" si="59"/>
        <v>0</v>
      </c>
      <c r="N101" s="18">
        <f t="shared" si="84"/>
        <v>46.228737004131652</v>
      </c>
      <c r="O101" s="18">
        <f t="shared" si="85"/>
        <v>1.564400627920036</v>
      </c>
      <c r="P101" s="18">
        <f t="shared" si="86"/>
        <v>30.553601111175968</v>
      </c>
      <c r="Q101" s="18">
        <f t="shared" si="87"/>
        <v>16.083948156114907</v>
      </c>
      <c r="R101" s="18">
        <f t="shared" si="88"/>
        <v>188.22934683898185</v>
      </c>
      <c r="S101" s="26">
        <f t="shared" si="89"/>
        <v>55252.931573442016</v>
      </c>
      <c r="T101" s="27">
        <f t="shared" si="90"/>
        <v>0</v>
      </c>
      <c r="U101" s="27"/>
      <c r="V101" s="19">
        <f t="shared" si="60"/>
        <v>0</v>
      </c>
      <c r="W101" s="19">
        <f t="shared" ca="1" si="61"/>
        <v>0</v>
      </c>
      <c r="X101" s="19">
        <f t="shared" si="62"/>
        <v>46.228737004131652</v>
      </c>
      <c r="Y101" s="19">
        <f t="shared" si="63"/>
        <v>25.985930312012513</v>
      </c>
      <c r="Z101" s="19">
        <f t="shared" si="56"/>
        <v>0</v>
      </c>
      <c r="AA101" s="19">
        <f t="shared" ca="1" si="91"/>
        <v>20.242806692119139</v>
      </c>
      <c r="AB101">
        <f t="shared" si="92"/>
        <v>1.564400627920036</v>
      </c>
      <c r="AC101" s="19">
        <f t="shared" si="64"/>
        <v>1.4316073292264235</v>
      </c>
      <c r="AD101" s="29">
        <f t="shared" si="93"/>
        <v>0.13279329869361245</v>
      </c>
      <c r="AE101" s="19">
        <f t="shared" ca="1" si="65"/>
        <v>20.375599990812752</v>
      </c>
      <c r="AF101" s="29">
        <f t="shared" ca="1" si="94"/>
        <v>2.9061197892588098E-6</v>
      </c>
      <c r="AG101" s="19"/>
      <c r="AH101" s="19">
        <f t="shared" si="66"/>
        <v>0</v>
      </c>
      <c r="AI101" s="19">
        <f>SUM($AH$23:AH101)</f>
        <v>100000</v>
      </c>
      <c r="AJ101" s="19">
        <f t="shared" si="95"/>
        <v>100000</v>
      </c>
      <c r="AK101" s="19">
        <f t="shared" ca="1" si="96"/>
        <v>91826.651855691773</v>
      </c>
      <c r="AL101" s="20">
        <f ca="1">IF($F$13,OFFSET(product_specs!$J$5,MIN(10,saving_model!AZ101),saving_model!$G$14),0)</f>
        <v>0</v>
      </c>
      <c r="AM101" s="19">
        <f t="shared" si="97"/>
        <v>91826.651855691773</v>
      </c>
      <c r="AN101" s="19">
        <f t="shared" si="106"/>
        <v>91880.460826900802</v>
      </c>
      <c r="AO101" s="19">
        <f t="shared" si="98"/>
        <v>0</v>
      </c>
      <c r="AP101" s="19">
        <f t="shared" si="99"/>
        <v>8119.5391730991978</v>
      </c>
      <c r="AQ101" s="18">
        <f t="shared" si="67"/>
        <v>76.567050689083999</v>
      </c>
      <c r="AR101" s="18">
        <f t="shared" si="100"/>
        <v>2.5910623983796675</v>
      </c>
      <c r="AS101" s="18">
        <f t="shared" si="101"/>
        <v>50.698283756871895</v>
      </c>
      <c r="AT101" s="3">
        <f>return!Q84</f>
        <v>5.5226104922412311E-4</v>
      </c>
      <c r="AU101" s="8">
        <f t="shared" si="68"/>
        <v>1.0329502412622911</v>
      </c>
      <c r="AV101">
        <f t="shared" si="69"/>
        <v>0.60376802538539442</v>
      </c>
      <c r="AW101">
        <f t="shared" si="70"/>
        <v>1.751555548534133E-4</v>
      </c>
      <c r="AX101">
        <f t="shared" si="102"/>
        <v>2.0498334964318388E-3</v>
      </c>
      <c r="AY101">
        <f t="shared" si="71"/>
        <v>0</v>
      </c>
      <c r="AZ101">
        <f t="shared" si="72"/>
        <v>6</v>
      </c>
      <c r="BA101">
        <f t="shared" si="73"/>
        <v>5</v>
      </c>
      <c r="BB101">
        <f t="shared" si="103"/>
        <v>2.9010405899121405E-4</v>
      </c>
      <c r="BC101">
        <f t="shared" si="74"/>
        <v>3.4756994916553641E-3</v>
      </c>
      <c r="BD101">
        <f>VLOOKUP(MIN(90,BE101),mortality!$A$4:$G$76,saving_model!BA101+2,FALSE)</f>
        <v>1.737849745827682E-3</v>
      </c>
      <c r="BE101">
        <f t="shared" si="75"/>
        <v>55</v>
      </c>
      <c r="BF101" s="9">
        <f t="shared" si="104"/>
        <v>3.3960531989175591E-3</v>
      </c>
      <c r="BG101" s="7">
        <f>VLOOKUP(saving_model!AZ101,lapse!$B$4:$C$134,2,FALSE)</f>
        <v>4.0000000000000015E-2</v>
      </c>
      <c r="BI101">
        <f>discount_curve!K85</f>
        <v>0.9375510414828373</v>
      </c>
    </row>
    <row r="102" spans="1:61" x14ac:dyDescent="0.55000000000000004">
      <c r="A102">
        <f t="shared" si="105"/>
        <v>79</v>
      </c>
      <c r="B102" s="19">
        <f t="shared" ca="1" si="76"/>
        <v>20.162141685271308</v>
      </c>
      <c r="C102">
        <f t="shared" si="57"/>
        <v>0</v>
      </c>
      <c r="D102">
        <f t="shared" si="77"/>
        <v>17.451007649842445</v>
      </c>
      <c r="E102">
        <f t="shared" ca="1" si="78"/>
        <v>186.14532887041025</v>
      </c>
      <c r="F102">
        <f t="shared" si="58"/>
        <v>0</v>
      </c>
      <c r="G102">
        <f t="shared" si="79"/>
        <v>25.900930614997456</v>
      </c>
      <c r="H102">
        <f t="shared" si="80"/>
        <v>0</v>
      </c>
      <c r="I102" s="19">
        <f t="shared" si="81"/>
        <v>-752.9380540515582</v>
      </c>
      <c r="J102" s="26">
        <f t="shared" si="82"/>
        <v>-1002.5974628720796</v>
      </c>
      <c r="L102" s="19">
        <f t="shared" si="83"/>
        <v>55252.931573442009</v>
      </c>
      <c r="M102" s="26">
        <f t="shared" si="59"/>
        <v>0</v>
      </c>
      <c r="N102" s="18">
        <f t="shared" si="84"/>
        <v>46.044109644535006</v>
      </c>
      <c r="O102" s="18">
        <f t="shared" si="85"/>
        <v>1.5640987221454221</v>
      </c>
      <c r="P102" s="18">
        <f t="shared" si="86"/>
        <v>-752.9380540515582</v>
      </c>
      <c r="Q102" s="18">
        <f t="shared" si="87"/>
        <v>15.90587158343471</v>
      </c>
      <c r="R102" s="18">
        <f t="shared" si="88"/>
        <v>186.14532887041025</v>
      </c>
      <c r="S102" s="26">
        <f t="shared" si="89"/>
        <v>54250.334110569929</v>
      </c>
      <c r="T102" s="27">
        <f t="shared" si="90"/>
        <v>0</v>
      </c>
      <c r="U102" s="27"/>
      <c r="V102" s="19">
        <f t="shared" si="60"/>
        <v>0</v>
      </c>
      <c r="W102" s="19">
        <f t="shared" ca="1" si="61"/>
        <v>0</v>
      </c>
      <c r="X102" s="19">
        <f t="shared" si="62"/>
        <v>46.044109644535006</v>
      </c>
      <c r="Y102" s="19">
        <f t="shared" si="63"/>
        <v>25.900930614997456</v>
      </c>
      <c r="Z102" s="19">
        <f t="shared" si="56"/>
        <v>0</v>
      </c>
      <c r="AA102" s="19">
        <f t="shared" ca="1" si="91"/>
        <v>20.143179029537549</v>
      </c>
      <c r="AB102">
        <f t="shared" si="92"/>
        <v>1.5640987221454221</v>
      </c>
      <c r="AC102" s="19">
        <f t="shared" si="64"/>
        <v>1.5451360664077356</v>
      </c>
      <c r="AD102" s="29">
        <f t="shared" si="93"/>
        <v>1.8962655737686518E-2</v>
      </c>
      <c r="AE102" s="19">
        <f t="shared" ca="1" si="65"/>
        <v>20.162141685275238</v>
      </c>
      <c r="AF102" s="29">
        <f t="shared" ca="1" si="94"/>
        <v>-3.929301328753354E-6</v>
      </c>
      <c r="AG102" s="19"/>
      <c r="AH102" s="19">
        <f t="shared" si="66"/>
        <v>0</v>
      </c>
      <c r="AI102" s="19">
        <f>SUM($AH$23:AH102)</f>
        <v>100000</v>
      </c>
      <c r="AJ102" s="19">
        <f t="shared" si="95"/>
        <v>100000</v>
      </c>
      <c r="AK102" s="19">
        <f t="shared" ca="1" si="96"/>
        <v>91145.863336884824</v>
      </c>
      <c r="AL102" s="20">
        <f ca="1">IF($F$13,OFFSET(product_specs!$J$5,MIN(10,saving_model!AZ102),saving_model!$G$14),0)</f>
        <v>0</v>
      </c>
      <c r="AM102" s="19">
        <f t="shared" si="97"/>
        <v>91145.863336884824</v>
      </c>
      <c r="AN102" s="19">
        <f t="shared" si="106"/>
        <v>91852.000997570198</v>
      </c>
      <c r="AO102" s="19">
        <f t="shared" si="98"/>
        <v>0</v>
      </c>
      <c r="AP102" s="19">
        <f t="shared" si="99"/>
        <v>8147.9990024298022</v>
      </c>
      <c r="AQ102" s="18">
        <f t="shared" si="67"/>
        <v>76.543334164641834</v>
      </c>
      <c r="AR102" s="18">
        <f t="shared" si="100"/>
        <v>2.6001443415873737</v>
      </c>
      <c r="AS102" s="18">
        <f t="shared" si="101"/>
        <v>-1253.9883643582934</v>
      </c>
      <c r="AT102" s="3">
        <f>return!Q85</f>
        <v>-1.366404401320731E-2</v>
      </c>
      <c r="AU102" s="8">
        <f t="shared" si="68"/>
        <v>1.0333796540114502</v>
      </c>
      <c r="AV102">
        <f t="shared" si="69"/>
        <v>0.60154303633410922</v>
      </c>
      <c r="AW102">
        <f t="shared" si="70"/>
        <v>1.7451007649842444E-4</v>
      </c>
      <c r="AX102">
        <f t="shared" si="102"/>
        <v>2.0422795073254973E-3</v>
      </c>
      <c r="AY102">
        <f t="shared" si="71"/>
        <v>0</v>
      </c>
      <c r="AZ102">
        <f t="shared" si="72"/>
        <v>6</v>
      </c>
      <c r="BA102">
        <f t="shared" si="73"/>
        <v>5</v>
      </c>
      <c r="BB102">
        <f t="shared" si="103"/>
        <v>2.9010405899121405E-4</v>
      </c>
      <c r="BC102">
        <f t="shared" si="74"/>
        <v>3.4756994916553641E-3</v>
      </c>
      <c r="BD102">
        <f>VLOOKUP(MIN(90,BE102),mortality!$A$4:$G$76,saving_model!BA102+2,FALSE)</f>
        <v>1.737849745827682E-3</v>
      </c>
      <c r="BE102">
        <f t="shared" si="75"/>
        <v>55</v>
      </c>
      <c r="BF102" s="9">
        <f t="shared" si="104"/>
        <v>3.3960531989175591E-3</v>
      </c>
      <c r="BG102" s="7">
        <f>VLOOKUP(saving_model!AZ102,lapse!$B$4:$C$134,2,FALSE)</f>
        <v>4.0000000000000015E-2</v>
      </c>
      <c r="BI102">
        <f>discount_curve!K86</f>
        <v>0.93677627057001744</v>
      </c>
    </row>
    <row r="103" spans="1:61" x14ac:dyDescent="0.55000000000000004">
      <c r="A103">
        <f t="shared" si="105"/>
        <v>80</v>
      </c>
      <c r="B103" s="19">
        <f t="shared" ca="1" si="76"/>
        <v>19.516906018285567</v>
      </c>
      <c r="C103">
        <f t="shared" si="57"/>
        <v>0</v>
      </c>
      <c r="D103">
        <f t="shared" si="77"/>
        <v>17.386697684222771</v>
      </c>
      <c r="E103">
        <f t="shared" ca="1" si="78"/>
        <v>183.71144908070409</v>
      </c>
      <c r="F103">
        <f t="shared" si="58"/>
        <v>0</v>
      </c>
      <c r="G103">
        <f t="shared" si="79"/>
        <v>25.816208951072078</v>
      </c>
      <c r="H103">
        <f t="shared" si="80"/>
        <v>0</v>
      </c>
      <c r="I103" s="19">
        <f t="shared" si="81"/>
        <v>-183.74026479877955</v>
      </c>
      <c r="J103" s="26">
        <f t="shared" si="82"/>
        <v>-430.17152653306402</v>
      </c>
      <c r="L103" s="19">
        <f t="shared" si="83"/>
        <v>54250.334110569929</v>
      </c>
      <c r="M103" s="26">
        <f t="shared" si="59"/>
        <v>0</v>
      </c>
      <c r="N103" s="18">
        <f t="shared" si="84"/>
        <v>45.208611758808274</v>
      </c>
      <c r="O103" s="18">
        <f t="shared" si="85"/>
        <v>1.8133011128286101</v>
      </c>
      <c r="P103" s="18">
        <f t="shared" si="86"/>
        <v>-183.74026479877955</v>
      </c>
      <c r="Q103" s="18">
        <f t="shared" si="87"/>
        <v>15.697899781942263</v>
      </c>
      <c r="R103" s="18">
        <f t="shared" si="88"/>
        <v>183.71144908070409</v>
      </c>
      <c r="S103" s="26">
        <f t="shared" si="89"/>
        <v>53820.162584036865</v>
      </c>
      <c r="T103" s="27">
        <f t="shared" si="90"/>
        <v>0</v>
      </c>
      <c r="U103" s="27"/>
      <c r="V103" s="19">
        <f t="shared" si="60"/>
        <v>0</v>
      </c>
      <c r="W103" s="19">
        <f t="shared" ca="1" si="61"/>
        <v>0</v>
      </c>
      <c r="X103" s="19">
        <f t="shared" si="62"/>
        <v>45.208611758808274</v>
      </c>
      <c r="Y103" s="19">
        <f t="shared" si="63"/>
        <v>25.816208951072078</v>
      </c>
      <c r="Z103" s="19">
        <f t="shared" si="56"/>
        <v>0</v>
      </c>
      <c r="AA103" s="19">
        <f t="shared" ca="1" si="91"/>
        <v>19.392402807736197</v>
      </c>
      <c r="AB103">
        <f t="shared" si="92"/>
        <v>1.8133011128286101</v>
      </c>
      <c r="AC103" s="19">
        <f t="shared" si="64"/>
        <v>1.6887979022805073</v>
      </c>
      <c r="AD103" s="29">
        <f t="shared" si="93"/>
        <v>0.12450321054810276</v>
      </c>
      <c r="AE103" s="19">
        <f t="shared" ca="1" si="65"/>
        <v>19.516906018284299</v>
      </c>
      <c r="AF103" s="29">
        <f t="shared" ca="1" si="94"/>
        <v>1.2683187833317788E-6</v>
      </c>
      <c r="AG103" s="19"/>
      <c r="AH103" s="19">
        <f t="shared" si="66"/>
        <v>0</v>
      </c>
      <c r="AI103" s="19">
        <f>SUM($AH$23:AH103)</f>
        <v>100000</v>
      </c>
      <c r="AJ103" s="19">
        <f t="shared" si="95"/>
        <v>100000</v>
      </c>
      <c r="AK103" s="19">
        <f t="shared" ca="1" si="96"/>
        <v>90286.839209190526</v>
      </c>
      <c r="AL103" s="20">
        <f ca="1">IF($F$13,OFFSET(product_specs!$J$5,MIN(10,saving_model!AZ103),saving_model!$G$14),0)</f>
        <v>0</v>
      </c>
      <c r="AM103" s="19">
        <f t="shared" si="97"/>
        <v>90286.839209190526</v>
      </c>
      <c r="AN103" s="19">
        <f t="shared" si="106"/>
        <v>90518.869154705681</v>
      </c>
      <c r="AO103" s="19">
        <f t="shared" si="98"/>
        <v>0</v>
      </c>
      <c r="AP103" s="19">
        <f t="shared" si="99"/>
        <v>9481.1308452943194</v>
      </c>
      <c r="AQ103" s="18">
        <f t="shared" si="67"/>
        <v>75.432390962254729</v>
      </c>
      <c r="AR103" s="18">
        <f t="shared" si="100"/>
        <v>3.025565996251351</v>
      </c>
      <c r="AS103" s="18">
        <f t="shared" si="101"/>
        <v>-307.14397711327717</v>
      </c>
      <c r="AT103" s="3">
        <f>return!Q86</f>
        <v>-3.3960922229965274E-3</v>
      </c>
      <c r="AU103" s="8">
        <f t="shared" si="68"/>
        <v>1.0338092452738636</v>
      </c>
      <c r="AV103">
        <f t="shared" si="69"/>
        <v>0.59932624675028534</v>
      </c>
      <c r="AW103">
        <f t="shared" si="70"/>
        <v>1.7386697684222769E-4</v>
      </c>
      <c r="AX103">
        <f t="shared" si="102"/>
        <v>2.0347533559686697E-3</v>
      </c>
      <c r="AY103">
        <f t="shared" si="71"/>
        <v>0</v>
      </c>
      <c r="AZ103">
        <f t="shared" si="72"/>
        <v>6</v>
      </c>
      <c r="BA103">
        <f t="shared" si="73"/>
        <v>5</v>
      </c>
      <c r="BB103">
        <f t="shared" si="103"/>
        <v>2.9010405899121405E-4</v>
      </c>
      <c r="BC103">
        <f t="shared" si="74"/>
        <v>3.4756994916553641E-3</v>
      </c>
      <c r="BD103">
        <f>VLOOKUP(MIN(90,BE103),mortality!$A$4:$G$76,saving_model!BA103+2,FALSE)</f>
        <v>1.737849745827682E-3</v>
      </c>
      <c r="BE103">
        <f t="shared" si="75"/>
        <v>55</v>
      </c>
      <c r="BF103" s="9">
        <f t="shared" si="104"/>
        <v>3.3960531989175591E-3</v>
      </c>
      <c r="BG103" s="7">
        <f>VLOOKUP(saving_model!AZ103,lapse!$B$4:$C$134,2,FALSE)</f>
        <v>4.0000000000000015E-2</v>
      </c>
      <c r="BI103">
        <f>discount_curve!K87</f>
        <v>0.93600213991030434</v>
      </c>
    </row>
    <row r="104" spans="1:61" x14ac:dyDescent="0.55000000000000004">
      <c r="A104">
        <f t="shared" si="105"/>
        <v>81</v>
      </c>
      <c r="B104" s="19">
        <f t="shared" ca="1" si="76"/>
        <v>19.328851772793115</v>
      </c>
      <c r="C104">
        <f t="shared" si="57"/>
        <v>0</v>
      </c>
      <c r="D104">
        <f t="shared" si="77"/>
        <v>17.322624711890874</v>
      </c>
      <c r="E104">
        <f t="shared" ca="1" si="78"/>
        <v>183.18611415546448</v>
      </c>
      <c r="F104">
        <f t="shared" si="58"/>
        <v>0</v>
      </c>
      <c r="G104">
        <f t="shared" si="79"/>
        <v>25.73176441079314</v>
      </c>
      <c r="H104">
        <f t="shared" si="80"/>
        <v>0</v>
      </c>
      <c r="I104" s="19">
        <f t="shared" si="81"/>
        <v>365.53600809524806</v>
      </c>
      <c r="J104" s="26">
        <f t="shared" si="82"/>
        <v>119.96665304430644</v>
      </c>
      <c r="L104" s="19">
        <f t="shared" si="83"/>
        <v>53820.162584036865</v>
      </c>
      <c r="M104" s="26">
        <f t="shared" si="59"/>
        <v>0</v>
      </c>
      <c r="N104" s="18">
        <f t="shared" si="84"/>
        <v>44.85013548669739</v>
      </c>
      <c r="O104" s="18">
        <f t="shared" si="85"/>
        <v>1.8800947997641821</v>
      </c>
      <c r="P104" s="18">
        <f t="shared" si="86"/>
        <v>365.53600809524806</v>
      </c>
      <c r="Q104" s="18">
        <f t="shared" si="87"/>
        <v>15.653010609004856</v>
      </c>
      <c r="R104" s="18">
        <f t="shared" si="88"/>
        <v>183.18611415546448</v>
      </c>
      <c r="S104" s="26">
        <f t="shared" si="89"/>
        <v>53940.129237081179</v>
      </c>
      <c r="T104" s="27">
        <f t="shared" si="90"/>
        <v>0</v>
      </c>
      <c r="U104" s="27"/>
      <c r="V104" s="19">
        <f t="shared" si="60"/>
        <v>0</v>
      </c>
      <c r="W104" s="19">
        <f t="shared" ca="1" si="61"/>
        <v>0</v>
      </c>
      <c r="X104" s="19">
        <f t="shared" si="62"/>
        <v>44.85013548669739</v>
      </c>
      <c r="Y104" s="19">
        <f t="shared" si="63"/>
        <v>25.73176441079314</v>
      </c>
      <c r="Z104" s="19">
        <f t="shared" si="56"/>
        <v>0</v>
      </c>
      <c r="AA104" s="19">
        <f t="shared" ca="1" si="91"/>
        <v>19.11837107590425</v>
      </c>
      <c r="AB104">
        <f t="shared" si="92"/>
        <v>1.8800947997641821</v>
      </c>
      <c r="AC104" s="19">
        <f t="shared" si="64"/>
        <v>1.669614102886019</v>
      </c>
      <c r="AD104" s="29">
        <f t="shared" si="93"/>
        <v>0.21048069687816318</v>
      </c>
      <c r="AE104" s="19">
        <f t="shared" ca="1" si="65"/>
        <v>19.328851772782414</v>
      </c>
      <c r="AF104" s="29">
        <f t="shared" ca="1" si="94"/>
        <v>1.0700773600547109E-5</v>
      </c>
      <c r="AG104" s="19"/>
      <c r="AH104" s="19">
        <f t="shared" si="66"/>
        <v>0</v>
      </c>
      <c r="AI104" s="19">
        <f>SUM($AH$23:AH104)</f>
        <v>100000</v>
      </c>
      <c r="AJ104" s="19">
        <f t="shared" si="95"/>
        <v>100000</v>
      </c>
      <c r="AK104" s="19">
        <f t="shared" ca="1" si="96"/>
        <v>90361.656327173478</v>
      </c>
      <c r="AL104" s="20">
        <f ca="1">IF($F$13,OFFSET(product_specs!$J$5,MIN(10,saving_model!AZ104),saving_model!$G$14),0)</f>
        <v>0</v>
      </c>
      <c r="AM104" s="19">
        <f t="shared" si="97"/>
        <v>90361.656327173478</v>
      </c>
      <c r="AN104" s="19">
        <f t="shared" si="106"/>
        <v>90133.26722063389</v>
      </c>
      <c r="AO104" s="19">
        <f t="shared" si="98"/>
        <v>0</v>
      </c>
      <c r="AP104" s="19">
        <f t="shared" si="99"/>
        <v>9866.7327793661098</v>
      </c>
      <c r="AQ104" s="18">
        <f t="shared" si="67"/>
        <v>75.111056017194912</v>
      </c>
      <c r="AR104" s="18">
        <f t="shared" si="100"/>
        <v>3.1486171511033487</v>
      </c>
      <c r="AS104" s="18">
        <f t="shared" si="101"/>
        <v>613.29755941577753</v>
      </c>
      <c r="AT104" s="3">
        <f>return!Q87</f>
        <v>6.8102549332698104E-3</v>
      </c>
      <c r="AU104" s="8">
        <f t="shared" si="68"/>
        <v>1.0342390151237422</v>
      </c>
      <c r="AV104">
        <f t="shared" si="69"/>
        <v>0.59711762641747446</v>
      </c>
      <c r="AW104">
        <f t="shared" si="70"/>
        <v>1.7322624711890874E-4</v>
      </c>
      <c r="AX104">
        <f t="shared" si="102"/>
        <v>2.0272549397744597E-3</v>
      </c>
      <c r="AY104">
        <f t="shared" si="71"/>
        <v>0</v>
      </c>
      <c r="AZ104">
        <f t="shared" si="72"/>
        <v>6</v>
      </c>
      <c r="BA104">
        <f t="shared" si="73"/>
        <v>5</v>
      </c>
      <c r="BB104">
        <f t="shared" si="103"/>
        <v>2.9010405899121405E-4</v>
      </c>
      <c r="BC104">
        <f t="shared" si="74"/>
        <v>3.4756994916553641E-3</v>
      </c>
      <c r="BD104">
        <f>VLOOKUP(MIN(90,BE104),mortality!$A$4:$G$76,saving_model!BA104+2,FALSE)</f>
        <v>1.737849745827682E-3</v>
      </c>
      <c r="BE104">
        <f t="shared" si="75"/>
        <v>55</v>
      </c>
      <c r="BF104" s="9">
        <f t="shared" si="104"/>
        <v>3.3960531989175591E-3</v>
      </c>
      <c r="BG104" s="7">
        <f>VLOOKUP(saving_model!AZ104,lapse!$B$4:$C$134,2,FALSE)</f>
        <v>4.0000000000000015E-2</v>
      </c>
      <c r="BI104">
        <f>discount_curve!K88</f>
        <v>0.93522864897460811</v>
      </c>
    </row>
    <row r="105" spans="1:61" x14ac:dyDescent="0.55000000000000004">
      <c r="A105">
        <f t="shared" si="105"/>
        <v>82</v>
      </c>
      <c r="B105" s="19">
        <f t="shared" ca="1" si="76"/>
        <v>19.481087864341276</v>
      </c>
      <c r="C105">
        <f t="shared" si="57"/>
        <v>0</v>
      </c>
      <c r="D105">
        <f t="shared" si="77"/>
        <v>17.258787859485714</v>
      </c>
      <c r="E105">
        <f t="shared" ca="1" si="78"/>
        <v>183.33547091514882</v>
      </c>
      <c r="F105">
        <f t="shared" si="58"/>
        <v>0</v>
      </c>
      <c r="G105">
        <f t="shared" si="79"/>
        <v>25.64759608769219</v>
      </c>
      <c r="H105">
        <f t="shared" si="80"/>
        <v>0</v>
      </c>
      <c r="I105" s="19">
        <f t="shared" si="81"/>
        <v>213.85019633051303</v>
      </c>
      <c r="J105" s="26">
        <f t="shared" si="82"/>
        <v>-31.87274639615498</v>
      </c>
      <c r="L105" s="19">
        <f t="shared" si="83"/>
        <v>53940.129237081172</v>
      </c>
      <c r="M105" s="26">
        <f t="shared" si="59"/>
        <v>0</v>
      </c>
      <c r="N105" s="18">
        <f t="shared" si="84"/>
        <v>44.950107697567653</v>
      </c>
      <c r="O105" s="18">
        <f t="shared" si="85"/>
        <v>1.7715911678275884</v>
      </c>
      <c r="P105" s="18">
        <f t="shared" si="86"/>
        <v>213.85019633051303</v>
      </c>
      <c r="Q105" s="18">
        <f t="shared" si="87"/>
        <v>15.665772946121095</v>
      </c>
      <c r="R105" s="18">
        <f t="shared" si="88"/>
        <v>183.33547091514882</v>
      </c>
      <c r="S105" s="26">
        <f t="shared" si="89"/>
        <v>53908.256490685024</v>
      </c>
      <c r="T105" s="27">
        <f t="shared" si="90"/>
        <v>0</v>
      </c>
      <c r="U105" s="27"/>
      <c r="V105" s="19">
        <f t="shared" si="60"/>
        <v>0</v>
      </c>
      <c r="W105" s="19">
        <f t="shared" ca="1" si="61"/>
        <v>0</v>
      </c>
      <c r="X105" s="19">
        <f t="shared" si="62"/>
        <v>44.950107697567653</v>
      </c>
      <c r="Y105" s="19">
        <f t="shared" si="63"/>
        <v>25.64759608769219</v>
      </c>
      <c r="Z105" s="19">
        <f t="shared" si="56"/>
        <v>0</v>
      </c>
      <c r="AA105" s="19">
        <f t="shared" ca="1" si="91"/>
        <v>19.302511609875463</v>
      </c>
      <c r="AB105">
        <f t="shared" si="92"/>
        <v>1.7715911678275884</v>
      </c>
      <c r="AC105" s="19">
        <f t="shared" si="64"/>
        <v>1.5930149133646196</v>
      </c>
      <c r="AD105" s="29">
        <f t="shared" si="93"/>
        <v>0.17857625446296876</v>
      </c>
      <c r="AE105" s="19">
        <f t="shared" ca="1" si="65"/>
        <v>19.481087864338431</v>
      </c>
      <c r="AF105" s="29">
        <f t="shared" ca="1" si="94"/>
        <v>2.8457236567192012E-6</v>
      </c>
      <c r="AG105" s="19"/>
      <c r="AH105" s="19">
        <f t="shared" si="66"/>
        <v>0</v>
      </c>
      <c r="AI105" s="19">
        <f>SUM($AH$23:AH105)</f>
        <v>100000</v>
      </c>
      <c r="AJ105" s="19">
        <f t="shared" si="95"/>
        <v>100000</v>
      </c>
      <c r="AK105" s="19">
        <f t="shared" ca="1" si="96"/>
        <v>90769.833163636271</v>
      </c>
      <c r="AL105" s="20">
        <f ca="1">IF($F$13,OFFSET(product_specs!$J$5,MIN(10,saving_model!AZ105),saving_model!$G$14),0)</f>
        <v>0</v>
      </c>
      <c r="AM105" s="19">
        <f t="shared" si="97"/>
        <v>90769.833163636271</v>
      </c>
      <c r="AN105" s="19">
        <f t="shared" si="106"/>
        <v>90668.305106881366</v>
      </c>
      <c r="AO105" s="19">
        <f t="shared" si="98"/>
        <v>0</v>
      </c>
      <c r="AP105" s="19">
        <f t="shared" si="99"/>
        <v>9331.6948931186344</v>
      </c>
      <c r="AQ105" s="18">
        <f t="shared" si="67"/>
        <v>75.556920922401147</v>
      </c>
      <c r="AR105" s="18">
        <f t="shared" si="100"/>
        <v>2.9778788223374297</v>
      </c>
      <c r="AS105" s="18">
        <f t="shared" si="101"/>
        <v>360.12571299929527</v>
      </c>
      <c r="AT105" s="3">
        <f>return!Q88</f>
        <v>3.975346352886433E-3</v>
      </c>
      <c r="AU105" s="8">
        <f t="shared" si="68"/>
        <v>1.034668963635327</v>
      </c>
      <c r="AV105">
        <f t="shared" si="69"/>
        <v>0.59491714523058103</v>
      </c>
      <c r="AW105">
        <f t="shared" si="70"/>
        <v>1.7258787859485714E-4</v>
      </c>
      <c r="AX105">
        <f t="shared" si="102"/>
        <v>2.0197841565340203E-3</v>
      </c>
      <c r="AY105">
        <f t="shared" si="71"/>
        <v>0</v>
      </c>
      <c r="AZ105">
        <f t="shared" si="72"/>
        <v>6</v>
      </c>
      <c r="BA105">
        <f t="shared" si="73"/>
        <v>5</v>
      </c>
      <c r="BB105">
        <f t="shared" si="103"/>
        <v>2.9010405899121405E-4</v>
      </c>
      <c r="BC105">
        <f t="shared" si="74"/>
        <v>3.4756994916553641E-3</v>
      </c>
      <c r="BD105">
        <f>VLOOKUP(MIN(90,BE105),mortality!$A$4:$G$76,saving_model!BA105+2,FALSE)</f>
        <v>1.737849745827682E-3</v>
      </c>
      <c r="BE105">
        <f t="shared" si="75"/>
        <v>55</v>
      </c>
      <c r="BF105" s="9">
        <f t="shared" si="104"/>
        <v>3.3960531989175591E-3</v>
      </c>
      <c r="BG105" s="7">
        <f>VLOOKUP(saving_model!AZ105,lapse!$B$4:$C$134,2,FALSE)</f>
        <v>4.0000000000000015E-2</v>
      </c>
      <c r="BI105">
        <f>discount_curve!K89</f>
        <v>0.93445579723427452</v>
      </c>
    </row>
    <row r="106" spans="1:61" x14ac:dyDescent="0.55000000000000004">
      <c r="A106">
        <f t="shared" si="105"/>
        <v>83</v>
      </c>
      <c r="B106" s="19">
        <f t="shared" ca="1" si="76"/>
        <v>19.576004202827789</v>
      </c>
      <c r="C106">
        <f t="shared" si="57"/>
        <v>0</v>
      </c>
      <c r="D106">
        <f t="shared" si="77"/>
        <v>17.195186256864741</v>
      </c>
      <c r="E106">
        <f t="shared" ca="1" si="78"/>
        <v>183.73071469354761</v>
      </c>
      <c r="F106">
        <f t="shared" si="58"/>
        <v>0</v>
      </c>
      <c r="G106">
        <f t="shared" si="79"/>
        <v>25.563703078265835</v>
      </c>
      <c r="H106">
        <f t="shared" si="80"/>
        <v>0</v>
      </c>
      <c r="I106" s="19">
        <f t="shared" si="81"/>
        <v>509.71091859232786</v>
      </c>
      <c r="J106" s="26">
        <f t="shared" si="82"/>
        <v>263.6453103608219</v>
      </c>
      <c r="L106" s="19">
        <f t="shared" si="83"/>
        <v>53908.256490685017</v>
      </c>
      <c r="M106" s="26">
        <f t="shared" si="59"/>
        <v>0</v>
      </c>
      <c r="N106" s="18">
        <f t="shared" si="84"/>
        <v>44.923547075570845</v>
      </c>
      <c r="O106" s="18">
        <f t="shared" si="85"/>
        <v>1.711800459355314</v>
      </c>
      <c r="P106" s="18">
        <f t="shared" si="86"/>
        <v>509.71091859232786</v>
      </c>
      <c r="Q106" s="18">
        <f t="shared" si="87"/>
        <v>15.699546003019769</v>
      </c>
      <c r="R106" s="18">
        <f t="shared" si="88"/>
        <v>183.73071469354761</v>
      </c>
      <c r="S106" s="26">
        <f t="shared" si="89"/>
        <v>54171.901801045839</v>
      </c>
      <c r="T106" s="27">
        <f t="shared" si="90"/>
        <v>0</v>
      </c>
      <c r="U106" s="27"/>
      <c r="V106" s="19">
        <f t="shared" si="60"/>
        <v>0</v>
      </c>
      <c r="W106" s="19">
        <f t="shared" ca="1" si="61"/>
        <v>0</v>
      </c>
      <c r="X106" s="19">
        <f t="shared" si="62"/>
        <v>44.923547075570845</v>
      </c>
      <c r="Y106" s="19">
        <f t="shared" si="63"/>
        <v>25.563703078265835</v>
      </c>
      <c r="Z106" s="19">
        <f t="shared" si="56"/>
        <v>0</v>
      </c>
      <c r="AA106" s="19">
        <f t="shared" ca="1" si="91"/>
        <v>19.35984399730501</v>
      </c>
      <c r="AB106">
        <f t="shared" si="92"/>
        <v>1.711800459355314</v>
      </c>
      <c r="AC106" s="19">
        <f t="shared" si="64"/>
        <v>1.4956402538449716</v>
      </c>
      <c r="AD106" s="29">
        <f t="shared" si="93"/>
        <v>0.21616020551034243</v>
      </c>
      <c r="AE106" s="19">
        <f t="shared" ca="1" si="65"/>
        <v>19.576004202815351</v>
      </c>
      <c r="AF106" s="29">
        <f t="shared" ca="1" si="94"/>
        <v>1.2438050589480554E-5</v>
      </c>
      <c r="AG106" s="19"/>
      <c r="AH106" s="19">
        <f t="shared" si="66"/>
        <v>0</v>
      </c>
      <c r="AI106" s="19">
        <f>SUM($AH$23:AH106)</f>
        <v>100000</v>
      </c>
      <c r="AJ106" s="19">
        <f t="shared" si="95"/>
        <v>100000</v>
      </c>
      <c r="AK106" s="19">
        <f t="shared" ca="1" si="96"/>
        <v>91301.982825292886</v>
      </c>
      <c r="AL106" s="20">
        <f ca="1">IF($F$13,OFFSET(product_specs!$J$5,MIN(10,saving_model!AZ106),saving_model!$G$14),0)</f>
        <v>0</v>
      </c>
      <c r="AM106" s="19">
        <f t="shared" si="97"/>
        <v>91301.982825292886</v>
      </c>
      <c r="AN106" s="19">
        <f t="shared" si="106"/>
        <v>90949.896020135915</v>
      </c>
      <c r="AO106" s="19">
        <f t="shared" si="98"/>
        <v>0</v>
      </c>
      <c r="AP106" s="19">
        <f t="shared" si="99"/>
        <v>9050.103979864085</v>
      </c>
      <c r="AQ106" s="18">
        <f t="shared" si="67"/>
        <v>75.791580016779932</v>
      </c>
      <c r="AR106" s="18">
        <f t="shared" si="100"/>
        <v>2.8880190887362227</v>
      </c>
      <c r="AS106" s="18">
        <f t="shared" si="101"/>
        <v>861.53280852499415</v>
      </c>
      <c r="AT106" s="3">
        <f>return!Q89</f>
        <v>9.4808107831778621E-3</v>
      </c>
      <c r="AU106" s="8">
        <f t="shared" si="68"/>
        <v>1.0350990908828905</v>
      </c>
      <c r="AV106">
        <f t="shared" si="69"/>
        <v>0.59272477319545214</v>
      </c>
      <c r="AW106">
        <f t="shared" si="70"/>
        <v>1.7195186256864742E-4</v>
      </c>
      <c r="AX106">
        <f t="shared" si="102"/>
        <v>2.0123409044151635E-3</v>
      </c>
      <c r="AY106">
        <f t="shared" si="71"/>
        <v>0</v>
      </c>
      <c r="AZ106">
        <f t="shared" si="72"/>
        <v>6</v>
      </c>
      <c r="BA106">
        <f t="shared" si="73"/>
        <v>5</v>
      </c>
      <c r="BB106">
        <f t="shared" si="103"/>
        <v>2.9010405899121405E-4</v>
      </c>
      <c r="BC106">
        <f t="shared" si="74"/>
        <v>3.4756994916553641E-3</v>
      </c>
      <c r="BD106">
        <f>VLOOKUP(MIN(90,BE106),mortality!$A$4:$G$76,saving_model!BA106+2,FALSE)</f>
        <v>1.737849745827682E-3</v>
      </c>
      <c r="BE106">
        <f t="shared" si="75"/>
        <v>55</v>
      </c>
      <c r="BF106" s="9">
        <f t="shared" si="104"/>
        <v>3.3960531989175591E-3</v>
      </c>
      <c r="BG106" s="7">
        <f>VLOOKUP(saving_model!AZ106,lapse!$B$4:$C$134,2,FALSE)</f>
        <v>4.0000000000000015E-2</v>
      </c>
      <c r="BI106">
        <f>discount_curve!K90</f>
        <v>0.93368358416108754</v>
      </c>
    </row>
    <row r="107" spans="1:61" x14ac:dyDescent="0.55000000000000004">
      <c r="A107">
        <f t="shared" si="105"/>
        <v>84</v>
      </c>
      <c r="B107" s="19">
        <f t="shared" ca="1" si="76"/>
        <v>19.697585359784853</v>
      </c>
      <c r="C107">
        <f t="shared" si="57"/>
        <v>0</v>
      </c>
      <c r="D107">
        <f t="shared" si="77"/>
        <v>18.342265929328693</v>
      </c>
      <c r="E107">
        <f t="shared" ca="1" si="78"/>
        <v>136.32931323524613</v>
      </c>
      <c r="F107">
        <f t="shared" si="58"/>
        <v>0</v>
      </c>
      <c r="G107">
        <f t="shared" si="79"/>
        <v>25.480084481966013</v>
      </c>
      <c r="H107">
        <f t="shared" si="80"/>
        <v>0</v>
      </c>
      <c r="I107" s="19">
        <f t="shared" si="81"/>
        <v>-660.24226480754055</v>
      </c>
      <c r="J107" s="26">
        <f t="shared" si="82"/>
        <v>-860.09151381386619</v>
      </c>
      <c r="L107" s="19">
        <f t="shared" si="83"/>
        <v>54171.901801045839</v>
      </c>
      <c r="M107" s="26">
        <f t="shared" si="59"/>
        <v>0</v>
      </c>
      <c r="N107" s="18">
        <f t="shared" si="84"/>
        <v>45.143251500871528</v>
      </c>
      <c r="O107" s="18">
        <f t="shared" si="85"/>
        <v>1.66804123349537</v>
      </c>
      <c r="P107" s="18">
        <f t="shared" si="86"/>
        <v>-660.24226480754055</v>
      </c>
      <c r="Q107" s="18">
        <f t="shared" si="87"/>
        <v>16.708643036723043</v>
      </c>
      <c r="R107" s="18">
        <f t="shared" si="88"/>
        <v>136.32931323524613</v>
      </c>
      <c r="S107" s="26">
        <f t="shared" si="89"/>
        <v>53311.810287231965</v>
      </c>
      <c r="T107" s="27">
        <f t="shared" si="90"/>
        <v>0</v>
      </c>
      <c r="U107" s="27"/>
      <c r="V107" s="19">
        <f t="shared" si="60"/>
        <v>0</v>
      </c>
      <c r="W107" s="19">
        <f t="shared" ca="1" si="61"/>
        <v>0</v>
      </c>
      <c r="X107" s="19">
        <f t="shared" si="62"/>
        <v>45.143251500871528</v>
      </c>
      <c r="Y107" s="19">
        <f t="shared" si="63"/>
        <v>25.480084481966013</v>
      </c>
      <c r="Z107" s="19">
        <f t="shared" si="56"/>
        <v>0</v>
      </c>
      <c r="AA107" s="19">
        <f t="shared" ca="1" si="91"/>
        <v>19.663167018905515</v>
      </c>
      <c r="AB107">
        <f t="shared" si="92"/>
        <v>1.66804123349537</v>
      </c>
      <c r="AC107" s="19">
        <f t="shared" si="64"/>
        <v>1.6336228926056506</v>
      </c>
      <c r="AD107" s="29">
        <f t="shared" si="93"/>
        <v>3.4418340889719401E-2</v>
      </c>
      <c r="AE107" s="19">
        <f t="shared" ca="1" si="65"/>
        <v>19.697585359795234</v>
      </c>
      <c r="AF107" s="29">
        <f t="shared" ca="1" si="94"/>
        <v>-1.0381029369455064E-5</v>
      </c>
      <c r="AG107" s="19"/>
      <c r="AH107" s="19">
        <f t="shared" si="66"/>
        <v>0</v>
      </c>
      <c r="AI107" s="19">
        <f>SUM($AH$23:AH107)</f>
        <v>100000</v>
      </c>
      <c r="AJ107" s="19">
        <f t="shared" si="95"/>
        <v>100000</v>
      </c>
      <c r="AK107" s="19">
        <f t="shared" ca="1" si="96"/>
        <v>91093.669130630471</v>
      </c>
      <c r="AL107" s="20">
        <f ca="1">IF($F$13,OFFSET(product_specs!$J$5,MIN(10,saving_model!AZ107),saving_model!$G$14),0)</f>
        <v>0</v>
      </c>
      <c r="AM107" s="19">
        <f t="shared" si="97"/>
        <v>91093.669130630471</v>
      </c>
      <c r="AN107" s="19">
        <f t="shared" si="106"/>
        <v>91732.749229555382</v>
      </c>
      <c r="AO107" s="19">
        <f t="shared" si="98"/>
        <v>0</v>
      </c>
      <c r="AP107" s="19">
        <f t="shared" si="99"/>
        <v>8267.250770444618</v>
      </c>
      <c r="AQ107" s="18">
        <f t="shared" si="67"/>
        <v>76.443957691296148</v>
      </c>
      <c r="AR107" s="18">
        <f t="shared" si="100"/>
        <v>2.8246010032794331</v>
      </c>
      <c r="AS107" s="18">
        <f t="shared" si="101"/>
        <v>-1119.6230804606737</v>
      </c>
      <c r="AT107" s="3">
        <f>return!Q90</f>
        <v>-1.2215827181527139E-2</v>
      </c>
      <c r="AU107" s="8">
        <f t="shared" si="68"/>
        <v>1.035529396940736</v>
      </c>
      <c r="AV107">
        <f t="shared" si="69"/>
        <v>0.5905404804284683</v>
      </c>
      <c r="AW107">
        <f t="shared" si="70"/>
        <v>1.8342265929328694E-4</v>
      </c>
      <c r="AX107">
        <f t="shared" si="102"/>
        <v>1.4965838409664526E-3</v>
      </c>
      <c r="AY107">
        <f t="shared" si="71"/>
        <v>0</v>
      </c>
      <c r="AZ107">
        <f t="shared" si="72"/>
        <v>7</v>
      </c>
      <c r="BA107">
        <f t="shared" si="73"/>
        <v>5</v>
      </c>
      <c r="BB107">
        <f t="shared" si="103"/>
        <v>3.1060133110638599E-4</v>
      </c>
      <c r="BC107">
        <f t="shared" si="74"/>
        <v>3.720855330571181E-3</v>
      </c>
      <c r="BD107">
        <f>VLOOKUP(MIN(90,BE107),mortality!$A$4:$G$76,saving_model!BA107+2,FALSE)</f>
        <v>1.8604276652855905E-3</v>
      </c>
      <c r="BE107">
        <f t="shared" si="75"/>
        <v>56</v>
      </c>
      <c r="BF107" s="9">
        <f t="shared" si="104"/>
        <v>2.5350486138366879E-3</v>
      </c>
      <c r="BG107" s="7">
        <f>VLOOKUP(saving_model!AZ107,lapse!$B$4:$C$134,2,FALSE)</f>
        <v>3.0000000000000013E-2</v>
      </c>
      <c r="BI107">
        <f>discount_curve!K91</f>
        <v>0.92949225431346516</v>
      </c>
    </row>
    <row r="108" spans="1:61" x14ac:dyDescent="0.55000000000000004">
      <c r="A108">
        <f t="shared" si="105"/>
        <v>85</v>
      </c>
      <c r="B108" s="19">
        <f t="shared" ca="1" si="76"/>
        <v>19.13997497077014</v>
      </c>
      <c r="C108">
        <f t="shared" si="57"/>
        <v>0</v>
      </c>
      <c r="D108">
        <f t="shared" si="77"/>
        <v>18.290084703803892</v>
      </c>
      <c r="E108">
        <f t="shared" ca="1" si="78"/>
        <v>134.7673592145002</v>
      </c>
      <c r="F108">
        <f t="shared" si="58"/>
        <v>0</v>
      </c>
      <c r="G108">
        <f t="shared" si="79"/>
        <v>25.41815945901461</v>
      </c>
      <c r="H108">
        <f t="shared" si="80"/>
        <v>0</v>
      </c>
      <c r="I108" s="19">
        <f t="shared" si="81"/>
        <v>-174.38199060473306</v>
      </c>
      <c r="J108" s="26">
        <f t="shared" si="82"/>
        <v>-371.99756895282189</v>
      </c>
      <c r="L108" s="19">
        <f t="shared" si="83"/>
        <v>53311.810287231972</v>
      </c>
      <c r="M108" s="26">
        <f t="shared" si="59"/>
        <v>0</v>
      </c>
      <c r="N108" s="18">
        <f t="shared" si="84"/>
        <v>44.426508572693308</v>
      </c>
      <c r="O108" s="18">
        <f t="shared" si="85"/>
        <v>1.9045020113883702</v>
      </c>
      <c r="P108" s="18">
        <f t="shared" si="86"/>
        <v>-174.38199060473306</v>
      </c>
      <c r="Q108" s="18">
        <f t="shared" si="87"/>
        <v>16.51720854950177</v>
      </c>
      <c r="R108" s="18">
        <f t="shared" si="88"/>
        <v>134.7673592145002</v>
      </c>
      <c r="S108" s="26">
        <f t="shared" si="89"/>
        <v>52939.81271827915</v>
      </c>
      <c r="T108" s="27">
        <f t="shared" si="90"/>
        <v>0</v>
      </c>
      <c r="U108" s="27"/>
      <c r="V108" s="19">
        <f t="shared" si="60"/>
        <v>0</v>
      </c>
      <c r="W108" s="19">
        <f t="shared" ca="1" si="61"/>
        <v>0</v>
      </c>
      <c r="X108" s="19">
        <f t="shared" si="62"/>
        <v>44.426508572693308</v>
      </c>
      <c r="Y108" s="19">
        <f t="shared" si="63"/>
        <v>25.41815945901461</v>
      </c>
      <c r="Z108" s="19">
        <f t="shared" si="56"/>
        <v>0</v>
      </c>
      <c r="AA108" s="19">
        <f t="shared" ca="1" si="91"/>
        <v>19.008349113678698</v>
      </c>
      <c r="AB108">
        <f t="shared" si="92"/>
        <v>1.9045020113883702</v>
      </c>
      <c r="AC108" s="19">
        <f t="shared" si="64"/>
        <v>1.7728761543021214</v>
      </c>
      <c r="AD108" s="29">
        <f t="shared" si="93"/>
        <v>0.13162585708624874</v>
      </c>
      <c r="AE108" s="19">
        <f t="shared" ca="1" si="65"/>
        <v>19.139974970764946</v>
      </c>
      <c r="AF108" s="29">
        <f t="shared" ca="1" si="94"/>
        <v>5.1940673984063324E-6</v>
      </c>
      <c r="AG108" s="19"/>
      <c r="AH108" s="19">
        <f t="shared" si="66"/>
        <v>0</v>
      </c>
      <c r="AI108" s="19">
        <f>SUM($AH$23:AH108)</f>
        <v>100000</v>
      </c>
      <c r="AJ108" s="19">
        <f t="shared" si="95"/>
        <v>100000</v>
      </c>
      <c r="AK108" s="19">
        <f t="shared" ca="1" si="96"/>
        <v>90306.900252171021</v>
      </c>
      <c r="AL108" s="20">
        <f ca="1">IF($F$13,OFFSET(product_specs!$J$5,MIN(10,saving_model!AZ108),saving_model!$G$14),0)</f>
        <v>0</v>
      </c>
      <c r="AM108" s="19">
        <f t="shared" si="97"/>
        <v>90306.900252171021</v>
      </c>
      <c r="AN108" s="19">
        <f t="shared" si="106"/>
        <v>90533.857590400134</v>
      </c>
      <c r="AO108" s="19">
        <f t="shared" si="98"/>
        <v>0</v>
      </c>
      <c r="AP108" s="19">
        <f t="shared" si="99"/>
        <v>9466.1424095998664</v>
      </c>
      <c r="AQ108" s="18">
        <f t="shared" si="67"/>
        <v>75.444881325333441</v>
      </c>
      <c r="AR108" s="18">
        <f t="shared" si="100"/>
        <v>3.2342160761507639</v>
      </c>
      <c r="AS108" s="18">
        <f t="shared" si="101"/>
        <v>-296.5564816552407</v>
      </c>
      <c r="AT108" s="3">
        <f>return!Q91</f>
        <v>-3.2784909233051218E-3</v>
      </c>
      <c r="AU108" s="8">
        <f t="shared" si="68"/>
        <v>1.0359598818831974</v>
      </c>
      <c r="AV108">
        <f t="shared" si="69"/>
        <v>0.58886047392820862</v>
      </c>
      <c r="AW108">
        <f t="shared" si="70"/>
        <v>1.8290084703803891E-4</v>
      </c>
      <c r="AX108">
        <f t="shared" si="102"/>
        <v>1.4923262656361669E-3</v>
      </c>
      <c r="AY108">
        <f t="shared" si="71"/>
        <v>0</v>
      </c>
      <c r="AZ108">
        <f t="shared" si="72"/>
        <v>7</v>
      </c>
      <c r="BA108">
        <f t="shared" si="73"/>
        <v>5</v>
      </c>
      <c r="BB108">
        <f t="shared" si="103"/>
        <v>3.1060133110638599E-4</v>
      </c>
      <c r="BC108">
        <f t="shared" si="74"/>
        <v>3.720855330571181E-3</v>
      </c>
      <c r="BD108">
        <f>VLOOKUP(MIN(90,BE108),mortality!$A$4:$G$76,saving_model!BA108+2,FALSE)</f>
        <v>1.8604276652855905E-3</v>
      </c>
      <c r="BE108">
        <f t="shared" si="75"/>
        <v>56</v>
      </c>
      <c r="BF108" s="9">
        <f t="shared" si="104"/>
        <v>2.5350486138366879E-3</v>
      </c>
      <c r="BG108" s="7">
        <f>VLOOKUP(saving_model!AZ108,lapse!$B$4:$C$134,2,FALSE)</f>
        <v>3.0000000000000013E-2</v>
      </c>
      <c r="BI108">
        <f>discount_curve!K92</f>
        <v>0.92868354080902127</v>
      </c>
    </row>
    <row r="109" spans="1:61" x14ac:dyDescent="0.55000000000000004">
      <c r="A109">
        <f t="shared" si="105"/>
        <v>86</v>
      </c>
      <c r="B109" s="19">
        <f t="shared" ca="1" si="76"/>
        <v>18.879121686122971</v>
      </c>
      <c r="C109">
        <f t="shared" si="57"/>
        <v>0</v>
      </c>
      <c r="D109">
        <f t="shared" si="77"/>
        <v>18.238051926693679</v>
      </c>
      <c r="E109">
        <f t="shared" ca="1" si="78"/>
        <v>133.66975146266057</v>
      </c>
      <c r="F109">
        <f t="shared" si="58"/>
        <v>0</v>
      </c>
      <c r="G109">
        <f t="shared" si="79"/>
        <v>25.356384934326677</v>
      </c>
      <c r="H109">
        <f t="shared" si="80"/>
        <v>0</v>
      </c>
      <c r="I109" s="19">
        <f t="shared" si="81"/>
        <v>-296.90775817482421</v>
      </c>
      <c r="J109" s="26">
        <f t="shared" si="82"/>
        <v>-493.05106818462809</v>
      </c>
      <c r="L109" s="19">
        <f t="shared" si="83"/>
        <v>52939.81271827915</v>
      </c>
      <c r="M109" s="26">
        <f t="shared" si="59"/>
        <v>0</v>
      </c>
      <c r="N109" s="18">
        <f t="shared" si="84"/>
        <v>44.116510598565959</v>
      </c>
      <c r="O109" s="18">
        <f t="shared" si="85"/>
        <v>1.97436319066073</v>
      </c>
      <c r="P109" s="18">
        <f t="shared" si="86"/>
        <v>-296.90775817482421</v>
      </c>
      <c r="Q109" s="18">
        <f t="shared" si="87"/>
        <v>16.382684757922313</v>
      </c>
      <c r="R109" s="18">
        <f t="shared" si="88"/>
        <v>133.66975146266057</v>
      </c>
      <c r="S109" s="26">
        <f t="shared" si="89"/>
        <v>52446.761650094522</v>
      </c>
      <c r="T109" s="27">
        <f t="shared" si="90"/>
        <v>0</v>
      </c>
      <c r="U109" s="27"/>
      <c r="V109" s="19">
        <f t="shared" si="60"/>
        <v>0</v>
      </c>
      <c r="W109" s="19">
        <f t="shared" ca="1" si="61"/>
        <v>0</v>
      </c>
      <c r="X109" s="19">
        <f t="shared" si="62"/>
        <v>44.116510598565959</v>
      </c>
      <c r="Y109" s="19">
        <f t="shared" si="63"/>
        <v>25.356384934326677</v>
      </c>
      <c r="Z109" s="19">
        <f t="shared" si="56"/>
        <v>0</v>
      </c>
      <c r="AA109" s="19">
        <f t="shared" ca="1" si="91"/>
        <v>18.760125664239283</v>
      </c>
      <c r="AB109">
        <f t="shared" si="92"/>
        <v>1.97436319066073</v>
      </c>
      <c r="AC109" s="19">
        <f t="shared" si="64"/>
        <v>1.855367168771366</v>
      </c>
      <c r="AD109" s="29">
        <f t="shared" si="93"/>
        <v>0.11899602188936398</v>
      </c>
      <c r="AE109" s="19">
        <f t="shared" ca="1" si="65"/>
        <v>18.879121686128645</v>
      </c>
      <c r="AF109" s="29">
        <f t="shared" ca="1" si="94"/>
        <v>-5.6736837450444E-6</v>
      </c>
      <c r="AG109" s="19"/>
      <c r="AH109" s="19">
        <f t="shared" si="66"/>
        <v>0</v>
      </c>
      <c r="AI109" s="19">
        <f>SUM($AH$23:AH109)</f>
        <v>100000</v>
      </c>
      <c r="AJ109" s="19">
        <f t="shared" si="95"/>
        <v>100000</v>
      </c>
      <c r="AK109" s="19">
        <f t="shared" ca="1" si="96"/>
        <v>89826.94436758454</v>
      </c>
      <c r="AL109" s="20">
        <f ca="1">IF($F$13,OFFSET(product_specs!$J$5,MIN(10,saving_model!AZ109),saving_model!$G$14),0)</f>
        <v>0</v>
      </c>
      <c r="AM109" s="19">
        <f t="shared" si="97"/>
        <v>89826.94436758454</v>
      </c>
      <c r="AN109" s="19">
        <f t="shared" si="106"/>
        <v>90158.62201134341</v>
      </c>
      <c r="AO109" s="19">
        <f t="shared" si="98"/>
        <v>0</v>
      </c>
      <c r="AP109" s="19">
        <f t="shared" si="99"/>
        <v>9841.3779886565899</v>
      </c>
      <c r="AQ109" s="18">
        <f t="shared" si="67"/>
        <v>75.13218500945284</v>
      </c>
      <c r="AR109" s="18">
        <f t="shared" si="100"/>
        <v>3.362419613517607</v>
      </c>
      <c r="AS109" s="18">
        <f t="shared" si="101"/>
        <v>-506.36607827178756</v>
      </c>
      <c r="AT109" s="3">
        <f>return!Q92</f>
        <v>-5.6212851030449373E-3</v>
      </c>
      <c r="AU109" s="8">
        <f t="shared" si="68"/>
        <v>1.0363905457846401</v>
      </c>
      <c r="AV109">
        <f t="shared" si="69"/>
        <v>0.58718524681553441</v>
      </c>
      <c r="AW109">
        <f t="shared" si="70"/>
        <v>1.8238051926693679E-4</v>
      </c>
      <c r="AX109">
        <f t="shared" si="102"/>
        <v>1.4880808025225156E-3</v>
      </c>
      <c r="AY109">
        <f t="shared" si="71"/>
        <v>0</v>
      </c>
      <c r="AZ109">
        <f t="shared" si="72"/>
        <v>7</v>
      </c>
      <c r="BA109">
        <f t="shared" si="73"/>
        <v>5</v>
      </c>
      <c r="BB109">
        <f t="shared" si="103"/>
        <v>3.1060133110638599E-4</v>
      </c>
      <c r="BC109">
        <f t="shared" si="74"/>
        <v>3.720855330571181E-3</v>
      </c>
      <c r="BD109">
        <f>VLOOKUP(MIN(90,BE109),mortality!$A$4:$G$76,saving_model!BA109+2,FALSE)</f>
        <v>1.8604276652855905E-3</v>
      </c>
      <c r="BE109">
        <f t="shared" si="75"/>
        <v>56</v>
      </c>
      <c r="BF109" s="9">
        <f t="shared" si="104"/>
        <v>2.5350486138366879E-3</v>
      </c>
      <c r="BG109" s="7">
        <f>VLOOKUP(saving_model!AZ109,lapse!$B$4:$C$134,2,FALSE)</f>
        <v>3.0000000000000013E-2</v>
      </c>
      <c r="BI109">
        <f>discount_curve!K93</f>
        <v>0.9278755309333907</v>
      </c>
    </row>
    <row r="110" spans="1:61" x14ac:dyDescent="0.55000000000000004">
      <c r="A110">
        <f t="shared" si="105"/>
        <v>87</v>
      </c>
      <c r="B110" s="19">
        <f t="shared" ca="1" si="76"/>
        <v>18.724723763212751</v>
      </c>
      <c r="C110">
        <f t="shared" si="57"/>
        <v>0</v>
      </c>
      <c r="D110">
        <f t="shared" si="77"/>
        <v>18.186167175682726</v>
      </c>
      <c r="E110">
        <f t="shared" ca="1" si="78"/>
        <v>133.92746416558833</v>
      </c>
      <c r="F110">
        <f t="shared" si="58"/>
        <v>0</v>
      </c>
      <c r="G110">
        <f t="shared" si="79"/>
        <v>25.29476054214172</v>
      </c>
      <c r="H110">
        <f t="shared" si="80"/>
        <v>0</v>
      </c>
      <c r="I110" s="19">
        <f t="shared" si="81"/>
        <v>890.28718777973666</v>
      </c>
      <c r="J110" s="26">
        <f t="shared" si="82"/>
        <v>694.15407213311119</v>
      </c>
      <c r="L110" s="19">
        <f t="shared" si="83"/>
        <v>52446.761650094522</v>
      </c>
      <c r="M110" s="26">
        <f t="shared" si="59"/>
        <v>0</v>
      </c>
      <c r="N110" s="18">
        <f t="shared" si="84"/>
        <v>43.705634708412099</v>
      </c>
      <c r="O110" s="18">
        <f t="shared" si="85"/>
        <v>2.0857465144384131</v>
      </c>
      <c r="P110" s="18">
        <f t="shared" si="86"/>
        <v>890.28718777973666</v>
      </c>
      <c r="Q110" s="18">
        <f t="shared" si="87"/>
        <v>16.414270258186797</v>
      </c>
      <c r="R110" s="18">
        <f t="shared" si="88"/>
        <v>133.92746416558833</v>
      </c>
      <c r="S110" s="26">
        <f t="shared" si="89"/>
        <v>53140.915722227634</v>
      </c>
      <c r="T110" s="27">
        <f t="shared" si="90"/>
        <v>0</v>
      </c>
      <c r="U110" s="27"/>
      <c r="V110" s="19">
        <f t="shared" si="60"/>
        <v>0</v>
      </c>
      <c r="W110" s="19">
        <f t="shared" ca="1" si="61"/>
        <v>0</v>
      </c>
      <c r="X110" s="19">
        <f t="shared" si="62"/>
        <v>43.705634708412099</v>
      </c>
      <c r="Y110" s="19">
        <f t="shared" si="63"/>
        <v>25.29476054214172</v>
      </c>
      <c r="Z110" s="19">
        <f t="shared" si="56"/>
        <v>0</v>
      </c>
      <c r="AA110" s="19">
        <f t="shared" ca="1" si="91"/>
        <v>18.410874166270379</v>
      </c>
      <c r="AB110">
        <f t="shared" si="92"/>
        <v>2.0857465144384131</v>
      </c>
      <c r="AC110" s="19">
        <f t="shared" si="64"/>
        <v>1.7718969174959298</v>
      </c>
      <c r="AD110" s="29">
        <f t="shared" si="93"/>
        <v>0.31384959694248327</v>
      </c>
      <c r="AE110" s="19">
        <f t="shared" ca="1" si="65"/>
        <v>18.724723763212861</v>
      </c>
      <c r="AF110" s="29">
        <f t="shared" ca="1" si="94"/>
        <v>-1.1013412404281553E-7</v>
      </c>
      <c r="AG110" s="19"/>
      <c r="AH110" s="19">
        <f t="shared" si="66"/>
        <v>0</v>
      </c>
      <c r="AI110" s="19">
        <f>SUM($AH$23:AH110)</f>
        <v>100000</v>
      </c>
      <c r="AJ110" s="19">
        <f t="shared" si="95"/>
        <v>100000</v>
      </c>
      <c r="AK110" s="19">
        <f t="shared" ca="1" si="96"/>
        <v>90256.897451898578</v>
      </c>
      <c r="AL110" s="20">
        <f ca="1">IF($F$13,OFFSET(product_specs!$J$5,MIN(10,saving_model!AZ110),saving_model!$G$14),0)</f>
        <v>0</v>
      </c>
      <c r="AM110" s="19">
        <f t="shared" si="97"/>
        <v>90256.897451898578</v>
      </c>
      <c r="AN110" s="19">
        <f t="shared" si="106"/>
        <v>89573.761328448643</v>
      </c>
      <c r="AO110" s="19">
        <f t="shared" si="98"/>
        <v>0</v>
      </c>
      <c r="AP110" s="19">
        <f t="shared" si="99"/>
        <v>10426.238671551357</v>
      </c>
      <c r="AQ110" s="18">
        <f t="shared" si="67"/>
        <v>74.644801107040536</v>
      </c>
      <c r="AR110" s="18">
        <f t="shared" si="100"/>
        <v>3.5622439707984022</v>
      </c>
      <c r="AS110" s="18">
        <f t="shared" si="101"/>
        <v>1522.6863370555627</v>
      </c>
      <c r="AT110" s="3">
        <f>return!Q93</f>
        <v>1.701410030082906E-2</v>
      </c>
      <c r="AU110" s="8">
        <f t="shared" si="68"/>
        <v>1.0368213887194595</v>
      </c>
      <c r="AV110">
        <f t="shared" si="69"/>
        <v>0.58551478549374503</v>
      </c>
      <c r="AW110">
        <f t="shared" si="70"/>
        <v>1.8186167175682726E-4</v>
      </c>
      <c r="AX110">
        <f t="shared" si="102"/>
        <v>1.4838474171679069E-3</v>
      </c>
      <c r="AY110">
        <f t="shared" si="71"/>
        <v>0</v>
      </c>
      <c r="AZ110">
        <f t="shared" si="72"/>
        <v>7</v>
      </c>
      <c r="BA110">
        <f t="shared" si="73"/>
        <v>5</v>
      </c>
      <c r="BB110">
        <f t="shared" si="103"/>
        <v>3.1060133110638599E-4</v>
      </c>
      <c r="BC110">
        <f t="shared" si="74"/>
        <v>3.720855330571181E-3</v>
      </c>
      <c r="BD110">
        <f>VLOOKUP(MIN(90,BE110),mortality!$A$4:$G$76,saving_model!BA110+2,FALSE)</f>
        <v>1.8604276652855905E-3</v>
      </c>
      <c r="BE110">
        <f t="shared" si="75"/>
        <v>56</v>
      </c>
      <c r="BF110" s="9">
        <f t="shared" si="104"/>
        <v>2.5350486138366879E-3</v>
      </c>
      <c r="BG110" s="7">
        <f>VLOOKUP(saving_model!AZ110,lapse!$B$4:$C$134,2,FALSE)</f>
        <v>3.0000000000000013E-2</v>
      </c>
      <c r="BI110">
        <f>discount_curve!K94</f>
        <v>0.92706822407437539</v>
      </c>
    </row>
    <row r="111" spans="1:61" x14ac:dyDescent="0.55000000000000004">
      <c r="A111">
        <f t="shared" si="105"/>
        <v>88</v>
      </c>
      <c r="B111" s="19">
        <f t="shared" ca="1" si="76"/>
        <v>19.135268729040831</v>
      </c>
      <c r="C111">
        <f t="shared" si="57"/>
        <v>0</v>
      </c>
      <c r="D111">
        <f t="shared" si="77"/>
        <v>18.134430029657125</v>
      </c>
      <c r="E111">
        <f t="shared" ca="1" si="78"/>
        <v>134.03310981596601</v>
      </c>
      <c r="F111">
        <f t="shared" si="58"/>
        <v>0</v>
      </c>
      <c r="G111">
        <f t="shared" si="79"/>
        <v>25.233285917588134</v>
      </c>
      <c r="H111">
        <f t="shared" si="80"/>
        <v>0</v>
      </c>
      <c r="I111" s="19">
        <f t="shared" si="81"/>
        <v>-412.22289270657905</v>
      </c>
      <c r="J111" s="26">
        <f t="shared" si="82"/>
        <v>-608.75898719883116</v>
      </c>
      <c r="L111" s="19">
        <f t="shared" si="83"/>
        <v>53140.915722227634</v>
      </c>
      <c r="M111" s="26">
        <f t="shared" si="59"/>
        <v>0</v>
      </c>
      <c r="N111" s="18">
        <f t="shared" si="84"/>
        <v>44.284096435189696</v>
      </c>
      <c r="O111" s="18">
        <f t="shared" si="85"/>
        <v>1.791669957133041</v>
      </c>
      <c r="P111" s="18">
        <f t="shared" si="86"/>
        <v>-412.22289270657905</v>
      </c>
      <c r="Q111" s="18">
        <f t="shared" si="87"/>
        <v>16.427218283953625</v>
      </c>
      <c r="R111" s="18">
        <f t="shared" si="88"/>
        <v>134.03310981596601</v>
      </c>
      <c r="S111" s="26">
        <f t="shared" si="89"/>
        <v>52532.156735028802</v>
      </c>
      <c r="T111" s="27">
        <f t="shared" si="90"/>
        <v>0</v>
      </c>
      <c r="U111" s="27"/>
      <c r="V111" s="19">
        <f t="shared" si="60"/>
        <v>0</v>
      </c>
      <c r="W111" s="19">
        <f t="shared" ca="1" si="61"/>
        <v>0</v>
      </c>
      <c r="X111" s="19">
        <f t="shared" si="62"/>
        <v>44.284096435189696</v>
      </c>
      <c r="Y111" s="19">
        <f t="shared" si="63"/>
        <v>25.233285917588134</v>
      </c>
      <c r="Z111" s="19">
        <f t="shared" si="56"/>
        <v>0</v>
      </c>
      <c r="AA111" s="19">
        <f t="shared" ca="1" si="91"/>
        <v>19.050810517601562</v>
      </c>
      <c r="AB111">
        <f t="shared" si="92"/>
        <v>1.791669957133041</v>
      </c>
      <c r="AC111" s="19">
        <f t="shared" si="64"/>
        <v>1.7072117457034999</v>
      </c>
      <c r="AD111" s="29">
        <f t="shared" si="93"/>
        <v>8.445821142954113E-2</v>
      </c>
      <c r="AE111" s="19">
        <f t="shared" ca="1" si="65"/>
        <v>19.135268729031104</v>
      </c>
      <c r="AF111" s="29">
        <f t="shared" ca="1" si="94"/>
        <v>9.7273300525557715E-6</v>
      </c>
      <c r="AG111" s="19"/>
      <c r="AH111" s="19">
        <f t="shared" si="66"/>
        <v>0</v>
      </c>
      <c r="AI111" s="19">
        <f>SUM($AH$23:AH111)</f>
        <v>100000</v>
      </c>
      <c r="AJ111" s="19">
        <f t="shared" si="95"/>
        <v>100000</v>
      </c>
      <c r="AK111" s="19">
        <f t="shared" ca="1" si="96"/>
        <v>90585.798710455638</v>
      </c>
      <c r="AL111" s="20">
        <f ca="1">IF($F$13,OFFSET(product_specs!$J$5,MIN(10,saving_model!AZ111),saving_model!$G$14),0)</f>
        <v>0</v>
      </c>
      <c r="AM111" s="19">
        <f t="shared" si="97"/>
        <v>90585.798710455638</v>
      </c>
      <c r="AN111" s="19">
        <f t="shared" si="106"/>
        <v>91018.240620426368</v>
      </c>
      <c r="AO111" s="19">
        <f t="shared" si="98"/>
        <v>0</v>
      </c>
      <c r="AP111" s="19">
        <f t="shared" si="99"/>
        <v>8981.759379573632</v>
      </c>
      <c r="AQ111" s="18">
        <f t="shared" si="67"/>
        <v>75.848533850355309</v>
      </c>
      <c r="AR111" s="18">
        <f t="shared" si="100"/>
        <v>3.0687210608701219</v>
      </c>
      <c r="AS111" s="18">
        <f t="shared" si="101"/>
        <v>-707.0493101190026</v>
      </c>
      <c r="AT111" s="3">
        <f>return!Q94</f>
        <v>-7.7749567948415255E-3</v>
      </c>
      <c r="AU111" s="8">
        <f t="shared" si="68"/>
        <v>1.0372524107620826</v>
      </c>
      <c r="AV111">
        <f t="shared" si="69"/>
        <v>0.58384907640482031</v>
      </c>
      <c r="AW111">
        <f t="shared" si="70"/>
        <v>1.8134430029657125E-4</v>
      </c>
      <c r="AX111">
        <f t="shared" si="102"/>
        <v>1.4796260752127761E-3</v>
      </c>
      <c r="AY111">
        <f t="shared" si="71"/>
        <v>0</v>
      </c>
      <c r="AZ111">
        <f t="shared" si="72"/>
        <v>7</v>
      </c>
      <c r="BA111">
        <f t="shared" si="73"/>
        <v>5</v>
      </c>
      <c r="BB111">
        <f t="shared" si="103"/>
        <v>3.1060133110638599E-4</v>
      </c>
      <c r="BC111">
        <f t="shared" si="74"/>
        <v>3.720855330571181E-3</v>
      </c>
      <c r="BD111">
        <f>VLOOKUP(MIN(90,BE111),mortality!$A$4:$G$76,saving_model!BA111+2,FALSE)</f>
        <v>1.8604276652855905E-3</v>
      </c>
      <c r="BE111">
        <f t="shared" si="75"/>
        <v>56</v>
      </c>
      <c r="BF111" s="9">
        <f t="shared" si="104"/>
        <v>2.5350486138366879E-3</v>
      </c>
      <c r="BG111" s="7">
        <f>VLOOKUP(saving_model!AZ111,lapse!$B$4:$C$134,2,FALSE)</f>
        <v>3.0000000000000013E-2</v>
      </c>
      <c r="BI111">
        <f>discount_curve!K95</f>
        <v>0.9262616196203084</v>
      </c>
    </row>
    <row r="112" spans="1:61" x14ac:dyDescent="0.55000000000000004">
      <c r="A112">
        <f t="shared" si="105"/>
        <v>89</v>
      </c>
      <c r="B112" s="19">
        <f t="shared" ca="1" si="76"/>
        <v>18.75249943428139</v>
      </c>
      <c r="C112">
        <f t="shared" si="57"/>
        <v>0</v>
      </c>
      <c r="D112">
        <f t="shared" si="77"/>
        <v>18.082840068700975</v>
      </c>
      <c r="E112">
        <f t="shared" ca="1" si="78"/>
        <v>132.89387329847995</v>
      </c>
      <c r="F112">
        <f t="shared" si="58"/>
        <v>0</v>
      </c>
      <c r="G112">
        <f t="shared" si="79"/>
        <v>25.171960696681122</v>
      </c>
      <c r="H112">
        <f t="shared" si="80"/>
        <v>0</v>
      </c>
      <c r="I112" s="19">
        <f t="shared" si="81"/>
        <v>-94.936942438765698</v>
      </c>
      <c r="J112" s="26">
        <f t="shared" si="82"/>
        <v>-289.83811593690916</v>
      </c>
      <c r="L112" s="19">
        <f t="shared" si="83"/>
        <v>52532.156735028802</v>
      </c>
      <c r="M112" s="26">
        <f t="shared" si="59"/>
        <v>0</v>
      </c>
      <c r="N112" s="18">
        <f t="shared" si="84"/>
        <v>43.776797279190674</v>
      </c>
      <c r="O112" s="18">
        <f t="shared" si="85"/>
        <v>1.9429104870029017</v>
      </c>
      <c r="P112" s="18">
        <f t="shared" si="86"/>
        <v>-94.936942438765698</v>
      </c>
      <c r="Q112" s="18">
        <f t="shared" si="87"/>
        <v>16.28759243347913</v>
      </c>
      <c r="R112" s="18">
        <f t="shared" si="88"/>
        <v>132.89387329847995</v>
      </c>
      <c r="S112" s="26">
        <f t="shared" si="89"/>
        <v>52242.318619091886</v>
      </c>
      <c r="T112" s="27">
        <f t="shared" si="90"/>
        <v>0</v>
      </c>
      <c r="U112" s="27"/>
      <c r="V112" s="19">
        <f t="shared" si="60"/>
        <v>0</v>
      </c>
      <c r="W112" s="19">
        <f t="shared" ca="1" si="61"/>
        <v>0</v>
      </c>
      <c r="X112" s="19">
        <f t="shared" si="62"/>
        <v>43.776797279190674</v>
      </c>
      <c r="Y112" s="19">
        <f t="shared" si="63"/>
        <v>25.171960696681122</v>
      </c>
      <c r="Z112" s="19">
        <f t="shared" si="56"/>
        <v>0</v>
      </c>
      <c r="AA112" s="19">
        <f t="shared" ca="1" si="91"/>
        <v>18.604836582509552</v>
      </c>
      <c r="AB112">
        <f t="shared" si="92"/>
        <v>1.9429104870029017</v>
      </c>
      <c r="AC112" s="19">
        <f t="shared" si="64"/>
        <v>1.7952476352218447</v>
      </c>
      <c r="AD112" s="29">
        <f t="shared" si="93"/>
        <v>0.14766285178105698</v>
      </c>
      <c r="AE112" s="19">
        <f t="shared" ca="1" si="65"/>
        <v>18.752499434290609</v>
      </c>
      <c r="AF112" s="29">
        <f t="shared" ca="1" si="94"/>
        <v>-9.2192919964872999E-6</v>
      </c>
      <c r="AG112" s="19"/>
      <c r="AH112" s="19">
        <f t="shared" si="66"/>
        <v>0</v>
      </c>
      <c r="AI112" s="19">
        <f>SUM($AH$23:AH112)</f>
        <v>100000</v>
      </c>
      <c r="AJ112" s="19">
        <f t="shared" si="95"/>
        <v>100000</v>
      </c>
      <c r="AK112" s="19">
        <f t="shared" ca="1" si="96"/>
        <v>90072.092500949657</v>
      </c>
      <c r="AL112" s="20">
        <f ca="1">IF($F$13,OFFSET(product_specs!$J$5,MIN(10,saving_model!AZ112),saving_model!$G$14),0)</f>
        <v>0</v>
      </c>
      <c r="AM112" s="19">
        <f t="shared" si="97"/>
        <v>90072.092500949657</v>
      </c>
      <c r="AN112" s="19">
        <f t="shared" si="106"/>
        <v>90232.274055396134</v>
      </c>
      <c r="AO112" s="19">
        <f t="shared" si="98"/>
        <v>0</v>
      </c>
      <c r="AP112" s="19">
        <f t="shared" si="99"/>
        <v>9767.7259446038661</v>
      </c>
      <c r="AQ112" s="18">
        <f t="shared" si="67"/>
        <v>75.193561712830117</v>
      </c>
      <c r="AR112" s="18">
        <f t="shared" si="100"/>
        <v>3.3372555483039767</v>
      </c>
      <c r="AS112" s="18">
        <f t="shared" si="101"/>
        <v>-163.30147437067612</v>
      </c>
      <c r="AT112" s="3">
        <f>return!Q95</f>
        <v>-1.8113665445851357E-3</v>
      </c>
      <c r="AU112" s="8">
        <f t="shared" si="68"/>
        <v>1.0376836119869675</v>
      </c>
      <c r="AV112">
        <f t="shared" si="69"/>
        <v>0.58218810602931093</v>
      </c>
      <c r="AW112">
        <f t="shared" si="70"/>
        <v>1.8082840068700976E-4</v>
      </c>
      <c r="AX112">
        <f t="shared" si="102"/>
        <v>1.4754167423953073E-3</v>
      </c>
      <c r="AY112">
        <f t="shared" si="71"/>
        <v>0</v>
      </c>
      <c r="AZ112">
        <f t="shared" si="72"/>
        <v>7</v>
      </c>
      <c r="BA112">
        <f t="shared" si="73"/>
        <v>5</v>
      </c>
      <c r="BB112">
        <f t="shared" si="103"/>
        <v>3.1060133110638599E-4</v>
      </c>
      <c r="BC112">
        <f t="shared" si="74"/>
        <v>3.720855330571181E-3</v>
      </c>
      <c r="BD112">
        <f>VLOOKUP(MIN(90,BE112),mortality!$A$4:$G$76,saving_model!BA112+2,FALSE)</f>
        <v>1.8604276652855905E-3</v>
      </c>
      <c r="BE112">
        <f t="shared" si="75"/>
        <v>56</v>
      </c>
      <c r="BF112" s="9">
        <f t="shared" si="104"/>
        <v>2.5350486138366879E-3</v>
      </c>
      <c r="BG112" s="7">
        <f>VLOOKUP(saving_model!AZ112,lapse!$B$4:$C$134,2,FALSE)</f>
        <v>3.0000000000000013E-2</v>
      </c>
      <c r="BI112">
        <f>discount_curve!K96</f>
        <v>0.92545571696005624</v>
      </c>
    </row>
    <row r="113" spans="1:61" x14ac:dyDescent="0.55000000000000004">
      <c r="A113">
        <f t="shared" si="105"/>
        <v>90</v>
      </c>
      <c r="B113" s="19">
        <f t="shared" ca="1" si="76"/>
        <v>18.711354375649876</v>
      </c>
      <c r="C113">
        <f t="shared" si="57"/>
        <v>0</v>
      </c>
      <c r="D113">
        <f t="shared" si="77"/>
        <v>18.031396874092994</v>
      </c>
      <c r="E113">
        <f t="shared" ca="1" si="78"/>
        <v>133.2637166126282</v>
      </c>
      <c r="F113">
        <f t="shared" si="58"/>
        <v>0</v>
      </c>
      <c r="G113">
        <f t="shared" si="79"/>
        <v>25.110784516320457</v>
      </c>
      <c r="H113">
        <f t="shared" si="80"/>
        <v>0</v>
      </c>
      <c r="I113" s="19">
        <f t="shared" si="81"/>
        <v>774.97660711641561</v>
      </c>
      <c r="J113" s="26">
        <f t="shared" si="82"/>
        <v>579.85935473772406</v>
      </c>
      <c r="L113" s="19">
        <f t="shared" si="83"/>
        <v>52242.318619091893</v>
      </c>
      <c r="M113" s="26">
        <f t="shared" si="59"/>
        <v>0</v>
      </c>
      <c r="N113" s="18">
        <f t="shared" si="84"/>
        <v>43.535265515909906</v>
      </c>
      <c r="O113" s="18">
        <f t="shared" si="85"/>
        <v>1.9853494880110301</v>
      </c>
      <c r="P113" s="18">
        <f t="shared" si="86"/>
        <v>774.97660711641561</v>
      </c>
      <c r="Q113" s="18">
        <f t="shared" si="87"/>
        <v>16.332920762134016</v>
      </c>
      <c r="R113" s="18">
        <f t="shared" si="88"/>
        <v>133.2637166126282</v>
      </c>
      <c r="S113" s="26">
        <f t="shared" si="89"/>
        <v>52822.177973829625</v>
      </c>
      <c r="T113" s="27">
        <f t="shared" si="90"/>
        <v>0</v>
      </c>
      <c r="U113" s="27"/>
      <c r="V113" s="19">
        <f t="shared" si="60"/>
        <v>0</v>
      </c>
      <c r="W113" s="19">
        <f t="shared" ca="1" si="61"/>
        <v>0</v>
      </c>
      <c r="X113" s="19">
        <f t="shared" si="62"/>
        <v>43.535265515909906</v>
      </c>
      <c r="Y113" s="19">
        <f t="shared" si="63"/>
        <v>25.110784516320457</v>
      </c>
      <c r="Z113" s="19">
        <f t="shared" si="56"/>
        <v>0</v>
      </c>
      <c r="AA113" s="19">
        <f t="shared" ca="1" si="91"/>
        <v>18.424480999589449</v>
      </c>
      <c r="AB113">
        <f t="shared" si="92"/>
        <v>1.9853494880110301</v>
      </c>
      <c r="AC113" s="19">
        <f t="shared" si="64"/>
        <v>1.6984761119589784</v>
      </c>
      <c r="AD113" s="29">
        <f t="shared" si="93"/>
        <v>0.28687337605205165</v>
      </c>
      <c r="AE113" s="19">
        <f t="shared" ca="1" si="65"/>
        <v>18.711354375641498</v>
      </c>
      <c r="AF113" s="29">
        <f t="shared" ca="1" si="94"/>
        <v>8.3772988546115812E-6</v>
      </c>
      <c r="AG113" s="19"/>
      <c r="AH113" s="19">
        <f t="shared" si="66"/>
        <v>0</v>
      </c>
      <c r="AI113" s="19">
        <f>SUM($AH$23:AH113)</f>
        <v>100000</v>
      </c>
      <c r="AJ113" s="19">
        <f t="shared" si="95"/>
        <v>100000</v>
      </c>
      <c r="AK113" s="19">
        <f t="shared" ca="1" si="96"/>
        <v>90580.451842866925</v>
      </c>
      <c r="AL113" s="20">
        <f ca="1">IF($F$13,OFFSET(product_specs!$J$5,MIN(10,saving_model!AZ113),saving_model!$G$14),0)</f>
        <v>0</v>
      </c>
      <c r="AM113" s="19">
        <f t="shared" si="97"/>
        <v>90580.451842866925</v>
      </c>
      <c r="AN113" s="19">
        <f t="shared" si="106"/>
        <v>89990.44176376432</v>
      </c>
      <c r="AO113" s="19">
        <f t="shared" si="98"/>
        <v>0</v>
      </c>
      <c r="AP113" s="19">
        <f t="shared" si="99"/>
        <v>10009.55823623568</v>
      </c>
      <c r="AQ113" s="18">
        <f t="shared" si="67"/>
        <v>74.992034803136931</v>
      </c>
      <c r="AR113" s="18">
        <f t="shared" si="100"/>
        <v>3.4198803231578609</v>
      </c>
      <c r="AS113" s="18">
        <f t="shared" si="101"/>
        <v>1336.8439884577726</v>
      </c>
      <c r="AT113" s="3">
        <f>return!Q96</f>
        <v>1.4868355110081222E-2</v>
      </c>
      <c r="AU113" s="8">
        <f t="shared" si="68"/>
        <v>1.0381149924686024</v>
      </c>
      <c r="AV113">
        <f t="shared" si="69"/>
        <v>0.58053186088622866</v>
      </c>
      <c r="AW113">
        <f t="shared" si="70"/>
        <v>1.8031396874092993E-4</v>
      </c>
      <c r="AX113">
        <f t="shared" si="102"/>
        <v>1.4712193845511548E-3</v>
      </c>
      <c r="AY113">
        <f t="shared" si="71"/>
        <v>0</v>
      </c>
      <c r="AZ113">
        <f t="shared" si="72"/>
        <v>7</v>
      </c>
      <c r="BA113">
        <f t="shared" si="73"/>
        <v>5</v>
      </c>
      <c r="BB113">
        <f t="shared" si="103"/>
        <v>3.1060133110638599E-4</v>
      </c>
      <c r="BC113">
        <f t="shared" si="74"/>
        <v>3.720855330571181E-3</v>
      </c>
      <c r="BD113">
        <f>VLOOKUP(MIN(90,BE113),mortality!$A$4:$G$76,saving_model!BA113+2,FALSE)</f>
        <v>1.8604276652855905E-3</v>
      </c>
      <c r="BE113">
        <f t="shared" si="75"/>
        <v>56</v>
      </c>
      <c r="BF113" s="9">
        <f t="shared" si="104"/>
        <v>2.5350486138366879E-3</v>
      </c>
      <c r="BG113" s="7">
        <f>VLOOKUP(saving_model!AZ113,lapse!$B$4:$C$134,2,FALSE)</f>
        <v>3.0000000000000013E-2</v>
      </c>
      <c r="BI113">
        <f>discount_curve!K97</f>
        <v>0.92465051548301602</v>
      </c>
    </row>
    <row r="114" spans="1:61" x14ac:dyDescent="0.55000000000000004">
      <c r="A114">
        <f t="shared" si="105"/>
        <v>91</v>
      </c>
      <c r="B114" s="19">
        <f t="shared" ca="1" si="76"/>
        <v>19.142584924428917</v>
      </c>
      <c r="C114">
        <f t="shared" si="57"/>
        <v>0</v>
      </c>
      <c r="D114">
        <f t="shared" si="77"/>
        <v>17.980100028303077</v>
      </c>
      <c r="E114">
        <f t="shared" ca="1" si="78"/>
        <v>133.9999399933167</v>
      </c>
      <c r="F114">
        <f t="shared" si="58"/>
        <v>0</v>
      </c>
      <c r="G114">
        <f t="shared" si="79"/>
        <v>25.049757014288371</v>
      </c>
      <c r="H114">
        <f t="shared" si="80"/>
        <v>0</v>
      </c>
      <c r="I114" s="19">
        <f t="shared" si="81"/>
        <v>197.55393403383042</v>
      </c>
      <c r="J114" s="26">
        <f t="shared" si="82"/>
        <v>1.3815520734933671</v>
      </c>
      <c r="L114" s="19">
        <f t="shared" si="83"/>
        <v>52822.177973829617</v>
      </c>
      <c r="M114" s="26">
        <f t="shared" si="59"/>
        <v>0</v>
      </c>
      <c r="N114" s="18">
        <f t="shared" si="84"/>
        <v>44.018481644858014</v>
      </c>
      <c r="O114" s="18">
        <f t="shared" si="85"/>
        <v>1.7308073614624937</v>
      </c>
      <c r="P114" s="18">
        <f t="shared" si="86"/>
        <v>197.55393403383042</v>
      </c>
      <c r="Q114" s="18">
        <f t="shared" si="87"/>
        <v>16.423152960707384</v>
      </c>
      <c r="R114" s="18">
        <f t="shared" si="88"/>
        <v>133.9999399933167</v>
      </c>
      <c r="S114" s="26">
        <f t="shared" si="89"/>
        <v>52823.559525903103</v>
      </c>
      <c r="T114" s="27">
        <f t="shared" si="90"/>
        <v>0</v>
      </c>
      <c r="U114" s="27"/>
      <c r="V114" s="19">
        <f t="shared" si="60"/>
        <v>0</v>
      </c>
      <c r="W114" s="19">
        <f t="shared" ca="1" si="61"/>
        <v>0</v>
      </c>
      <c r="X114" s="19">
        <f t="shared" si="62"/>
        <v>44.018481644858014</v>
      </c>
      <c r="Y114" s="19">
        <f t="shared" si="63"/>
        <v>25.049757014288371</v>
      </c>
      <c r="Z114" s="19">
        <f t="shared" si="56"/>
        <v>0</v>
      </c>
      <c r="AA114" s="19">
        <f t="shared" ca="1" si="91"/>
        <v>18.968724630569643</v>
      </c>
      <c r="AB114">
        <f t="shared" si="92"/>
        <v>1.7308073614624937</v>
      </c>
      <c r="AC114" s="19">
        <f t="shared" si="64"/>
        <v>1.5569470675956936</v>
      </c>
      <c r="AD114" s="29">
        <f t="shared" si="93"/>
        <v>0.17386029386680013</v>
      </c>
      <c r="AE114" s="19">
        <f t="shared" ca="1" si="65"/>
        <v>19.142584924436441</v>
      </c>
      <c r="AF114" s="29">
        <f t="shared" ca="1" si="94"/>
        <v>-7.524647571699461E-6</v>
      </c>
      <c r="AG114" s="19"/>
      <c r="AH114" s="19">
        <f t="shared" si="66"/>
        <v>0</v>
      </c>
      <c r="AI114" s="19">
        <f>SUM($AH$23:AH114)</f>
        <v>100000</v>
      </c>
      <c r="AJ114" s="19">
        <f t="shared" si="95"/>
        <v>100000</v>
      </c>
      <c r="AK114" s="19">
        <f t="shared" ca="1" si="96"/>
        <v>91340.720768266852</v>
      </c>
      <c r="AL114" s="20">
        <f ca="1">IF($F$13,OFFSET(product_specs!$J$5,MIN(10,saving_model!AZ114),saving_model!$G$14),0)</f>
        <v>0</v>
      </c>
      <c r="AM114" s="19">
        <f t="shared" si="97"/>
        <v>91340.720768266852</v>
      </c>
      <c r="AN114" s="19">
        <f t="shared" si="106"/>
        <v>91248.873837095802</v>
      </c>
      <c r="AO114" s="19">
        <f t="shared" si="98"/>
        <v>0</v>
      </c>
      <c r="AP114" s="19">
        <f t="shared" si="99"/>
        <v>8751.1261629041983</v>
      </c>
      <c r="AQ114" s="18">
        <f t="shared" si="67"/>
        <v>76.040728197579838</v>
      </c>
      <c r="AR114" s="18">
        <f t="shared" si="100"/>
        <v>2.989922578365761</v>
      </c>
      <c r="AS114" s="18">
        <f t="shared" si="101"/>
        <v>341.75516389396398</v>
      </c>
      <c r="AT114" s="3">
        <f>return!Q97</f>
        <v>3.7485549162954435E-3</v>
      </c>
      <c r="AU114" s="8">
        <f t="shared" si="68"/>
        <v>1.0385465522815074</v>
      </c>
      <c r="AV114">
        <f t="shared" si="69"/>
        <v>0.5788803275329365</v>
      </c>
      <c r="AW114">
        <f t="shared" si="70"/>
        <v>1.7980100028303078E-4</v>
      </c>
      <c r="AX114">
        <f t="shared" si="102"/>
        <v>1.4670339676131647E-3</v>
      </c>
      <c r="AY114">
        <f t="shared" si="71"/>
        <v>0</v>
      </c>
      <c r="AZ114">
        <f t="shared" si="72"/>
        <v>7</v>
      </c>
      <c r="BA114">
        <f t="shared" si="73"/>
        <v>5</v>
      </c>
      <c r="BB114">
        <f t="shared" si="103"/>
        <v>3.1060133110638599E-4</v>
      </c>
      <c r="BC114">
        <f t="shared" si="74"/>
        <v>3.720855330571181E-3</v>
      </c>
      <c r="BD114">
        <f>VLOOKUP(MIN(90,BE114),mortality!$A$4:$G$76,saving_model!BA114+2,FALSE)</f>
        <v>1.8604276652855905E-3</v>
      </c>
      <c r="BE114">
        <f t="shared" si="75"/>
        <v>56</v>
      </c>
      <c r="BF114" s="9">
        <f t="shared" si="104"/>
        <v>2.5350486138366879E-3</v>
      </c>
      <c r="BG114" s="7">
        <f>VLOOKUP(saving_model!AZ114,lapse!$B$4:$C$134,2,FALSE)</f>
        <v>3.0000000000000013E-2</v>
      </c>
      <c r="BI114">
        <f>discount_curve!K98</f>
        <v>0.92384601457911697</v>
      </c>
    </row>
    <row r="115" spans="1:61" x14ac:dyDescent="0.55000000000000004">
      <c r="A115">
        <f t="shared" si="105"/>
        <v>92</v>
      </c>
      <c r="B115" s="19">
        <f t="shared" ca="1" si="76"/>
        <v>19.168273382977162</v>
      </c>
      <c r="C115">
        <f t="shared" si="57"/>
        <v>0</v>
      </c>
      <c r="D115">
        <f t="shared" si="77"/>
        <v>17.928949114988967</v>
      </c>
      <c r="E115">
        <f t="shared" ca="1" si="78"/>
        <v>133.74900428711638</v>
      </c>
      <c r="F115">
        <f t="shared" si="58"/>
        <v>0</v>
      </c>
      <c r="G115">
        <f t="shared" si="79"/>
        <v>24.988877829247418</v>
      </c>
      <c r="H115">
        <f t="shared" si="80"/>
        <v>0</v>
      </c>
      <c r="I115" s="19">
        <f t="shared" si="81"/>
        <v>-3.069166298641762</v>
      </c>
      <c r="J115" s="26">
        <f t="shared" si="82"/>
        <v>-198.9042709129717</v>
      </c>
      <c r="L115" s="19">
        <f t="shared" si="83"/>
        <v>52823.559525903111</v>
      </c>
      <c r="M115" s="26">
        <f t="shared" si="59"/>
        <v>0</v>
      </c>
      <c r="N115" s="18">
        <f t="shared" si="84"/>
        <v>44.019632938252592</v>
      </c>
      <c r="O115" s="18">
        <f t="shared" si="85"/>
        <v>1.6740693337126522</v>
      </c>
      <c r="P115" s="18">
        <f t="shared" si="86"/>
        <v>-3.069166298641762</v>
      </c>
      <c r="Q115" s="18">
        <f t="shared" si="87"/>
        <v>16.392398055246705</v>
      </c>
      <c r="R115" s="18">
        <f t="shared" si="88"/>
        <v>133.74900428711638</v>
      </c>
      <c r="S115" s="26">
        <f t="shared" si="89"/>
        <v>52624.655254990139</v>
      </c>
      <c r="T115" s="27">
        <f t="shared" si="90"/>
        <v>0</v>
      </c>
      <c r="U115" s="27"/>
      <c r="V115" s="19">
        <f t="shared" si="60"/>
        <v>0</v>
      </c>
      <c r="W115" s="19">
        <f t="shared" ca="1" si="61"/>
        <v>0</v>
      </c>
      <c r="X115" s="19">
        <f t="shared" si="62"/>
        <v>44.019632938252592</v>
      </c>
      <c r="Y115" s="19">
        <f t="shared" si="63"/>
        <v>24.988877829247418</v>
      </c>
      <c r="Z115" s="19">
        <f t="shared" si="56"/>
        <v>0</v>
      </c>
      <c r="AA115" s="19">
        <f t="shared" ca="1" si="91"/>
        <v>19.030755109005174</v>
      </c>
      <c r="AB115">
        <f t="shared" si="92"/>
        <v>1.6740693337126522</v>
      </c>
      <c r="AC115" s="19">
        <f t="shared" si="64"/>
        <v>1.536551059742262</v>
      </c>
      <c r="AD115" s="29">
        <f t="shared" si="93"/>
        <v>0.13751827397039018</v>
      </c>
      <c r="AE115" s="19">
        <f t="shared" ca="1" si="65"/>
        <v>19.168273382975563</v>
      </c>
      <c r="AF115" s="29">
        <f t="shared" ca="1" si="94"/>
        <v>1.5987211554602254E-6</v>
      </c>
      <c r="AG115" s="19"/>
      <c r="AH115" s="19">
        <f t="shared" si="66"/>
        <v>0</v>
      </c>
      <c r="AI115" s="19">
        <f>SUM($AH$23:AH115)</f>
        <v>100000</v>
      </c>
      <c r="AJ115" s="19">
        <f t="shared" si="95"/>
        <v>100000</v>
      </c>
      <c r="AK115" s="19">
        <f t="shared" ca="1" si="96"/>
        <v>91429.776224543602</v>
      </c>
      <c r="AL115" s="20">
        <f ca="1">IF($F$13,OFFSET(product_specs!$J$5,MIN(10,saving_model!AZ115),saving_model!$G$14),0)</f>
        <v>0</v>
      </c>
      <c r="AM115" s="19">
        <f t="shared" si="97"/>
        <v>91429.776224543602</v>
      </c>
      <c r="AN115" s="19">
        <f t="shared" si="106"/>
        <v>91511.598350213826</v>
      </c>
      <c r="AO115" s="19">
        <f t="shared" si="98"/>
        <v>0</v>
      </c>
      <c r="AP115" s="19">
        <f t="shared" si="99"/>
        <v>8488.4016497861739</v>
      </c>
      <c r="AQ115" s="18">
        <f t="shared" si="67"/>
        <v>76.259665291844854</v>
      </c>
      <c r="AR115" s="18">
        <f t="shared" si="100"/>
        <v>2.9001597365281517</v>
      </c>
      <c r="AS115" s="18">
        <f t="shared" si="101"/>
        <v>-5.3246012836963814</v>
      </c>
      <c r="AT115" s="3">
        <f>return!Q98</f>
        <v>-5.8235363395997553E-5</v>
      </c>
      <c r="AU115" s="8">
        <f t="shared" si="68"/>
        <v>1.038978291500233</v>
      </c>
      <c r="AV115">
        <f t="shared" si="69"/>
        <v>0.57723349256504031</v>
      </c>
      <c r="AW115">
        <f t="shared" si="70"/>
        <v>1.7928949114988968E-4</v>
      </c>
      <c r="AX115">
        <f t="shared" si="102"/>
        <v>1.4628604576111006E-3</v>
      </c>
      <c r="AY115">
        <f t="shared" si="71"/>
        <v>0</v>
      </c>
      <c r="AZ115">
        <f t="shared" si="72"/>
        <v>7</v>
      </c>
      <c r="BA115">
        <f t="shared" si="73"/>
        <v>5</v>
      </c>
      <c r="BB115">
        <f t="shared" si="103"/>
        <v>3.1060133110638599E-4</v>
      </c>
      <c r="BC115">
        <f t="shared" si="74"/>
        <v>3.720855330571181E-3</v>
      </c>
      <c r="BD115">
        <f>VLOOKUP(MIN(90,BE115),mortality!$A$4:$G$76,saving_model!BA115+2,FALSE)</f>
        <v>1.8604276652855905E-3</v>
      </c>
      <c r="BE115">
        <f t="shared" si="75"/>
        <v>56</v>
      </c>
      <c r="BF115" s="9">
        <f t="shared" si="104"/>
        <v>2.5350486138366879E-3</v>
      </c>
      <c r="BG115" s="7">
        <f>VLOOKUP(saving_model!AZ115,lapse!$B$4:$C$134,2,FALSE)</f>
        <v>3.0000000000000013E-2</v>
      </c>
      <c r="BI115">
        <f>discount_curve!K99</f>
        <v>0.92304221363881889</v>
      </c>
    </row>
    <row r="116" spans="1:61" x14ac:dyDescent="0.55000000000000004">
      <c r="A116">
        <f t="shared" si="105"/>
        <v>93</v>
      </c>
      <c r="B116" s="19">
        <f t="shared" ca="1" si="76"/>
        <v>19.215219275221784</v>
      </c>
      <c r="C116">
        <f t="shared" si="57"/>
        <v>0</v>
      </c>
      <c r="D116">
        <f t="shared" si="77"/>
        <v>17.877943718992821</v>
      </c>
      <c r="E116">
        <f t="shared" ca="1" si="78"/>
        <v>134.47607825222644</v>
      </c>
      <c r="F116">
        <f t="shared" si="58"/>
        <v>0</v>
      </c>
      <c r="G116">
        <f t="shared" si="79"/>
        <v>24.928146600738298</v>
      </c>
      <c r="H116">
        <f t="shared" si="80"/>
        <v>0</v>
      </c>
      <c r="I116" s="19">
        <f t="shared" si="81"/>
        <v>966.84556632387842</v>
      </c>
      <c r="J116" s="26">
        <f t="shared" si="82"/>
        <v>770.3481784766991</v>
      </c>
      <c r="L116" s="19">
        <f t="shared" si="83"/>
        <v>52624.655254990139</v>
      </c>
      <c r="M116" s="26">
        <f t="shared" si="59"/>
        <v>0</v>
      </c>
      <c r="N116" s="18">
        <f t="shared" si="84"/>
        <v>43.85387937915845</v>
      </c>
      <c r="O116" s="18">
        <f t="shared" si="85"/>
        <v>1.6859213225560363</v>
      </c>
      <c r="P116" s="18">
        <f t="shared" si="86"/>
        <v>966.84556632387842</v>
      </c>
      <c r="Q116" s="18">
        <f t="shared" si="87"/>
        <v>16.481508893231752</v>
      </c>
      <c r="R116" s="18">
        <f t="shared" si="88"/>
        <v>134.47607825222644</v>
      </c>
      <c r="S116" s="26">
        <f t="shared" si="89"/>
        <v>53395.003433466845</v>
      </c>
      <c r="T116" s="27">
        <f t="shared" si="90"/>
        <v>0</v>
      </c>
      <c r="U116" s="27"/>
      <c r="V116" s="19">
        <f t="shared" si="60"/>
        <v>0</v>
      </c>
      <c r="W116" s="19">
        <f t="shared" ca="1" si="61"/>
        <v>0</v>
      </c>
      <c r="X116" s="19">
        <f t="shared" si="62"/>
        <v>43.85387937915845</v>
      </c>
      <c r="Y116" s="19">
        <f t="shared" si="63"/>
        <v>24.928146600738298</v>
      </c>
      <c r="Z116" s="19">
        <f t="shared" si="56"/>
        <v>0</v>
      </c>
      <c r="AA116" s="19">
        <f t="shared" ca="1" si="91"/>
        <v>18.925732778420151</v>
      </c>
      <c r="AB116">
        <f t="shared" ref="AB116:AB179" si="107">O116</f>
        <v>1.6859213225560363</v>
      </c>
      <c r="AC116" s="19">
        <f t="shared" si="64"/>
        <v>1.3964348257610695</v>
      </c>
      <c r="AD116" s="29">
        <f t="shared" ref="AD116:AD179" si="108">AB116-AC116</f>
        <v>0.28948649679496685</v>
      </c>
      <c r="AE116" s="19">
        <f t="shared" ca="1" si="65"/>
        <v>19.215219275215119</v>
      </c>
      <c r="AF116" s="29">
        <f t="shared" ca="1" si="94"/>
        <v>6.6648908614297397E-6</v>
      </c>
      <c r="AG116" s="19"/>
      <c r="AH116" s="19">
        <f t="shared" si="66"/>
        <v>0</v>
      </c>
      <c r="AI116" s="19">
        <f>SUM($AH$23:AH116)</f>
        <v>100000</v>
      </c>
      <c r="AJ116" s="19">
        <f t="shared" si="95"/>
        <v>100000</v>
      </c>
      <c r="AK116" s="19">
        <f t="shared" ca="1" si="96"/>
        <v>92189.063531520384</v>
      </c>
      <c r="AL116" s="20">
        <f ca="1">IF($F$13,OFFSET(product_specs!$J$5,MIN(10,saving_model!AZ116),saving_model!$G$14),0)</f>
        <v>0</v>
      </c>
      <c r="AM116" s="19">
        <f t="shared" si="97"/>
        <v>92189.063531520384</v>
      </c>
      <c r="AN116" s="19">
        <f t="shared" si="106"/>
        <v>91427.113923901765</v>
      </c>
      <c r="AO116" s="19">
        <f t="shared" si="98"/>
        <v>0</v>
      </c>
      <c r="AP116" s="19">
        <f t="shared" si="99"/>
        <v>8572.8860760982352</v>
      </c>
      <c r="AQ116" s="18">
        <f t="shared" si="67"/>
        <v>76.189261603251467</v>
      </c>
      <c r="AR116" s="18">
        <f t="shared" si="100"/>
        <v>2.9290248093254658</v>
      </c>
      <c r="AS116" s="18">
        <f t="shared" si="101"/>
        <v>1682.1357880624171</v>
      </c>
      <c r="AT116" s="3">
        <f>return!Q99</f>
        <v>1.8414588917067265E-2</v>
      </c>
      <c r="AU116" s="8">
        <f t="shared" si="68"/>
        <v>1.0394102101993608</v>
      </c>
      <c r="AV116">
        <f t="shared" si="69"/>
        <v>0.57559134261627931</v>
      </c>
      <c r="AW116">
        <f t="shared" si="70"/>
        <v>1.7877943718992823E-4</v>
      </c>
      <c r="AX116">
        <f t="shared" si="102"/>
        <v>1.4586988206713662E-3</v>
      </c>
      <c r="AY116">
        <f t="shared" si="71"/>
        <v>0</v>
      </c>
      <c r="AZ116">
        <f t="shared" si="72"/>
        <v>7</v>
      </c>
      <c r="BA116">
        <f t="shared" si="73"/>
        <v>5</v>
      </c>
      <c r="BB116">
        <f t="shared" si="103"/>
        <v>3.1060133110638599E-4</v>
      </c>
      <c r="BC116">
        <f t="shared" si="74"/>
        <v>3.720855330571181E-3</v>
      </c>
      <c r="BD116">
        <f>VLOOKUP(MIN(90,BE116),mortality!$A$4:$G$76,saving_model!BA116+2,FALSE)</f>
        <v>1.8604276652855905E-3</v>
      </c>
      <c r="BE116">
        <f t="shared" si="75"/>
        <v>56</v>
      </c>
      <c r="BF116" s="9">
        <f t="shared" si="104"/>
        <v>2.5350486138366879E-3</v>
      </c>
      <c r="BG116" s="7">
        <f>VLOOKUP(saving_model!AZ116,lapse!$B$4:$C$134,2,FALSE)</f>
        <v>3.0000000000000013E-2</v>
      </c>
      <c r="BI116">
        <f>discount_curve!K100</f>
        <v>0.92223911205311193</v>
      </c>
    </row>
    <row r="117" spans="1:61" x14ac:dyDescent="0.55000000000000004">
      <c r="A117">
        <f t="shared" si="105"/>
        <v>94</v>
      </c>
      <c r="B117" s="19">
        <f t="shared" ca="1" si="76"/>
        <v>19.704612042397343</v>
      </c>
      <c r="C117">
        <f t="shared" si="57"/>
        <v>0</v>
      </c>
      <c r="D117">
        <f t="shared" si="77"/>
        <v>17.827083426337875</v>
      </c>
      <c r="E117">
        <f t="shared" ca="1" si="78"/>
        <v>134.92594959826218</v>
      </c>
      <c r="F117">
        <f t="shared" si="58"/>
        <v>0</v>
      </c>
      <c r="G117">
        <f t="shared" si="79"/>
        <v>24.867562969177769</v>
      </c>
      <c r="H117">
        <f t="shared" si="80"/>
        <v>0</v>
      </c>
      <c r="I117" s="19">
        <f t="shared" si="81"/>
        <v>-216.48800728226632</v>
      </c>
      <c r="J117" s="26">
        <f t="shared" si="82"/>
        <v>-413.81321531844151</v>
      </c>
      <c r="L117" s="19">
        <f t="shared" si="83"/>
        <v>53395.003433466838</v>
      </c>
      <c r="M117" s="26">
        <f t="shared" si="59"/>
        <v>0</v>
      </c>
      <c r="N117" s="18">
        <f t="shared" si="84"/>
        <v>44.495836194555693</v>
      </c>
      <c r="O117" s="18">
        <f t="shared" si="85"/>
        <v>1.3667767140203269</v>
      </c>
      <c r="P117" s="18">
        <f t="shared" si="86"/>
        <v>-216.48800728226632</v>
      </c>
      <c r="Q117" s="18">
        <f t="shared" si="87"/>
        <v>16.536645529329892</v>
      </c>
      <c r="R117" s="18">
        <f t="shared" si="88"/>
        <v>134.92594959826218</v>
      </c>
      <c r="S117" s="26">
        <f t="shared" si="89"/>
        <v>52981.190218148404</v>
      </c>
      <c r="T117" s="27">
        <f t="shared" si="90"/>
        <v>0</v>
      </c>
      <c r="U117" s="27"/>
      <c r="V117" s="19">
        <f t="shared" si="60"/>
        <v>0</v>
      </c>
      <c r="W117" s="19">
        <f t="shared" ca="1" si="61"/>
        <v>0</v>
      </c>
      <c r="X117" s="19">
        <f t="shared" si="62"/>
        <v>44.495836194555693</v>
      </c>
      <c r="Y117" s="19">
        <f t="shared" si="63"/>
        <v>24.867562969177769</v>
      </c>
      <c r="Z117" s="19">
        <f t="shared" si="56"/>
        <v>0</v>
      </c>
      <c r="AA117" s="19">
        <f t="shared" ca="1" si="91"/>
        <v>19.628273225377924</v>
      </c>
      <c r="AB117">
        <f t="shared" si="107"/>
        <v>1.3667767140203269</v>
      </c>
      <c r="AC117" s="19">
        <f t="shared" si="64"/>
        <v>1.2904378970079833</v>
      </c>
      <c r="AD117" s="29">
        <f t="shared" si="108"/>
        <v>7.6338817012343574E-2</v>
      </c>
      <c r="AE117" s="19">
        <f t="shared" ca="1" si="65"/>
        <v>19.704612042390266</v>
      </c>
      <c r="AF117" s="29">
        <f t="shared" ca="1" si="94"/>
        <v>7.0770056481705979E-6</v>
      </c>
      <c r="AG117" s="19"/>
      <c r="AH117" s="19">
        <f t="shared" si="66"/>
        <v>0</v>
      </c>
      <c r="AI117" s="19">
        <f>SUM($AH$23:AH117)</f>
        <v>100000</v>
      </c>
      <c r="AJ117" s="19">
        <f t="shared" si="95"/>
        <v>100000</v>
      </c>
      <c r="AK117" s="19">
        <f t="shared" ca="1" si="96"/>
        <v>92761.362775127433</v>
      </c>
      <c r="AL117" s="20">
        <f ca="1">IF($F$13,OFFSET(product_specs!$J$5,MIN(10,saving_model!AZ117),saving_model!$G$14),0)</f>
        <v>0</v>
      </c>
      <c r="AM117" s="19">
        <f t="shared" si="97"/>
        <v>92761.362775127433</v>
      </c>
      <c r="AN117" s="19">
        <f t="shared" si="106"/>
        <v>93030.13142555159</v>
      </c>
      <c r="AO117" s="19">
        <f t="shared" si="98"/>
        <v>0</v>
      </c>
      <c r="AP117" s="19">
        <f t="shared" si="99"/>
        <v>6969.8685744484101</v>
      </c>
      <c r="AQ117" s="18">
        <f t="shared" si="67"/>
        <v>77.52510952129299</v>
      </c>
      <c r="AR117" s="18">
        <f t="shared" si="100"/>
        <v>2.3813355025462699</v>
      </c>
      <c r="AS117" s="18">
        <f t="shared" si="101"/>
        <v>-377.7244108006397</v>
      </c>
      <c r="AT117" s="3">
        <f>return!Q100</f>
        <v>-4.0637277734375532E-3</v>
      </c>
      <c r="AU117" s="8">
        <f t="shared" si="68"/>
        <v>1.0398423084535036</v>
      </c>
      <c r="AV117">
        <f t="shared" si="69"/>
        <v>0.573953864358418</v>
      </c>
      <c r="AW117">
        <f t="shared" si="70"/>
        <v>1.7827083426337874E-4</v>
      </c>
      <c r="AX117">
        <f t="shared" si="102"/>
        <v>1.4545490230167312E-3</v>
      </c>
      <c r="AY117">
        <f t="shared" si="71"/>
        <v>0</v>
      </c>
      <c r="AZ117">
        <f t="shared" si="72"/>
        <v>7</v>
      </c>
      <c r="BA117">
        <f t="shared" si="73"/>
        <v>5</v>
      </c>
      <c r="BB117">
        <f t="shared" si="103"/>
        <v>3.1060133110638599E-4</v>
      </c>
      <c r="BC117">
        <f t="shared" si="74"/>
        <v>3.720855330571181E-3</v>
      </c>
      <c r="BD117">
        <f>VLOOKUP(MIN(90,BE117),mortality!$A$4:$G$76,saving_model!BA117+2,FALSE)</f>
        <v>1.8604276652855905E-3</v>
      </c>
      <c r="BE117">
        <f t="shared" si="75"/>
        <v>56</v>
      </c>
      <c r="BF117" s="9">
        <f t="shared" si="104"/>
        <v>2.5350486138366879E-3</v>
      </c>
      <c r="BG117" s="7">
        <f>VLOOKUP(saving_model!AZ117,lapse!$B$4:$C$134,2,FALSE)</f>
        <v>3.0000000000000013E-2</v>
      </c>
      <c r="BI117">
        <f>discount_curve!K101</f>
        <v>0.9214367092135155</v>
      </c>
    </row>
    <row r="118" spans="1:61" x14ac:dyDescent="0.55000000000000004">
      <c r="A118">
        <f t="shared" si="105"/>
        <v>95</v>
      </c>
      <c r="B118" s="19">
        <f t="shared" ca="1" si="76"/>
        <v>19.382809582988898</v>
      </c>
      <c r="C118">
        <f t="shared" si="57"/>
        <v>0</v>
      </c>
      <c r="D118">
        <f t="shared" si="77"/>
        <v>17.776367824225058</v>
      </c>
      <c r="E118">
        <f t="shared" ca="1" si="78"/>
        <v>133.5086380536024</v>
      </c>
      <c r="F118">
        <f t="shared" si="58"/>
        <v>0</v>
      </c>
      <c r="G118">
        <f t="shared" si="79"/>
        <v>24.807126575856483</v>
      </c>
      <c r="H118">
        <f t="shared" si="80"/>
        <v>0</v>
      </c>
      <c r="I118" s="19">
        <f t="shared" si="81"/>
        <v>-507.48604051735185</v>
      </c>
      <c r="J118" s="26">
        <f t="shared" si="82"/>
        <v>-702.96098255402467</v>
      </c>
      <c r="L118" s="19">
        <f t="shared" si="83"/>
        <v>52981.190218148397</v>
      </c>
      <c r="M118" s="26">
        <f t="shared" si="59"/>
        <v>0</v>
      </c>
      <c r="N118" s="18">
        <f t="shared" si="84"/>
        <v>44.150991848457004</v>
      </c>
      <c r="O118" s="18">
        <f t="shared" si="85"/>
        <v>1.4523735807542824</v>
      </c>
      <c r="P118" s="18">
        <f t="shared" si="86"/>
        <v>-507.48604051735185</v>
      </c>
      <c r="Q118" s="18">
        <f t="shared" si="87"/>
        <v>16.362938553848526</v>
      </c>
      <c r="R118" s="18">
        <f t="shared" si="88"/>
        <v>133.5086380536024</v>
      </c>
      <c r="S118" s="26">
        <f t="shared" si="89"/>
        <v>52278.229235594379</v>
      </c>
      <c r="T118" s="27">
        <f t="shared" si="90"/>
        <v>0</v>
      </c>
      <c r="U118" s="27"/>
      <c r="V118" s="19">
        <f t="shared" si="60"/>
        <v>0</v>
      </c>
      <c r="W118" s="19">
        <f t="shared" ca="1" si="61"/>
        <v>0</v>
      </c>
      <c r="X118" s="19">
        <f t="shared" si="62"/>
        <v>44.150991848457004</v>
      </c>
      <c r="Y118" s="19">
        <f t="shared" si="63"/>
        <v>24.807126575856483</v>
      </c>
      <c r="Z118" s="19">
        <f t="shared" si="56"/>
        <v>0</v>
      </c>
      <c r="AA118" s="19">
        <f t="shared" ca="1" si="91"/>
        <v>19.343865272600521</v>
      </c>
      <c r="AB118">
        <f t="shared" si="107"/>
        <v>1.4523735807542824</v>
      </c>
      <c r="AC118" s="19">
        <f t="shared" si="64"/>
        <v>1.4134292703765325</v>
      </c>
      <c r="AD118" s="29">
        <f t="shared" si="108"/>
        <v>3.8944310377749813E-2</v>
      </c>
      <c r="AE118" s="19">
        <f t="shared" ca="1" si="65"/>
        <v>19.382809582978272</v>
      </c>
      <c r="AF118" s="29">
        <f t="shared" ca="1" si="94"/>
        <v>1.0626166613292298E-5</v>
      </c>
      <c r="AG118" s="19"/>
      <c r="AH118" s="19">
        <f t="shared" si="66"/>
        <v>0</v>
      </c>
      <c r="AI118" s="19">
        <f>SUM($AH$23:AH118)</f>
        <v>100000</v>
      </c>
      <c r="AJ118" s="19">
        <f t="shared" si="95"/>
        <v>100000</v>
      </c>
      <c r="AK118" s="19">
        <f t="shared" ca="1" si="96"/>
        <v>92048.829747715063</v>
      </c>
      <c r="AL118" s="20">
        <f ca="1">IF($F$13,OFFSET(product_specs!$J$5,MIN(10,saving_model!AZ118),saving_model!$G$14),0)</f>
        <v>0</v>
      </c>
      <c r="AM118" s="19">
        <f t="shared" si="97"/>
        <v>92048.829747715063</v>
      </c>
      <c r="AN118" s="19">
        <f t="shared" si="106"/>
        <v>92572.500569727112</v>
      </c>
      <c r="AO118" s="19">
        <f t="shared" si="98"/>
        <v>0</v>
      </c>
      <c r="AP118" s="19">
        <f t="shared" si="99"/>
        <v>7427.4994302728883</v>
      </c>
      <c r="AQ118" s="18">
        <f t="shared" si="67"/>
        <v>77.143750474772602</v>
      </c>
      <c r="AR118" s="18">
        <f t="shared" si="100"/>
        <v>2.5376903308181511</v>
      </c>
      <c r="AS118" s="18">
        <f t="shared" si="101"/>
        <v>-887.97876241291863</v>
      </c>
      <c r="AT118" s="3">
        <f>return!Q101</f>
        <v>-9.6005157024698917E-3</v>
      </c>
      <c r="AU118" s="8">
        <f t="shared" si="68"/>
        <v>1.0402745863373051</v>
      </c>
      <c r="AV118">
        <f t="shared" si="69"/>
        <v>0.57232104450113785</v>
      </c>
      <c r="AW118">
        <f t="shared" si="70"/>
        <v>1.7776367824225058E-4</v>
      </c>
      <c r="AX118">
        <f t="shared" si="102"/>
        <v>1.4504110309660563E-3</v>
      </c>
      <c r="AY118">
        <f t="shared" si="71"/>
        <v>0</v>
      </c>
      <c r="AZ118">
        <f t="shared" si="72"/>
        <v>7</v>
      </c>
      <c r="BA118">
        <f t="shared" si="73"/>
        <v>5</v>
      </c>
      <c r="BB118">
        <f t="shared" si="103"/>
        <v>3.1060133110638599E-4</v>
      </c>
      <c r="BC118">
        <f t="shared" si="74"/>
        <v>3.720855330571181E-3</v>
      </c>
      <c r="BD118">
        <f>VLOOKUP(MIN(90,BE118),mortality!$A$4:$G$76,saving_model!BA118+2,FALSE)</f>
        <v>1.8604276652855905E-3</v>
      </c>
      <c r="BE118">
        <f t="shared" si="75"/>
        <v>56</v>
      </c>
      <c r="BF118" s="9">
        <f t="shared" si="104"/>
        <v>2.5350486138366879E-3</v>
      </c>
      <c r="BG118" s="7">
        <f>VLOOKUP(saving_model!AZ118,lapse!$B$4:$C$134,2,FALSE)</f>
        <v>3.0000000000000013E-2</v>
      </c>
      <c r="BI118">
        <f>discount_curve!K102</f>
        <v>0.92063500451207969</v>
      </c>
    </row>
    <row r="119" spans="1:61" x14ac:dyDescent="0.55000000000000004">
      <c r="A119">
        <f t="shared" si="105"/>
        <v>96</v>
      </c>
      <c r="B119" s="19">
        <f t="shared" ca="1" si="76"/>
        <v>18.968038582688067</v>
      </c>
      <c r="C119">
        <f t="shared" si="57"/>
        <v>0</v>
      </c>
      <c r="D119">
        <f t="shared" si="77"/>
        <v>19.006452352440647</v>
      </c>
      <c r="E119">
        <f t="shared" ca="1" si="78"/>
        <v>87.860272925897007</v>
      </c>
      <c r="F119">
        <f t="shared" si="58"/>
        <v>0</v>
      </c>
      <c r="G119">
        <f t="shared" si="79"/>
        <v>24.746837062936866</v>
      </c>
      <c r="H119">
        <f t="shared" si="80"/>
        <v>0</v>
      </c>
      <c r="I119" s="19">
        <f t="shared" si="81"/>
        <v>31.291787701191552</v>
      </c>
      <c r="J119" s="26">
        <f t="shared" si="82"/>
        <v>-119.28981322277104</v>
      </c>
      <c r="L119" s="19">
        <f t="shared" si="83"/>
        <v>52278.229235594372</v>
      </c>
      <c r="M119" s="26">
        <f t="shared" si="59"/>
        <v>0</v>
      </c>
      <c r="N119" s="18">
        <f t="shared" si="84"/>
        <v>43.565191029661975</v>
      </c>
      <c r="O119" s="18">
        <f t="shared" si="85"/>
        <v>1.7551842172159628</v>
      </c>
      <c r="P119" s="18">
        <f t="shared" si="86"/>
        <v>31.291787701191552</v>
      </c>
      <c r="Q119" s="18">
        <f t="shared" si="87"/>
        <v>17.400952751188008</v>
      </c>
      <c r="R119" s="18">
        <f t="shared" si="88"/>
        <v>87.860272925897007</v>
      </c>
      <c r="S119" s="26">
        <f t="shared" si="89"/>
        <v>52158.939422371594</v>
      </c>
      <c r="T119" s="27">
        <f t="shared" si="90"/>
        <v>0</v>
      </c>
      <c r="U119" s="27"/>
      <c r="V119" s="19">
        <f t="shared" si="60"/>
        <v>0</v>
      </c>
      <c r="W119" s="19">
        <f t="shared" ca="1" si="61"/>
        <v>0</v>
      </c>
      <c r="X119" s="19">
        <f t="shared" si="62"/>
        <v>43.565191029661975</v>
      </c>
      <c r="Y119" s="19">
        <f t="shared" si="63"/>
        <v>24.746837062936866</v>
      </c>
      <c r="Z119" s="19">
        <f t="shared" si="56"/>
        <v>0</v>
      </c>
      <c r="AA119" s="19">
        <f t="shared" ca="1" si="91"/>
        <v>18.818353966725109</v>
      </c>
      <c r="AB119">
        <f t="shared" si="107"/>
        <v>1.7551842172159628</v>
      </c>
      <c r="AC119" s="19">
        <f t="shared" si="64"/>
        <v>1.6054996012526388</v>
      </c>
      <c r="AD119" s="29">
        <f t="shared" si="108"/>
        <v>0.14968461596332405</v>
      </c>
      <c r="AE119" s="19">
        <f t="shared" ca="1" si="65"/>
        <v>18.968038582688433</v>
      </c>
      <c r="AF119" s="29">
        <f t="shared" ca="1" si="94"/>
        <v>-3.659295089164516E-7</v>
      </c>
      <c r="AG119" s="19"/>
      <c r="AH119" s="19">
        <f t="shared" si="66"/>
        <v>0</v>
      </c>
      <c r="AI119" s="19">
        <f>SUM($AH$23:AH119)</f>
        <v>100000</v>
      </c>
      <c r="AJ119" s="19">
        <f t="shared" si="95"/>
        <v>100000</v>
      </c>
      <c r="AK119" s="19">
        <f t="shared" ca="1" si="96"/>
        <v>91552.870722628693</v>
      </c>
      <c r="AL119" s="20">
        <f ca="1">IF($F$13,OFFSET(product_specs!$J$5,MIN(10,saving_model!AZ119),saving_model!$G$14),0)</f>
        <v>0</v>
      </c>
      <c r="AM119" s="19">
        <f t="shared" si="97"/>
        <v>91552.870722628693</v>
      </c>
      <c r="AN119" s="19">
        <f t="shared" si="106"/>
        <v>91604.840366508593</v>
      </c>
      <c r="AO119" s="19">
        <f t="shared" si="98"/>
        <v>0</v>
      </c>
      <c r="AP119" s="19">
        <f t="shared" si="99"/>
        <v>8395.1596334914066</v>
      </c>
      <c r="AQ119" s="18">
        <f t="shared" si="67"/>
        <v>76.337366972090493</v>
      </c>
      <c r="AR119" s="18">
        <f t="shared" si="100"/>
        <v>3.0755320595750399</v>
      </c>
      <c r="AS119" s="18">
        <f t="shared" si="101"/>
        <v>54.886510303533917</v>
      </c>
      <c r="AT119" s="3">
        <f>return!Q102</f>
        <v>5.9968592141279586E-4</v>
      </c>
      <c r="AU119" s="8">
        <f t="shared" si="68"/>
        <v>1.0407070439254398</v>
      </c>
      <c r="AV119">
        <f t="shared" si="69"/>
        <v>0.57069286979192946</v>
      </c>
      <c r="AW119">
        <f t="shared" si="70"/>
        <v>1.9006452352440649E-4</v>
      </c>
      <c r="AX119">
        <f t="shared" si="102"/>
        <v>9.5966704519928289E-4</v>
      </c>
      <c r="AY119">
        <f t="shared" si="71"/>
        <v>0</v>
      </c>
      <c r="AZ119">
        <f t="shared" si="72"/>
        <v>8</v>
      </c>
      <c r="BA119">
        <f t="shared" si="73"/>
        <v>5</v>
      </c>
      <c r="BB119">
        <f t="shared" si="103"/>
        <v>3.3304169998427113E-4</v>
      </c>
      <c r="BC119">
        <f t="shared" si="74"/>
        <v>3.9891880134259473E-3</v>
      </c>
      <c r="BD119">
        <f>VLOOKUP(MIN(90,BE119),mortality!$A$4:$G$76,saving_model!BA119+2,FALSE)</f>
        <v>1.9945940067129736E-3</v>
      </c>
      <c r="BE119">
        <f t="shared" si="75"/>
        <v>57</v>
      </c>
      <c r="BF119" s="9">
        <f t="shared" si="104"/>
        <v>1.6821425527395739E-3</v>
      </c>
      <c r="BG119" s="7">
        <f>VLOOKUP(saving_model!AZ119,lapse!$B$4:$C$134,2,FALSE)</f>
        <v>2.0000000000000011E-2</v>
      </c>
      <c r="BI119">
        <f>discount_curve!K103</f>
        <v>0.91634599704952102</v>
      </c>
    </row>
    <row r="120" spans="1:61" x14ac:dyDescent="0.55000000000000004">
      <c r="A120">
        <f t="shared" si="105"/>
        <v>97</v>
      </c>
      <c r="B120" s="19">
        <f t="shared" ca="1" si="76"/>
        <v>18.928027304126999</v>
      </c>
      <c r="C120">
        <f t="shared" si="57"/>
        <v>0</v>
      </c>
      <c r="D120">
        <f t="shared" si="77"/>
        <v>18.968161496823317</v>
      </c>
      <c r="E120">
        <f t="shared" ca="1" si="78"/>
        <v>87.758966406046568</v>
      </c>
      <c r="F120">
        <f t="shared" si="58"/>
        <v>0</v>
      </c>
      <c r="G120">
        <f t="shared" si="79"/>
        <v>24.707248392170978</v>
      </c>
      <c r="H120">
        <f t="shared" si="80"/>
        <v>0</v>
      </c>
      <c r="I120" s="19">
        <f t="shared" si="81"/>
        <v>149.06748880922618</v>
      </c>
      <c r="J120" s="26">
        <f t="shared" si="82"/>
        <v>-1.2949147899416857</v>
      </c>
      <c r="L120" s="19">
        <f t="shared" si="83"/>
        <v>52158.939422371601</v>
      </c>
      <c r="M120" s="26">
        <f t="shared" si="59"/>
        <v>0</v>
      </c>
      <c r="N120" s="18">
        <f t="shared" si="84"/>
        <v>43.465782851976336</v>
      </c>
      <c r="O120" s="18">
        <f t="shared" si="85"/>
        <v>1.7567656064420674</v>
      </c>
      <c r="P120" s="18">
        <f t="shared" si="86"/>
        <v>149.06748880922618</v>
      </c>
      <c r="Q120" s="18">
        <f t="shared" si="87"/>
        <v>17.380888734692274</v>
      </c>
      <c r="R120" s="18">
        <f t="shared" si="88"/>
        <v>87.758966406046568</v>
      </c>
      <c r="S120" s="26">
        <f t="shared" si="89"/>
        <v>52157.644507581674</v>
      </c>
      <c r="T120" s="27">
        <f t="shared" si="90"/>
        <v>0</v>
      </c>
      <c r="U120" s="27"/>
      <c r="V120" s="19">
        <f t="shared" si="60"/>
        <v>0</v>
      </c>
      <c r="W120" s="19">
        <f t="shared" ca="1" si="61"/>
        <v>0</v>
      </c>
      <c r="X120" s="19">
        <f t="shared" si="62"/>
        <v>43.465782851976336</v>
      </c>
      <c r="Y120" s="19">
        <f t="shared" si="63"/>
        <v>24.707248392170978</v>
      </c>
      <c r="Z120" s="19">
        <f t="shared" si="56"/>
        <v>0</v>
      </c>
      <c r="AA120" s="19">
        <f t="shared" ca="1" si="91"/>
        <v>18.758534459805357</v>
      </c>
      <c r="AB120">
        <f t="shared" si="107"/>
        <v>1.7567656064420674</v>
      </c>
      <c r="AC120" s="19">
        <f t="shared" si="64"/>
        <v>1.5872727621310432</v>
      </c>
      <c r="AD120" s="29">
        <f t="shared" si="108"/>
        <v>0.16949284431102418</v>
      </c>
      <c r="AE120" s="19">
        <f t="shared" ca="1" si="65"/>
        <v>18.92802730411638</v>
      </c>
      <c r="AF120" s="29">
        <f t="shared" ca="1" si="94"/>
        <v>1.0619061185934697E-5</v>
      </c>
      <c r="AG120" s="19"/>
      <c r="AH120" s="19">
        <f t="shared" si="66"/>
        <v>0</v>
      </c>
      <c r="AI120" s="19">
        <f>SUM($AH$23:AH120)</f>
        <v>100000</v>
      </c>
      <c r="AJ120" s="19">
        <f t="shared" si="95"/>
        <v>100000</v>
      </c>
      <c r="AK120" s="19">
        <f t="shared" ca="1" si="96"/>
        <v>91631.910333550928</v>
      </c>
      <c r="AL120" s="20">
        <f ca="1">IF($F$13,OFFSET(product_specs!$J$5,MIN(10,saving_model!AZ120),saving_model!$G$14),0)</f>
        <v>0</v>
      </c>
      <c r="AM120" s="19">
        <f t="shared" si="97"/>
        <v>91631.910333550928</v>
      </c>
      <c r="AN120" s="19">
        <f t="shared" si="106"/>
        <v>91580.313977780461</v>
      </c>
      <c r="AO120" s="19">
        <f t="shared" si="98"/>
        <v>0</v>
      </c>
      <c r="AP120" s="19">
        <f t="shared" si="99"/>
        <v>8419.6860222195392</v>
      </c>
      <c r="AQ120" s="18">
        <f t="shared" si="67"/>
        <v>76.316928314817048</v>
      </c>
      <c r="AR120" s="18">
        <f t="shared" si="100"/>
        <v>3.084517200791181</v>
      </c>
      <c r="AS120" s="18">
        <f t="shared" si="101"/>
        <v>261.99560257215376</v>
      </c>
      <c r="AT120" s="3">
        <f>return!Q103</f>
        <v>2.8633113629306095E-3</v>
      </c>
      <c r="AU120" s="8">
        <f t="shared" si="68"/>
        <v>1.0411396812926137</v>
      </c>
      <c r="AV120">
        <f t="shared" si="69"/>
        <v>0.56954313822320579</v>
      </c>
      <c r="AW120">
        <f t="shared" si="70"/>
        <v>1.8968161496823316E-4</v>
      </c>
      <c r="AX120">
        <f t="shared" si="102"/>
        <v>9.5773367691008094E-4</v>
      </c>
      <c r="AY120">
        <f t="shared" si="71"/>
        <v>0</v>
      </c>
      <c r="AZ120">
        <f t="shared" si="72"/>
        <v>8</v>
      </c>
      <c r="BA120">
        <f t="shared" si="73"/>
        <v>5</v>
      </c>
      <c r="BB120">
        <f t="shared" si="103"/>
        <v>3.3304169998427113E-4</v>
      </c>
      <c r="BC120">
        <f t="shared" si="74"/>
        <v>3.9891880134259473E-3</v>
      </c>
      <c r="BD120">
        <f>VLOOKUP(MIN(90,BE120),mortality!$A$4:$G$76,saving_model!BA120+2,FALSE)</f>
        <v>1.9945940067129736E-3</v>
      </c>
      <c r="BE120">
        <f t="shared" si="75"/>
        <v>57</v>
      </c>
      <c r="BF120" s="9">
        <f t="shared" si="104"/>
        <v>1.6821425527395739E-3</v>
      </c>
      <c r="BG120" s="7">
        <f>VLOOKUP(saving_model!AZ120,lapse!$B$4:$C$134,2,FALSE)</f>
        <v>2.0000000000000011E-2</v>
      </c>
      <c r="BI120">
        <f>discount_curve!K104</f>
        <v>0.91551248947799357</v>
      </c>
    </row>
    <row r="121" spans="1:61" x14ac:dyDescent="0.55000000000000004">
      <c r="A121">
        <f t="shared" si="105"/>
        <v>98</v>
      </c>
      <c r="B121" s="19">
        <f t="shared" ca="1" si="76"/>
        <v>18.97289457843118</v>
      </c>
      <c r="C121">
        <f t="shared" si="57"/>
        <v>0</v>
      </c>
      <c r="D121">
        <f t="shared" si="77"/>
        <v>18.929947782883804</v>
      </c>
      <c r="E121">
        <f t="shared" ca="1" si="78"/>
        <v>87.808286724514588</v>
      </c>
      <c r="F121">
        <f t="shared" si="58"/>
        <v>0</v>
      </c>
      <c r="G121">
        <f t="shared" si="79"/>
        <v>24.667723053250246</v>
      </c>
      <c r="H121">
        <f t="shared" si="80"/>
        <v>0</v>
      </c>
      <c r="I121" s="19">
        <f t="shared" si="81"/>
        <v>210.16984333754777</v>
      </c>
      <c r="J121" s="26">
        <f t="shared" si="82"/>
        <v>59.790991198467964</v>
      </c>
      <c r="L121" s="19">
        <f t="shared" si="83"/>
        <v>52157.644507581659</v>
      </c>
      <c r="M121" s="26">
        <f t="shared" si="59"/>
        <v>0</v>
      </c>
      <c r="N121" s="18">
        <f t="shared" si="84"/>
        <v>43.464703756318052</v>
      </c>
      <c r="O121" s="18">
        <f t="shared" si="85"/>
        <v>1.7152049077938794</v>
      </c>
      <c r="P121" s="18">
        <f t="shared" si="86"/>
        <v>210.16984333754777</v>
      </c>
      <c r="Q121" s="18">
        <f t="shared" si="87"/>
        <v>17.390656750460437</v>
      </c>
      <c r="R121" s="18">
        <f t="shared" si="88"/>
        <v>87.808286724514588</v>
      </c>
      <c r="S121" s="26">
        <f t="shared" si="89"/>
        <v>52217.43549878012</v>
      </c>
      <c r="T121" s="27">
        <f t="shared" si="90"/>
        <v>0</v>
      </c>
      <c r="U121" s="27"/>
      <c r="V121" s="19">
        <f t="shared" si="60"/>
        <v>0</v>
      </c>
      <c r="W121" s="19">
        <f t="shared" ca="1" si="61"/>
        <v>0</v>
      </c>
      <c r="X121" s="19">
        <f t="shared" si="62"/>
        <v>43.464703756318052</v>
      </c>
      <c r="Y121" s="19">
        <f t="shared" si="63"/>
        <v>24.667723053250246</v>
      </c>
      <c r="Z121" s="19">
        <f t="shared" si="56"/>
        <v>0</v>
      </c>
      <c r="AA121" s="19">
        <f t="shared" ca="1" si="91"/>
        <v>18.796980703067806</v>
      </c>
      <c r="AB121">
        <f t="shared" si="107"/>
        <v>1.7152049077938794</v>
      </c>
      <c r="AC121" s="19">
        <f t="shared" si="64"/>
        <v>1.5392910324233675</v>
      </c>
      <c r="AD121" s="29">
        <f t="shared" si="108"/>
        <v>0.17591387537051184</v>
      </c>
      <c r="AE121" s="19">
        <f t="shared" ca="1" si="65"/>
        <v>18.972894578438318</v>
      </c>
      <c r="AF121" s="29">
        <f t="shared" ca="1" si="94"/>
        <v>-7.1374017807102064E-6</v>
      </c>
      <c r="AG121" s="19"/>
      <c r="AH121" s="19">
        <f t="shared" si="66"/>
        <v>0</v>
      </c>
      <c r="AI121" s="19">
        <f>SUM($AH$23:AH121)</f>
        <v>100000</v>
      </c>
      <c r="AJ121" s="19">
        <f t="shared" si="95"/>
        <v>100000</v>
      </c>
      <c r="AK121" s="19">
        <f t="shared" ca="1" si="96"/>
        <v>91868.487699605947</v>
      </c>
      <c r="AL121" s="20">
        <f ca="1">IF($F$13,OFFSET(product_specs!$J$5,MIN(10,saving_model!AZ121),saving_model!$G$14),0)</f>
        <v>0</v>
      </c>
      <c r="AM121" s="19">
        <f t="shared" si="97"/>
        <v>91868.487699605947</v>
      </c>
      <c r="AN121" s="19">
        <f t="shared" si="106"/>
        <v>91762.908134836995</v>
      </c>
      <c r="AO121" s="19">
        <f t="shared" si="98"/>
        <v>0</v>
      </c>
      <c r="AP121" s="19">
        <f t="shared" si="99"/>
        <v>8237.0918651630054</v>
      </c>
      <c r="AQ121" s="18">
        <f t="shared" si="67"/>
        <v>76.469090112364157</v>
      </c>
      <c r="AR121" s="18">
        <f t="shared" si="100"/>
        <v>3.0176245854705477</v>
      </c>
      <c r="AS121" s="18">
        <f t="shared" si="101"/>
        <v>370.13255893358865</v>
      </c>
      <c r="AT121" s="3">
        <f>return!Q104</f>
        <v>4.0370718413469397E-3</v>
      </c>
      <c r="AU121" s="8">
        <f t="shared" si="68"/>
        <v>1.0415724985135635</v>
      </c>
      <c r="AV121">
        <f t="shared" si="69"/>
        <v>0.56839572293132745</v>
      </c>
      <c r="AW121">
        <f t="shared" si="70"/>
        <v>1.8929947782883805E-4</v>
      </c>
      <c r="AX121">
        <f t="shared" si="102"/>
        <v>9.5580420363109147E-4</v>
      </c>
      <c r="AY121">
        <f t="shared" si="71"/>
        <v>0</v>
      </c>
      <c r="AZ121">
        <f t="shared" si="72"/>
        <v>8</v>
      </c>
      <c r="BA121">
        <f t="shared" si="73"/>
        <v>5</v>
      </c>
      <c r="BB121">
        <f t="shared" si="103"/>
        <v>3.3304169998427113E-4</v>
      </c>
      <c r="BC121">
        <f t="shared" si="74"/>
        <v>3.9891880134259473E-3</v>
      </c>
      <c r="BD121">
        <f>VLOOKUP(MIN(90,BE121),mortality!$A$4:$G$76,saving_model!BA121+2,FALSE)</f>
        <v>1.9945940067129736E-3</v>
      </c>
      <c r="BE121">
        <f t="shared" si="75"/>
        <v>57</v>
      </c>
      <c r="BF121" s="9">
        <f t="shared" si="104"/>
        <v>1.6821425527395739E-3</v>
      </c>
      <c r="BG121" s="7">
        <f>VLOOKUP(saving_model!AZ121,lapse!$B$4:$C$134,2,FALSE)</f>
        <v>2.0000000000000011E-2</v>
      </c>
      <c r="BI121">
        <f>discount_curve!K105</f>
        <v>0.91467974006427355</v>
      </c>
    </row>
    <row r="122" spans="1:61" x14ac:dyDescent="0.55000000000000004">
      <c r="A122">
        <f t="shared" si="105"/>
        <v>99</v>
      </c>
      <c r="B122" s="19">
        <f t="shared" ca="1" si="76"/>
        <v>18.973719648927954</v>
      </c>
      <c r="C122">
        <f t="shared" si="57"/>
        <v>0</v>
      </c>
      <c r="D122">
        <f t="shared" si="77"/>
        <v>18.891811055210638</v>
      </c>
      <c r="E122">
        <f t="shared" ca="1" si="78"/>
        <v>87.491476855240833</v>
      </c>
      <c r="F122">
        <f t="shared" si="58"/>
        <v>0</v>
      </c>
      <c r="G122">
        <f t="shared" si="79"/>
        <v>24.628260944859765</v>
      </c>
      <c r="H122">
        <f t="shared" si="80"/>
        <v>0</v>
      </c>
      <c r="I122" s="19">
        <f t="shared" si="81"/>
        <v>-285.73986979664511</v>
      </c>
      <c r="J122" s="26">
        <f t="shared" si="82"/>
        <v>-435.72513830088428</v>
      </c>
      <c r="L122" s="19">
        <f t="shared" si="83"/>
        <v>52217.435498780127</v>
      </c>
      <c r="M122" s="26">
        <f t="shared" si="59"/>
        <v>0</v>
      </c>
      <c r="N122" s="18">
        <f t="shared" si="84"/>
        <v>43.514529582316776</v>
      </c>
      <c r="O122" s="18">
        <f t="shared" si="85"/>
        <v>1.6513503246656687</v>
      </c>
      <c r="P122" s="18">
        <f t="shared" si="86"/>
        <v>-285.73986979664511</v>
      </c>
      <c r="Q122" s="18">
        <f t="shared" si="87"/>
        <v>17.32791174201968</v>
      </c>
      <c r="R122" s="18">
        <f t="shared" si="88"/>
        <v>87.491476855240833</v>
      </c>
      <c r="S122" s="26">
        <f t="shared" si="89"/>
        <v>51781.710360479243</v>
      </c>
      <c r="T122" s="27">
        <f t="shared" si="90"/>
        <v>0</v>
      </c>
      <c r="U122" s="27"/>
      <c r="V122" s="19">
        <f t="shared" si="60"/>
        <v>0</v>
      </c>
      <c r="W122" s="19">
        <f t="shared" ca="1" si="61"/>
        <v>0</v>
      </c>
      <c r="X122" s="19">
        <f t="shared" si="62"/>
        <v>43.514529582316776</v>
      </c>
      <c r="Y122" s="19">
        <f t="shared" si="63"/>
        <v>24.628260944859765</v>
      </c>
      <c r="Z122" s="19">
        <f t="shared" si="56"/>
        <v>0</v>
      </c>
      <c r="AA122" s="19">
        <f t="shared" ca="1" si="91"/>
        <v>18.886268637457011</v>
      </c>
      <c r="AB122">
        <f t="shared" si="107"/>
        <v>1.6513503246656687</v>
      </c>
      <c r="AC122" s="19">
        <f t="shared" si="64"/>
        <v>1.5638993131909587</v>
      </c>
      <c r="AD122" s="29">
        <f t="shared" si="108"/>
        <v>8.7451011474710016E-2</v>
      </c>
      <c r="AE122" s="19">
        <f t="shared" ca="1" si="65"/>
        <v>18.97371964893172</v>
      </c>
      <c r="AF122" s="29">
        <f t="shared" ca="1" si="94"/>
        <v>-3.765876499528531E-6</v>
      </c>
      <c r="AG122" s="19"/>
      <c r="AH122" s="19">
        <f t="shared" si="66"/>
        <v>0</v>
      </c>
      <c r="AI122" s="19">
        <f>SUM($AH$23:AH122)</f>
        <v>100000</v>
      </c>
      <c r="AJ122" s="19">
        <f t="shared" si="95"/>
        <v>100000</v>
      </c>
      <c r="AK122" s="19">
        <f t="shared" ca="1" si="96"/>
        <v>91721.813707428475</v>
      </c>
      <c r="AL122" s="20">
        <f ca="1">IF($F$13,OFFSET(product_specs!$J$5,MIN(10,saving_model!AZ122),saving_model!$G$14),0)</f>
        <v>0</v>
      </c>
      <c r="AM122" s="19">
        <f t="shared" si="97"/>
        <v>91721.813707428475</v>
      </c>
      <c r="AN122" s="19">
        <f t="shared" si="106"/>
        <v>92053.553979072749</v>
      </c>
      <c r="AO122" s="19">
        <f t="shared" si="98"/>
        <v>0</v>
      </c>
      <c r="AP122" s="19">
        <f t="shared" si="99"/>
        <v>7946.4460209272511</v>
      </c>
      <c r="AQ122" s="18">
        <f t="shared" si="67"/>
        <v>76.711294982560631</v>
      </c>
      <c r="AR122" s="18">
        <f t="shared" si="100"/>
        <v>2.911147680807145</v>
      </c>
      <c r="AS122" s="18">
        <f t="shared" si="101"/>
        <v>-504.23565796179378</v>
      </c>
      <c r="AT122" s="3">
        <f>return!Q105</f>
        <v>-5.4823758160450486E-3</v>
      </c>
      <c r="AU122" s="8">
        <f t="shared" si="68"/>
        <v>1.0420054956630571</v>
      </c>
      <c r="AV122">
        <f t="shared" si="69"/>
        <v>0.56725061924986753</v>
      </c>
      <c r="AW122">
        <f t="shared" si="70"/>
        <v>1.8891811055210639E-4</v>
      </c>
      <c r="AX122">
        <f t="shared" si="102"/>
        <v>9.5387861751533337E-4</v>
      </c>
      <c r="AY122">
        <f t="shared" si="71"/>
        <v>0</v>
      </c>
      <c r="AZ122">
        <f t="shared" si="72"/>
        <v>8</v>
      </c>
      <c r="BA122">
        <f t="shared" si="73"/>
        <v>5</v>
      </c>
      <c r="BB122">
        <f t="shared" si="103"/>
        <v>3.3304169998427113E-4</v>
      </c>
      <c r="BC122">
        <f t="shared" si="74"/>
        <v>3.9891880134259473E-3</v>
      </c>
      <c r="BD122">
        <f>VLOOKUP(MIN(90,BE122),mortality!$A$4:$G$76,saving_model!BA122+2,FALSE)</f>
        <v>1.9945940067129736E-3</v>
      </c>
      <c r="BE122">
        <f t="shared" si="75"/>
        <v>57</v>
      </c>
      <c r="BF122" s="9">
        <f t="shared" si="104"/>
        <v>1.6821425527395739E-3</v>
      </c>
      <c r="BG122" s="7">
        <f>VLOOKUP(saving_model!AZ122,lapse!$B$4:$C$134,2,FALSE)</f>
        <v>2.0000000000000011E-2</v>
      </c>
      <c r="BI122">
        <f>discount_curve!K106</f>
        <v>0.91384774811874081</v>
      </c>
    </row>
    <row r="123" spans="1:61" x14ac:dyDescent="0.55000000000000004">
      <c r="A123">
        <f t="shared" si="105"/>
        <v>100</v>
      </c>
      <c r="B123" s="19">
        <f t="shared" ca="1" si="76"/>
        <v>18.727426329944791</v>
      </c>
      <c r="C123">
        <f t="shared" si="57"/>
        <v>0</v>
      </c>
      <c r="D123">
        <f t="shared" si="77"/>
        <v>18.853751158705435</v>
      </c>
      <c r="E123">
        <f t="shared" ca="1" si="78"/>
        <v>87.09558130196605</v>
      </c>
      <c r="F123">
        <f t="shared" si="58"/>
        <v>0</v>
      </c>
      <c r="G123">
        <f t="shared" si="79"/>
        <v>24.588861965846696</v>
      </c>
      <c r="H123">
        <f t="shared" si="80"/>
        <v>0</v>
      </c>
      <c r="I123" s="19">
        <f t="shared" si="81"/>
        <v>113.95595032889622</v>
      </c>
      <c r="J123" s="26">
        <f t="shared" si="82"/>
        <v>-35.309670427566743</v>
      </c>
      <c r="L123" s="19">
        <f t="shared" si="83"/>
        <v>51781.710360479243</v>
      </c>
      <c r="M123" s="26">
        <f t="shared" si="59"/>
        <v>0</v>
      </c>
      <c r="N123" s="18">
        <f t="shared" si="84"/>
        <v>43.151425300399374</v>
      </c>
      <c r="O123" s="18">
        <f t="shared" si="85"/>
        <v>1.7691105433741146</v>
      </c>
      <c r="P123" s="18">
        <f t="shared" si="86"/>
        <v>113.95595032889622</v>
      </c>
      <c r="Q123" s="18">
        <f t="shared" si="87"/>
        <v>17.249503610704743</v>
      </c>
      <c r="R123" s="18">
        <f t="shared" si="88"/>
        <v>87.09558130196605</v>
      </c>
      <c r="S123" s="26">
        <f t="shared" si="89"/>
        <v>51746.400690051691</v>
      </c>
      <c r="T123" s="27">
        <f t="shared" si="90"/>
        <v>0</v>
      </c>
      <c r="U123" s="27"/>
      <c r="V123" s="19">
        <f t="shared" si="60"/>
        <v>0</v>
      </c>
      <c r="W123" s="19">
        <f t="shared" ca="1" si="61"/>
        <v>0</v>
      </c>
      <c r="X123" s="19">
        <f t="shared" si="62"/>
        <v>43.151425300399374</v>
      </c>
      <c r="Y123" s="19">
        <f t="shared" si="63"/>
        <v>24.588861965846696</v>
      </c>
      <c r="Z123" s="19">
        <f t="shared" si="56"/>
        <v>0</v>
      </c>
      <c r="AA123" s="19">
        <f t="shared" ca="1" si="91"/>
        <v>18.562563334552678</v>
      </c>
      <c r="AB123">
        <f t="shared" si="107"/>
        <v>1.7691105433741146</v>
      </c>
      <c r="AC123" s="19">
        <f t="shared" si="64"/>
        <v>1.6042475480006928</v>
      </c>
      <c r="AD123" s="29">
        <f t="shared" si="108"/>
        <v>0.16486299537342175</v>
      </c>
      <c r="AE123" s="19">
        <f t="shared" ca="1" si="65"/>
        <v>18.7274263299261</v>
      </c>
      <c r="AF123" s="29">
        <f t="shared" ca="1" si="94"/>
        <v>1.8690826664169435E-5</v>
      </c>
      <c r="AG123" s="19"/>
      <c r="AH123" s="19">
        <f t="shared" si="66"/>
        <v>0</v>
      </c>
      <c r="AI123" s="19">
        <f>SUM($AH$23:AH123)</f>
        <v>100000</v>
      </c>
      <c r="AJ123" s="19">
        <f t="shared" si="95"/>
        <v>100000</v>
      </c>
      <c r="AK123" s="19">
        <f t="shared" ca="1" si="96"/>
        <v>91491.096204163303</v>
      </c>
      <c r="AL123" s="20">
        <f ca="1">IF($F$13,OFFSET(product_specs!$J$5,MIN(10,saving_model!AZ123),saving_model!$G$14),0)</f>
        <v>0</v>
      </c>
      <c r="AM123" s="19">
        <f t="shared" si="97"/>
        <v>91491.096204163303</v>
      </c>
      <c r="AN123" s="19">
        <f t="shared" si="106"/>
        <v>91469.695878447586</v>
      </c>
      <c r="AO123" s="19">
        <f t="shared" si="98"/>
        <v>0</v>
      </c>
      <c r="AP123" s="19">
        <f t="shared" si="99"/>
        <v>8530.3041215524136</v>
      </c>
      <c r="AQ123" s="18">
        <f t="shared" si="67"/>
        <v>76.224746565372996</v>
      </c>
      <c r="AR123" s="18">
        <f t="shared" si="100"/>
        <v>3.1250416846271158</v>
      </c>
      <c r="AS123" s="18">
        <f t="shared" si="101"/>
        <v>201.50022793145453</v>
      </c>
      <c r="AT123" s="3">
        <f>return!Q106</f>
        <v>2.20483055981191E-3</v>
      </c>
      <c r="AU123" s="8">
        <f t="shared" si="68"/>
        <v>1.0424386728158934</v>
      </c>
      <c r="AV123">
        <f t="shared" si="69"/>
        <v>0.56610782252180014</v>
      </c>
      <c r="AW123">
        <f t="shared" si="70"/>
        <v>1.8853751158705436E-4</v>
      </c>
      <c r="AX123">
        <f t="shared" si="102"/>
        <v>9.5195691073163421E-4</v>
      </c>
      <c r="AY123">
        <f t="shared" si="71"/>
        <v>0</v>
      </c>
      <c r="AZ123">
        <f t="shared" si="72"/>
        <v>8</v>
      </c>
      <c r="BA123">
        <f t="shared" si="73"/>
        <v>5</v>
      </c>
      <c r="BB123">
        <f t="shared" si="103"/>
        <v>3.3304169998427113E-4</v>
      </c>
      <c r="BC123">
        <f t="shared" si="74"/>
        <v>3.9891880134259473E-3</v>
      </c>
      <c r="BD123">
        <f>VLOOKUP(MIN(90,BE123),mortality!$A$4:$G$76,saving_model!BA123+2,FALSE)</f>
        <v>1.9945940067129736E-3</v>
      </c>
      <c r="BE123">
        <f t="shared" si="75"/>
        <v>57</v>
      </c>
      <c r="BF123" s="9">
        <f t="shared" si="104"/>
        <v>1.6821425527395739E-3</v>
      </c>
      <c r="BG123" s="7">
        <f>VLOOKUP(saving_model!AZ123,lapse!$B$4:$C$134,2,FALSE)</f>
        <v>2.0000000000000011E-2</v>
      </c>
      <c r="BI123">
        <f>discount_curve!K107</f>
        <v>0.91301651295240338</v>
      </c>
    </row>
    <row r="124" spans="1:61" x14ac:dyDescent="0.55000000000000004">
      <c r="A124">
        <f t="shared" si="105"/>
        <v>101</v>
      </c>
      <c r="B124" s="19">
        <f t="shared" ca="1" si="76"/>
        <v>18.772479174171849</v>
      </c>
      <c r="C124">
        <f t="shared" si="57"/>
        <v>0</v>
      </c>
      <c r="D124">
        <f t="shared" si="77"/>
        <v>18.815767938582272</v>
      </c>
      <c r="E124">
        <f t="shared" ca="1" si="78"/>
        <v>87.226881740012288</v>
      </c>
      <c r="F124">
        <f t="shared" si="58"/>
        <v>0</v>
      </c>
      <c r="G124">
        <f t="shared" si="79"/>
        <v>24.549526015220025</v>
      </c>
      <c r="H124">
        <f t="shared" si="80"/>
        <v>0</v>
      </c>
      <c r="I124" s="19">
        <f t="shared" si="81"/>
        <v>340.39338785341914</v>
      </c>
      <c r="J124" s="26">
        <f t="shared" si="82"/>
        <v>191.02873298543273</v>
      </c>
      <c r="L124" s="19">
        <f t="shared" si="83"/>
        <v>51746.400690051676</v>
      </c>
      <c r="M124" s="26">
        <f t="shared" si="59"/>
        <v>0</v>
      </c>
      <c r="N124" s="18">
        <f t="shared" si="84"/>
        <v>43.122000575043067</v>
      </c>
      <c r="O124" s="18">
        <f t="shared" si="85"/>
        <v>1.7402645531702239</v>
      </c>
      <c r="P124" s="18">
        <f t="shared" si="86"/>
        <v>340.39338785341914</v>
      </c>
      <c r="Q124" s="18">
        <f t="shared" si="87"/>
        <v>17.27550799974847</v>
      </c>
      <c r="R124" s="18">
        <f t="shared" si="88"/>
        <v>87.226881740012288</v>
      </c>
      <c r="S124" s="26">
        <f t="shared" si="89"/>
        <v>51937.429423037123</v>
      </c>
      <c r="T124" s="27">
        <f t="shared" si="90"/>
        <v>0</v>
      </c>
      <c r="U124" s="27"/>
      <c r="V124" s="19">
        <f t="shared" si="60"/>
        <v>0</v>
      </c>
      <c r="W124" s="19">
        <f t="shared" ca="1" si="61"/>
        <v>0</v>
      </c>
      <c r="X124" s="19">
        <f t="shared" si="62"/>
        <v>43.122000575043067</v>
      </c>
      <c r="Y124" s="19">
        <f t="shared" si="63"/>
        <v>24.549526015220025</v>
      </c>
      <c r="Z124" s="19">
        <f t="shared" si="56"/>
        <v>0</v>
      </c>
      <c r="AA124" s="19">
        <f t="shared" ca="1" si="91"/>
        <v>18.572474559823043</v>
      </c>
      <c r="AB124">
        <f t="shared" si="107"/>
        <v>1.7402645531702239</v>
      </c>
      <c r="AC124" s="19">
        <f t="shared" si="64"/>
        <v>1.5402599388338025</v>
      </c>
      <c r="AD124" s="29">
        <f t="shared" si="108"/>
        <v>0.20000461433642136</v>
      </c>
      <c r="AE124" s="19">
        <f t="shared" ca="1" si="65"/>
        <v>18.772479174159464</v>
      </c>
      <c r="AF124" s="29">
        <f t="shared" ca="1" si="94"/>
        <v>1.2384759884298546E-5</v>
      </c>
      <c r="AG124" s="19"/>
      <c r="AH124" s="19">
        <f t="shared" si="66"/>
        <v>0</v>
      </c>
      <c r="AI124" s="19">
        <f>SUM($AH$23:AH124)</f>
        <v>100000</v>
      </c>
      <c r="AJ124" s="19">
        <f t="shared" si="95"/>
        <v>100000</v>
      </c>
      <c r="AK124" s="19">
        <f t="shared" ca="1" si="96"/>
        <v>91813.993753210278</v>
      </c>
      <c r="AL124" s="20">
        <f ca="1">IF($F$13,OFFSET(product_specs!$J$5,MIN(10,saving_model!AZ124),saving_model!$G$14),0)</f>
        <v>0</v>
      </c>
      <c r="AM124" s="19">
        <f t="shared" si="97"/>
        <v>91813.993753210278</v>
      </c>
      <c r="AN124" s="19">
        <f t="shared" si="106"/>
        <v>91591.846318129028</v>
      </c>
      <c r="AO124" s="19">
        <f t="shared" si="98"/>
        <v>0</v>
      </c>
      <c r="AP124" s="19">
        <f t="shared" si="99"/>
        <v>8408.1536818709719</v>
      </c>
      <c r="AQ124" s="18">
        <f t="shared" si="67"/>
        <v>76.326538598440862</v>
      </c>
      <c r="AR124" s="18">
        <f t="shared" si="100"/>
        <v>3.080292375533249</v>
      </c>
      <c r="AS124" s="18">
        <f t="shared" si="101"/>
        <v>603.10853211047367</v>
      </c>
      <c r="AT124" s="3">
        <f>return!Q107</f>
        <v>6.5904541009982331E-3</v>
      </c>
      <c r="AU124" s="8">
        <f t="shared" si="68"/>
        <v>1.0428720300469025</v>
      </c>
      <c r="AV124">
        <f t="shared" si="69"/>
        <v>0.56496732809948136</v>
      </c>
      <c r="AW124">
        <f t="shared" si="70"/>
        <v>1.8815767938582274E-4</v>
      </c>
      <c r="AX124">
        <f t="shared" si="102"/>
        <v>9.5003907546459829E-4</v>
      </c>
      <c r="AY124">
        <f t="shared" si="71"/>
        <v>0</v>
      </c>
      <c r="AZ124">
        <f t="shared" si="72"/>
        <v>8</v>
      </c>
      <c r="BA124">
        <f t="shared" si="73"/>
        <v>5</v>
      </c>
      <c r="BB124">
        <f t="shared" si="103"/>
        <v>3.3304169998427113E-4</v>
      </c>
      <c r="BC124">
        <f t="shared" si="74"/>
        <v>3.9891880134259473E-3</v>
      </c>
      <c r="BD124">
        <f>VLOOKUP(MIN(90,BE124),mortality!$A$4:$G$76,saving_model!BA124+2,FALSE)</f>
        <v>1.9945940067129736E-3</v>
      </c>
      <c r="BE124">
        <f t="shared" si="75"/>
        <v>57</v>
      </c>
      <c r="BF124" s="9">
        <f t="shared" si="104"/>
        <v>1.6821425527395739E-3</v>
      </c>
      <c r="BG124" s="7">
        <f>VLOOKUP(saving_model!AZ124,lapse!$B$4:$C$134,2,FALSE)</f>
        <v>2.0000000000000011E-2</v>
      </c>
      <c r="BI124">
        <f>discount_curve!K108</f>
        <v>0.91218603387689501</v>
      </c>
    </row>
    <row r="125" spans="1:61" x14ac:dyDescent="0.55000000000000004">
      <c r="A125">
        <f t="shared" si="105"/>
        <v>102</v>
      </c>
      <c r="B125" s="19">
        <f t="shared" ca="1" si="76"/>
        <v>19.016602080439725</v>
      </c>
      <c r="C125">
        <f t="shared" si="57"/>
        <v>0</v>
      </c>
      <c r="D125">
        <f t="shared" si="77"/>
        <v>18.777861240367077</v>
      </c>
      <c r="E125">
        <f t="shared" ca="1" si="78"/>
        <v>87.82991622871242</v>
      </c>
      <c r="F125">
        <f t="shared" si="58"/>
        <v>0</v>
      </c>
      <c r="G125">
        <f t="shared" si="79"/>
        <v>24.510252992150303</v>
      </c>
      <c r="H125">
        <f t="shared" si="80"/>
        <v>0</v>
      </c>
      <c r="I125" s="19">
        <f t="shared" si="81"/>
        <v>675.31590717283211</v>
      </c>
      <c r="J125" s="26">
        <f t="shared" si="82"/>
        <v>525.18127463116252</v>
      </c>
      <c r="L125" s="19">
        <f t="shared" si="83"/>
        <v>51937.429423037109</v>
      </c>
      <c r="M125" s="26">
        <f t="shared" si="59"/>
        <v>0</v>
      </c>
      <c r="N125" s="18">
        <f t="shared" si="84"/>
        <v>43.281191185864259</v>
      </c>
      <c r="O125" s="18">
        <f t="shared" si="85"/>
        <v>1.628584597756263</v>
      </c>
      <c r="P125" s="18">
        <f t="shared" si="86"/>
        <v>675.31590717283211</v>
      </c>
      <c r="Q125" s="18">
        <f t="shared" si="87"/>
        <v>17.394940529329368</v>
      </c>
      <c r="R125" s="18">
        <f t="shared" si="88"/>
        <v>87.82991622871242</v>
      </c>
      <c r="S125" s="26">
        <f t="shared" si="89"/>
        <v>52462.610697668271</v>
      </c>
      <c r="T125" s="27">
        <f t="shared" si="90"/>
        <v>0</v>
      </c>
      <c r="U125" s="27"/>
      <c r="V125" s="19">
        <f t="shared" si="60"/>
        <v>0</v>
      </c>
      <c r="W125" s="19">
        <f t="shared" ca="1" si="61"/>
        <v>0</v>
      </c>
      <c r="X125" s="19">
        <f t="shared" si="62"/>
        <v>43.281191185864259</v>
      </c>
      <c r="Y125" s="19">
        <f t="shared" si="63"/>
        <v>24.510252992150303</v>
      </c>
      <c r="Z125" s="19">
        <f t="shared" si="56"/>
        <v>0</v>
      </c>
      <c r="AA125" s="19">
        <f t="shared" ca="1" si="91"/>
        <v>18.770938193713956</v>
      </c>
      <c r="AB125">
        <f t="shared" si="107"/>
        <v>1.628584597756263</v>
      </c>
      <c r="AC125" s="19">
        <f t="shared" si="64"/>
        <v>1.3829207110377091</v>
      </c>
      <c r="AD125" s="29">
        <f t="shared" si="108"/>
        <v>0.24566388671855388</v>
      </c>
      <c r="AE125" s="19">
        <f t="shared" ca="1" si="65"/>
        <v>19.016602080432509</v>
      </c>
      <c r="AF125" s="29">
        <f t="shared" ca="1" si="94"/>
        <v>7.2155614816438174E-6</v>
      </c>
      <c r="AG125" s="19"/>
      <c r="AH125" s="19">
        <f t="shared" si="66"/>
        <v>0</v>
      </c>
      <c r="AI125" s="19">
        <f>SUM($AH$23:AH125)</f>
        <v>100000</v>
      </c>
      <c r="AJ125" s="19">
        <f t="shared" si="95"/>
        <v>100000</v>
      </c>
      <c r="AK125" s="19">
        <f t="shared" ca="1" si="96"/>
        <v>92635.366225495265</v>
      </c>
      <c r="AL125" s="20">
        <f ca="1">IF($F$13,OFFSET(product_specs!$J$5,MIN(10,saving_model!AZ125),saving_model!$G$14),0)</f>
        <v>0</v>
      </c>
      <c r="AM125" s="19">
        <f t="shared" si="97"/>
        <v>92635.366225495265</v>
      </c>
      <c r="AN125" s="19">
        <f t="shared" si="106"/>
        <v>92115.548019265523</v>
      </c>
      <c r="AO125" s="19">
        <f t="shared" si="98"/>
        <v>0</v>
      </c>
      <c r="AP125" s="19">
        <f t="shared" si="99"/>
        <v>7884.4519807344768</v>
      </c>
      <c r="AQ125" s="18">
        <f t="shared" si="67"/>
        <v>76.762956682721267</v>
      </c>
      <c r="AR125" s="18">
        <f t="shared" si="100"/>
        <v>2.8884364202189805</v>
      </c>
      <c r="AS125" s="18">
        <f t="shared" si="101"/>
        <v>1198.9391986653889</v>
      </c>
      <c r="AT125" s="3">
        <f>return!Q108</f>
        <v>1.3026864980034025E-2</v>
      </c>
      <c r="AU125" s="8">
        <f t="shared" si="68"/>
        <v>1.0433055674309457</v>
      </c>
      <c r="AV125">
        <f t="shared" si="69"/>
        <v>0.56382913134463086</v>
      </c>
      <c r="AW125">
        <f t="shared" si="70"/>
        <v>1.8777861240367076E-4</v>
      </c>
      <c r="AX125">
        <f t="shared" si="102"/>
        <v>9.4812510391457515E-4</v>
      </c>
      <c r="AY125">
        <f t="shared" si="71"/>
        <v>0</v>
      </c>
      <c r="AZ125">
        <f t="shared" si="72"/>
        <v>8</v>
      </c>
      <c r="BA125">
        <f t="shared" si="73"/>
        <v>5</v>
      </c>
      <c r="BB125">
        <f t="shared" si="103"/>
        <v>3.3304169998427113E-4</v>
      </c>
      <c r="BC125">
        <f t="shared" si="74"/>
        <v>3.9891880134259473E-3</v>
      </c>
      <c r="BD125">
        <f>VLOOKUP(MIN(90,BE125),mortality!$A$4:$G$76,saving_model!BA125+2,FALSE)</f>
        <v>1.9945940067129736E-3</v>
      </c>
      <c r="BE125">
        <f t="shared" si="75"/>
        <v>57</v>
      </c>
      <c r="BF125" s="9">
        <f t="shared" si="104"/>
        <v>1.6821425527395739E-3</v>
      </c>
      <c r="BG125" s="7">
        <f>VLOOKUP(saving_model!AZ125,lapse!$B$4:$C$134,2,FALSE)</f>
        <v>2.0000000000000011E-2</v>
      </c>
      <c r="BI125">
        <f>discount_curve!K109</f>
        <v>0.91135631020447683</v>
      </c>
    </row>
    <row r="126" spans="1:61" x14ac:dyDescent="0.55000000000000004">
      <c r="A126">
        <f t="shared" si="105"/>
        <v>103</v>
      </c>
      <c r="B126" s="19">
        <f t="shared" ca="1" si="76"/>
        <v>19.386804611910179</v>
      </c>
      <c r="C126">
        <f t="shared" si="57"/>
        <v>0</v>
      </c>
      <c r="D126">
        <f t="shared" si="77"/>
        <v>18.740030909896966</v>
      </c>
      <c r="E126">
        <f t="shared" ca="1" si="78"/>
        <v>88.281929033352469</v>
      </c>
      <c r="F126">
        <f t="shared" si="58"/>
        <v>0</v>
      </c>
      <c r="G126">
        <f t="shared" si="79"/>
        <v>24.471042795969389</v>
      </c>
      <c r="H126">
        <f t="shared" si="80"/>
        <v>0</v>
      </c>
      <c r="I126" s="19">
        <f t="shared" si="81"/>
        <v>163.48086728458398</v>
      </c>
      <c r="J126" s="26">
        <f t="shared" si="82"/>
        <v>12.601059933454962</v>
      </c>
      <c r="L126" s="19">
        <f t="shared" si="83"/>
        <v>52462.610697668271</v>
      </c>
      <c r="M126" s="26">
        <f t="shared" si="59"/>
        <v>0</v>
      </c>
      <c r="N126" s="18">
        <f t="shared" si="84"/>
        <v>43.718842248056895</v>
      </c>
      <c r="O126" s="18">
        <f t="shared" si="85"/>
        <v>1.3945732432857663</v>
      </c>
      <c r="P126" s="18">
        <f t="shared" si="86"/>
        <v>163.48086728458398</v>
      </c>
      <c r="Q126" s="18">
        <f t="shared" si="87"/>
        <v>17.484462826432939</v>
      </c>
      <c r="R126" s="18">
        <f t="shared" si="88"/>
        <v>88.281929033352469</v>
      </c>
      <c r="S126" s="26">
        <f t="shared" si="89"/>
        <v>52475.211757601734</v>
      </c>
      <c r="T126" s="27">
        <f t="shared" si="90"/>
        <v>0</v>
      </c>
      <c r="U126" s="27"/>
      <c r="V126" s="19">
        <f t="shared" si="60"/>
        <v>0</v>
      </c>
      <c r="W126" s="19">
        <f t="shared" ca="1" si="61"/>
        <v>0</v>
      </c>
      <c r="X126" s="19">
        <f t="shared" si="62"/>
        <v>43.718842248056895</v>
      </c>
      <c r="Y126" s="19">
        <f t="shared" si="63"/>
        <v>24.471042795969389</v>
      </c>
      <c r="Z126" s="19">
        <f t="shared" si="56"/>
        <v>0</v>
      </c>
      <c r="AA126" s="19">
        <f t="shared" ca="1" si="91"/>
        <v>19.247799452087506</v>
      </c>
      <c r="AB126">
        <f t="shared" si="107"/>
        <v>1.3945732432857663</v>
      </c>
      <c r="AC126" s="19">
        <f t="shared" si="64"/>
        <v>1.255568083464027</v>
      </c>
      <c r="AD126" s="29">
        <f t="shared" si="108"/>
        <v>0.13900515982173922</v>
      </c>
      <c r="AE126" s="19">
        <f t="shared" ca="1" si="65"/>
        <v>19.386804611909245</v>
      </c>
      <c r="AF126" s="29">
        <f t="shared" ca="1" si="94"/>
        <v>9.3436369752453174E-7</v>
      </c>
      <c r="AG126" s="19"/>
      <c r="AH126" s="19">
        <f t="shared" si="66"/>
        <v>0</v>
      </c>
      <c r="AI126" s="19">
        <f>SUM($AH$23:AH126)</f>
        <v>100000</v>
      </c>
      <c r="AJ126" s="19">
        <f t="shared" si="95"/>
        <v>100000</v>
      </c>
      <c r="AK126" s="19">
        <f t="shared" ca="1" si="96"/>
        <v>93300.074639679835</v>
      </c>
      <c r="AL126" s="20">
        <f ca="1">IF($F$13,OFFSET(product_specs!$J$5,MIN(10,saving_model!AZ126),saving_model!$G$14),0)</f>
        <v>0</v>
      </c>
      <c r="AM126" s="19">
        <f t="shared" si="97"/>
        <v>93300.074639679835</v>
      </c>
      <c r="AN126" s="19">
        <f t="shared" si="106"/>
        <v>93234.835824827969</v>
      </c>
      <c r="AO126" s="19">
        <f t="shared" si="98"/>
        <v>0</v>
      </c>
      <c r="AP126" s="19">
        <f t="shared" si="99"/>
        <v>6765.1641751720308</v>
      </c>
      <c r="AQ126" s="18">
        <f t="shared" si="67"/>
        <v>77.695696520689978</v>
      </c>
      <c r="AR126" s="18">
        <f t="shared" si="100"/>
        <v>2.478389955329181</v>
      </c>
      <c r="AS126" s="18">
        <f t="shared" si="101"/>
        <v>290.82580265576678</v>
      </c>
      <c r="AT126" s="3">
        <f>return!Q109</f>
        <v>3.1219672448881131E-3</v>
      </c>
      <c r="AU126" s="8">
        <f t="shared" si="68"/>
        <v>1.0437392850429152</v>
      </c>
      <c r="AV126">
        <f t="shared" si="69"/>
        <v>0.56269322762831253</v>
      </c>
      <c r="AW126">
        <f t="shared" si="70"/>
        <v>1.8740030909896965E-4</v>
      </c>
      <c r="AX126">
        <f t="shared" si="102"/>
        <v>9.46214988297628E-4</v>
      </c>
      <c r="AY126">
        <f t="shared" si="71"/>
        <v>0</v>
      </c>
      <c r="AZ126">
        <f t="shared" si="72"/>
        <v>8</v>
      </c>
      <c r="BA126">
        <f t="shared" si="73"/>
        <v>5</v>
      </c>
      <c r="BB126">
        <f t="shared" si="103"/>
        <v>3.3304169998427113E-4</v>
      </c>
      <c r="BC126">
        <f t="shared" si="74"/>
        <v>3.9891880134259473E-3</v>
      </c>
      <c r="BD126">
        <f>VLOOKUP(MIN(90,BE126),mortality!$A$4:$G$76,saving_model!BA126+2,FALSE)</f>
        <v>1.9945940067129736E-3</v>
      </c>
      <c r="BE126">
        <f t="shared" si="75"/>
        <v>57</v>
      </c>
      <c r="BF126" s="9">
        <f t="shared" si="104"/>
        <v>1.6821425527395739E-3</v>
      </c>
      <c r="BG126" s="7">
        <f>VLOOKUP(saving_model!AZ126,lapse!$B$4:$C$134,2,FALSE)</f>
        <v>2.0000000000000011E-2</v>
      </c>
      <c r="BI126">
        <f>discount_curve!K110</f>
        <v>0.91052734124803392</v>
      </c>
    </row>
    <row r="127" spans="1:61" x14ac:dyDescent="0.55000000000000004">
      <c r="A127">
        <f t="shared" si="105"/>
        <v>104</v>
      </c>
      <c r="B127" s="19">
        <f t="shared" ca="1" si="76"/>
        <v>19.446437472471899</v>
      </c>
      <c r="C127">
        <f t="shared" si="57"/>
        <v>0</v>
      </c>
      <c r="D127">
        <f t="shared" si="77"/>
        <v>18.702276793319655</v>
      </c>
      <c r="E127">
        <f t="shared" ca="1" si="78"/>
        <v>88.374713820367091</v>
      </c>
      <c r="F127">
        <f t="shared" si="58"/>
        <v>0</v>
      </c>
      <c r="G127">
        <f t="shared" si="79"/>
        <v>24.431895326170171</v>
      </c>
      <c r="H127">
        <f t="shared" si="80"/>
        <v>0</v>
      </c>
      <c r="I127" s="19">
        <f t="shared" si="81"/>
        <v>248.47589593588617</v>
      </c>
      <c r="J127" s="26">
        <f t="shared" si="82"/>
        <v>97.520572523557348</v>
      </c>
      <c r="L127" s="19">
        <f t="shared" si="83"/>
        <v>52475.211757601726</v>
      </c>
      <c r="M127" s="26">
        <f t="shared" si="59"/>
        <v>0</v>
      </c>
      <c r="N127" s="18">
        <f t="shared" si="84"/>
        <v>43.729343131334772</v>
      </c>
      <c r="O127" s="18">
        <f t="shared" si="85"/>
        <v>1.3484273687866972</v>
      </c>
      <c r="P127" s="18">
        <f t="shared" si="86"/>
        <v>248.47589593588617</v>
      </c>
      <c r="Q127" s="18">
        <f t="shared" si="87"/>
        <v>17.502839091849644</v>
      </c>
      <c r="R127" s="18">
        <f t="shared" si="88"/>
        <v>88.374713820367091</v>
      </c>
      <c r="S127" s="26">
        <f t="shared" si="89"/>
        <v>52572.732330125269</v>
      </c>
      <c r="T127" s="27">
        <f t="shared" si="90"/>
        <v>0</v>
      </c>
      <c r="U127" s="27"/>
      <c r="V127" s="19">
        <f t="shared" si="60"/>
        <v>0</v>
      </c>
      <c r="W127" s="19">
        <f t="shared" ca="1" si="61"/>
        <v>0</v>
      </c>
      <c r="X127" s="19">
        <f t="shared" si="62"/>
        <v>43.729343131334772</v>
      </c>
      <c r="Y127" s="19">
        <f t="shared" si="63"/>
        <v>24.431895326170171</v>
      </c>
      <c r="Z127" s="19">
        <f t="shared" si="56"/>
        <v>0</v>
      </c>
      <c r="AA127" s="19">
        <f t="shared" ca="1" si="91"/>
        <v>19.297447805164602</v>
      </c>
      <c r="AB127">
        <f t="shared" si="107"/>
        <v>1.3484273687866972</v>
      </c>
      <c r="AC127" s="19">
        <f t="shared" si="64"/>
        <v>1.1994377014700106</v>
      </c>
      <c r="AD127" s="29">
        <f t="shared" si="108"/>
        <v>0.14898966731668661</v>
      </c>
      <c r="AE127" s="19">
        <f t="shared" ca="1" si="65"/>
        <v>19.446437472481289</v>
      </c>
      <c r="AF127" s="29">
        <f t="shared" ca="1" si="94"/>
        <v>-9.389822253069724E-6</v>
      </c>
      <c r="AG127" s="19"/>
      <c r="AH127" s="19">
        <f t="shared" si="66"/>
        <v>0</v>
      </c>
      <c r="AI127" s="19">
        <f>SUM($AH$23:AH127)</f>
        <v>100000</v>
      </c>
      <c r="AJ127" s="19">
        <f t="shared" si="95"/>
        <v>100000</v>
      </c>
      <c r="AK127" s="19">
        <f t="shared" ca="1" si="96"/>
        <v>93586.675490235284</v>
      </c>
      <c r="AL127" s="20">
        <f ca="1">IF($F$13,OFFSET(product_specs!$J$5,MIN(10,saving_model!AZ127),saving_model!$G$14),0)</f>
        <v>0</v>
      </c>
      <c r="AM127" s="19">
        <f t="shared" si="97"/>
        <v>93586.675490235284</v>
      </c>
      <c r="AN127" s="19">
        <f t="shared" si="106"/>
        <v>93445.487541007707</v>
      </c>
      <c r="AO127" s="19">
        <f t="shared" si="98"/>
        <v>0</v>
      </c>
      <c r="AP127" s="19">
        <f t="shared" si="99"/>
        <v>6554.5124589922925</v>
      </c>
      <c r="AQ127" s="18">
        <f t="shared" si="67"/>
        <v>77.871239617506419</v>
      </c>
      <c r="AR127" s="18">
        <f t="shared" si="100"/>
        <v>2.4012185691019665</v>
      </c>
      <c r="AS127" s="18">
        <f t="shared" si="101"/>
        <v>442.92081482836767</v>
      </c>
      <c r="AT127" s="3">
        <f>return!Q110</f>
        <v>4.7439596688709784E-3</v>
      </c>
      <c r="AU127" s="8">
        <f t="shared" si="68"/>
        <v>1.0441731829577345</v>
      </c>
      <c r="AV127">
        <f t="shared" si="69"/>
        <v>0.561559612330916</v>
      </c>
      <c r="AW127">
        <f t="shared" si="70"/>
        <v>1.8702276793319654E-4</v>
      </c>
      <c r="AX127">
        <f t="shared" si="102"/>
        <v>9.4430872084550106E-4</v>
      </c>
      <c r="AY127">
        <f t="shared" si="71"/>
        <v>0</v>
      </c>
      <c r="AZ127">
        <f t="shared" si="72"/>
        <v>8</v>
      </c>
      <c r="BA127">
        <f t="shared" si="73"/>
        <v>5</v>
      </c>
      <c r="BB127">
        <f t="shared" si="103"/>
        <v>3.3304169998427113E-4</v>
      </c>
      <c r="BC127">
        <f t="shared" si="74"/>
        <v>3.9891880134259473E-3</v>
      </c>
      <c r="BD127">
        <f>VLOOKUP(MIN(90,BE127),mortality!$A$4:$G$76,saving_model!BA127+2,FALSE)</f>
        <v>1.9945940067129736E-3</v>
      </c>
      <c r="BE127">
        <f t="shared" si="75"/>
        <v>57</v>
      </c>
      <c r="BF127" s="9">
        <f t="shared" si="104"/>
        <v>1.6821425527395739E-3</v>
      </c>
      <c r="BG127" s="7">
        <f>VLOOKUP(saving_model!AZ127,lapse!$B$4:$C$134,2,FALSE)</f>
        <v>2.0000000000000011E-2</v>
      </c>
      <c r="BI127">
        <f>discount_curve!K111</f>
        <v>0.90969912632107774</v>
      </c>
    </row>
    <row r="128" spans="1:61" x14ac:dyDescent="0.55000000000000004">
      <c r="A128">
        <f t="shared" si="105"/>
        <v>105</v>
      </c>
      <c r="B128" s="19">
        <f t="shared" ca="1" si="76"/>
        <v>19.566290135419251</v>
      </c>
      <c r="C128">
        <f t="shared" si="57"/>
        <v>0</v>
      </c>
      <c r="D128">
        <f t="shared" si="77"/>
        <v>18.664598737092795</v>
      </c>
      <c r="E128">
        <f t="shared" ca="1" si="78"/>
        <v>88.571604677348262</v>
      </c>
      <c r="F128">
        <f t="shared" si="58"/>
        <v>0</v>
      </c>
      <c r="G128">
        <f t="shared" si="79"/>
        <v>24.392810482406318</v>
      </c>
      <c r="H128">
        <f t="shared" si="80"/>
        <v>0</v>
      </c>
      <c r="I128" s="19">
        <f t="shared" si="81"/>
        <v>287.57683265074292</v>
      </c>
      <c r="J128" s="26">
        <f t="shared" si="82"/>
        <v>136.3815286184763</v>
      </c>
      <c r="L128" s="19">
        <f t="shared" si="83"/>
        <v>52572.732330125284</v>
      </c>
      <c r="M128" s="26">
        <f t="shared" si="59"/>
        <v>0</v>
      </c>
      <c r="N128" s="18">
        <f t="shared" si="84"/>
        <v>43.810610275104409</v>
      </c>
      <c r="O128" s="18">
        <f t="shared" si="85"/>
        <v>1.271255247954802</v>
      </c>
      <c r="P128" s="18">
        <f t="shared" si="86"/>
        <v>287.57683265074292</v>
      </c>
      <c r="Q128" s="18">
        <f t="shared" si="87"/>
        <v>17.541833831854156</v>
      </c>
      <c r="R128" s="18">
        <f t="shared" si="88"/>
        <v>88.571604677348262</v>
      </c>
      <c r="S128" s="26">
        <f t="shared" si="89"/>
        <v>52709.113858743767</v>
      </c>
      <c r="T128" s="27">
        <f t="shared" si="90"/>
        <v>0</v>
      </c>
      <c r="U128" s="27"/>
      <c r="V128" s="19">
        <f t="shared" si="60"/>
        <v>0</v>
      </c>
      <c r="W128" s="19">
        <f t="shared" ca="1" si="61"/>
        <v>0</v>
      </c>
      <c r="X128" s="19">
        <f t="shared" si="62"/>
        <v>43.810610275104409</v>
      </c>
      <c r="Y128" s="19">
        <f t="shared" si="63"/>
        <v>24.392810482406318</v>
      </c>
      <c r="Z128" s="19">
        <f t="shared" si="56"/>
        <v>0</v>
      </c>
      <c r="AA128" s="19">
        <f t="shared" ca="1" si="91"/>
        <v>19.417799792698091</v>
      </c>
      <c r="AB128">
        <f t="shared" si="107"/>
        <v>1.271255247954802</v>
      </c>
      <c r="AC128" s="19">
        <f t="shared" si="64"/>
        <v>1.1227649052386397</v>
      </c>
      <c r="AD128" s="29">
        <f t="shared" si="108"/>
        <v>0.14849034271616235</v>
      </c>
      <c r="AE128" s="19">
        <f t="shared" ca="1" si="65"/>
        <v>19.566290135414253</v>
      </c>
      <c r="AF128" s="29">
        <f t="shared" ca="1" si="94"/>
        <v>4.9986681460723048E-6</v>
      </c>
      <c r="AG128" s="19"/>
      <c r="AH128" s="19">
        <f t="shared" si="66"/>
        <v>0</v>
      </c>
      <c r="AI128" s="19">
        <f>SUM($AH$23:AH128)</f>
        <v>100000</v>
      </c>
      <c r="AJ128" s="19">
        <f t="shared" si="95"/>
        <v>100000</v>
      </c>
      <c r="AK128" s="19">
        <f t="shared" ca="1" si="96"/>
        <v>93984.521601274333</v>
      </c>
      <c r="AL128" s="20">
        <f ca="1">IF($F$13,OFFSET(product_specs!$J$5,MIN(10,saving_model!AZ128),saving_model!$G$14),0)</f>
        <v>0</v>
      </c>
      <c r="AM128" s="19">
        <f t="shared" si="97"/>
        <v>93984.521601274333</v>
      </c>
      <c r="AN128" s="19">
        <f t="shared" si="106"/>
        <v>93808.135897649467</v>
      </c>
      <c r="AO128" s="19">
        <f t="shared" si="98"/>
        <v>0</v>
      </c>
      <c r="AP128" s="19">
        <f t="shared" si="99"/>
        <v>6191.8641023505334</v>
      </c>
      <c r="AQ128" s="18">
        <f t="shared" si="67"/>
        <v>78.173446581374563</v>
      </c>
      <c r="AR128" s="18">
        <f t="shared" si="100"/>
        <v>2.2683638413902454</v>
      </c>
      <c r="AS128" s="18">
        <f t="shared" si="101"/>
        <v>513.65502809526174</v>
      </c>
      <c r="AT128" s="3">
        <f>return!Q111</f>
        <v>5.4802908905156045E-3</v>
      </c>
      <c r="AU128" s="8">
        <f t="shared" si="68"/>
        <v>1.0446072612503581</v>
      </c>
      <c r="AV128">
        <f t="shared" si="69"/>
        <v>0.56042828084213736</v>
      </c>
      <c r="AW128">
        <f t="shared" si="70"/>
        <v>1.8664598737092795E-4</v>
      </c>
      <c r="AX128">
        <f t="shared" si="102"/>
        <v>9.4240629380558903E-4</v>
      </c>
      <c r="AY128">
        <f t="shared" si="71"/>
        <v>0</v>
      </c>
      <c r="AZ128">
        <f t="shared" si="72"/>
        <v>8</v>
      </c>
      <c r="BA128">
        <f t="shared" si="73"/>
        <v>5</v>
      </c>
      <c r="BB128">
        <f t="shared" si="103"/>
        <v>3.3304169998427113E-4</v>
      </c>
      <c r="BC128">
        <f t="shared" si="74"/>
        <v>3.9891880134259473E-3</v>
      </c>
      <c r="BD128">
        <f>VLOOKUP(MIN(90,BE128),mortality!$A$4:$G$76,saving_model!BA128+2,FALSE)</f>
        <v>1.9945940067129736E-3</v>
      </c>
      <c r="BE128">
        <f t="shared" si="75"/>
        <v>57</v>
      </c>
      <c r="BF128" s="9">
        <f t="shared" si="104"/>
        <v>1.6821425527395739E-3</v>
      </c>
      <c r="BG128" s="7">
        <f>VLOOKUP(saving_model!AZ128,lapse!$B$4:$C$134,2,FALSE)</f>
        <v>2.0000000000000011E-2</v>
      </c>
      <c r="BI128">
        <f>discount_curve!K112</f>
        <v>0.90887166473774361</v>
      </c>
    </row>
    <row r="129" spans="1:61" x14ac:dyDescent="0.55000000000000004">
      <c r="A129">
        <f t="shared" si="105"/>
        <v>106</v>
      </c>
      <c r="B129" s="19">
        <f t="shared" ca="1" si="76"/>
        <v>19.637789229655823</v>
      </c>
      <c r="C129">
        <f t="shared" si="57"/>
        <v>0</v>
      </c>
      <c r="D129">
        <f t="shared" si="77"/>
        <v>18.626996587983381</v>
      </c>
      <c r="E129">
        <f t="shared" ca="1" si="78"/>
        <v>88.432997675115359</v>
      </c>
      <c r="F129">
        <f t="shared" si="58"/>
        <v>0</v>
      </c>
      <c r="G129">
        <f t="shared" si="79"/>
        <v>24.353788164492041</v>
      </c>
      <c r="H129">
        <f t="shared" si="80"/>
        <v>0</v>
      </c>
      <c r="I129" s="19">
        <f t="shared" si="81"/>
        <v>-149.55386844248432</v>
      </c>
      <c r="J129" s="26">
        <f t="shared" si="82"/>
        <v>-300.60544009973091</v>
      </c>
      <c r="L129" s="19">
        <f t="shared" si="83"/>
        <v>52709.11385874376</v>
      </c>
      <c r="M129" s="26">
        <f t="shared" si="59"/>
        <v>0</v>
      </c>
      <c r="N129" s="18">
        <f t="shared" si="84"/>
        <v>43.924261548953133</v>
      </c>
      <c r="O129" s="18">
        <f t="shared" si="85"/>
        <v>1.1799300741831373</v>
      </c>
      <c r="P129" s="18">
        <f t="shared" si="86"/>
        <v>-149.55386844248432</v>
      </c>
      <c r="Q129" s="18">
        <f t="shared" si="87"/>
        <v>17.514382359003928</v>
      </c>
      <c r="R129" s="18">
        <f t="shared" si="88"/>
        <v>88.432997675115359</v>
      </c>
      <c r="S129" s="26">
        <f t="shared" si="89"/>
        <v>52408.508418644014</v>
      </c>
      <c r="T129" s="27">
        <f t="shared" si="90"/>
        <v>0</v>
      </c>
      <c r="U129" s="27"/>
      <c r="V129" s="19">
        <f t="shared" si="60"/>
        <v>0</v>
      </c>
      <c r="W129" s="19">
        <f t="shared" ca="1" si="61"/>
        <v>0</v>
      </c>
      <c r="X129" s="19">
        <f t="shared" si="62"/>
        <v>43.924261548953133</v>
      </c>
      <c r="Y129" s="19">
        <f t="shared" si="63"/>
        <v>24.353788164492041</v>
      </c>
      <c r="Z129" s="19">
        <f t="shared" si="56"/>
        <v>0</v>
      </c>
      <c r="AA129" s="19">
        <f t="shared" ca="1" si="91"/>
        <v>19.570473384461092</v>
      </c>
      <c r="AB129">
        <f t="shared" si="107"/>
        <v>1.1799300741831373</v>
      </c>
      <c r="AC129" s="19">
        <f t="shared" si="64"/>
        <v>1.1126142289794529</v>
      </c>
      <c r="AD129" s="29">
        <f t="shared" si="108"/>
        <v>6.7315845203684388E-2</v>
      </c>
      <c r="AE129" s="19">
        <f t="shared" ca="1" si="65"/>
        <v>19.637789229664776</v>
      </c>
      <c r="AF129" s="29">
        <f t="shared" ca="1" si="94"/>
        <v>-8.9528384705772623E-6</v>
      </c>
      <c r="AG129" s="19"/>
      <c r="AH129" s="19">
        <f t="shared" si="66"/>
        <v>0</v>
      </c>
      <c r="AI129" s="19">
        <f>SUM($AH$23:AH129)</f>
        <v>100000</v>
      </c>
      <c r="AJ129" s="19">
        <f t="shared" si="95"/>
        <v>100000</v>
      </c>
      <c r="AK129" s="19">
        <f t="shared" ca="1" si="96"/>
        <v>94026.872643025985</v>
      </c>
      <c r="AL129" s="20">
        <f ca="1">IF($F$13,OFFSET(product_specs!$J$5,MIN(10,saving_model!AZ129),saving_model!$G$14),0)</f>
        <v>0</v>
      </c>
      <c r="AM129" s="19">
        <f t="shared" si="97"/>
        <v>94026.872643025985</v>
      </c>
      <c r="AN129" s="19">
        <f t="shared" si="106"/>
        <v>94241.349115321966</v>
      </c>
      <c r="AO129" s="19">
        <f t="shared" si="98"/>
        <v>0</v>
      </c>
      <c r="AP129" s="19">
        <f t="shared" si="99"/>
        <v>5758.6508846780343</v>
      </c>
      <c r="AQ129" s="18">
        <f t="shared" si="67"/>
        <v>78.534457596101632</v>
      </c>
      <c r="AR129" s="18">
        <f t="shared" si="100"/>
        <v>2.1096579682740093</v>
      </c>
      <c r="AS129" s="18">
        <f t="shared" si="101"/>
        <v>-267.66471346317911</v>
      </c>
      <c r="AT129" s="3">
        <f>return!Q112</f>
        <v>-2.8426371007297391E-3</v>
      </c>
      <c r="AU129" s="8">
        <f t="shared" si="68"/>
        <v>1.0450415199957717</v>
      </c>
      <c r="AV129">
        <f t="shared" si="69"/>
        <v>0.55929922856096081</v>
      </c>
      <c r="AW129">
        <f t="shared" si="70"/>
        <v>1.862699658798338E-4</v>
      </c>
      <c r="AX129">
        <f t="shared" si="102"/>
        <v>9.405076994409053E-4</v>
      </c>
      <c r="AY129">
        <f t="shared" si="71"/>
        <v>0</v>
      </c>
      <c r="AZ129">
        <f t="shared" si="72"/>
        <v>8</v>
      </c>
      <c r="BA129">
        <f t="shared" si="73"/>
        <v>5</v>
      </c>
      <c r="BB129">
        <f t="shared" si="103"/>
        <v>3.3304169998427113E-4</v>
      </c>
      <c r="BC129">
        <f t="shared" si="74"/>
        <v>3.9891880134259473E-3</v>
      </c>
      <c r="BD129">
        <f>VLOOKUP(MIN(90,BE129),mortality!$A$4:$G$76,saving_model!BA129+2,FALSE)</f>
        <v>1.9945940067129736E-3</v>
      </c>
      <c r="BE129">
        <f t="shared" si="75"/>
        <v>57</v>
      </c>
      <c r="BF129" s="9">
        <f t="shared" si="104"/>
        <v>1.6821425527395739E-3</v>
      </c>
      <c r="BG129" s="7">
        <f>VLOOKUP(saving_model!AZ129,lapse!$B$4:$C$134,2,FALSE)</f>
        <v>2.0000000000000011E-2</v>
      </c>
      <c r="BI129">
        <f>discount_curve!K113</f>
        <v>0.90804495581279099</v>
      </c>
    </row>
    <row r="130" spans="1:61" x14ac:dyDescent="0.55000000000000004">
      <c r="A130">
        <f t="shared" si="105"/>
        <v>107</v>
      </c>
      <c r="B130" s="19">
        <f t="shared" ca="1" si="76"/>
        <v>19.48243799181688</v>
      </c>
      <c r="C130">
        <f t="shared" si="57"/>
        <v>0</v>
      </c>
      <c r="D130">
        <f t="shared" si="77"/>
        <v>18.589470193067108</v>
      </c>
      <c r="E130">
        <f t="shared" ca="1" si="78"/>
        <v>88.179633031561409</v>
      </c>
      <c r="F130">
        <f t="shared" si="58"/>
        <v>0</v>
      </c>
      <c r="G130">
        <f t="shared" si="79"/>
        <v>24.314828272401826</v>
      </c>
      <c r="H130">
        <f t="shared" si="80"/>
        <v>0</v>
      </c>
      <c r="I130" s="19">
        <f t="shared" si="81"/>
        <v>149.6512448548138</v>
      </c>
      <c r="J130" s="26">
        <f t="shared" si="82"/>
        <v>-0.91512463403341826</v>
      </c>
      <c r="L130" s="19">
        <f t="shared" si="83"/>
        <v>52408.508418644029</v>
      </c>
      <c r="M130" s="26">
        <f t="shared" si="59"/>
        <v>0</v>
      </c>
      <c r="N130" s="18">
        <f t="shared" si="84"/>
        <v>43.673757015536687</v>
      </c>
      <c r="O130" s="18">
        <f t="shared" si="85"/>
        <v>1.2487766012501105</v>
      </c>
      <c r="P130" s="18">
        <f t="shared" si="86"/>
        <v>149.6512448548138</v>
      </c>
      <c r="Q130" s="18">
        <f t="shared" si="87"/>
        <v>17.464202840497055</v>
      </c>
      <c r="R130" s="18">
        <f t="shared" si="88"/>
        <v>88.179633031561409</v>
      </c>
      <c r="S130" s="26">
        <f t="shared" si="89"/>
        <v>52407.593294009996</v>
      </c>
      <c r="T130" s="27">
        <f t="shared" si="90"/>
        <v>0</v>
      </c>
      <c r="U130" s="27"/>
      <c r="V130" s="19">
        <f t="shared" si="60"/>
        <v>0</v>
      </c>
      <c r="W130" s="19">
        <f t="shared" ca="1" si="61"/>
        <v>0</v>
      </c>
      <c r="X130" s="19">
        <f t="shared" si="62"/>
        <v>43.673757015536687</v>
      </c>
      <c r="Y130" s="19">
        <f t="shared" si="63"/>
        <v>24.314828272401826</v>
      </c>
      <c r="Z130" s="19">
        <f t="shared" si="56"/>
        <v>0</v>
      </c>
      <c r="AA130" s="19">
        <f t="shared" ca="1" si="91"/>
        <v>19.358928743134861</v>
      </c>
      <c r="AB130">
        <f t="shared" si="107"/>
        <v>1.2487766012501105</v>
      </c>
      <c r="AC130" s="19">
        <f t="shared" si="64"/>
        <v>1.1252673525700523</v>
      </c>
      <c r="AD130" s="29">
        <f t="shared" si="108"/>
        <v>0.12350924868005819</v>
      </c>
      <c r="AE130" s="19">
        <f t="shared" ca="1" si="65"/>
        <v>19.482437991814919</v>
      </c>
      <c r="AF130" s="29">
        <f t="shared" ca="1" si="94"/>
        <v>1.9610979506978765E-6</v>
      </c>
      <c r="AG130" s="19"/>
      <c r="AH130" s="19">
        <f t="shared" si="66"/>
        <v>0</v>
      </c>
      <c r="AI130" s="19">
        <f>SUM($AH$23:AH130)</f>
        <v>100000</v>
      </c>
      <c r="AJ130" s="19">
        <f t="shared" si="95"/>
        <v>100000</v>
      </c>
      <c r="AK130" s="19">
        <f t="shared" ca="1" si="96"/>
        <v>93946.748665329258</v>
      </c>
      <c r="AL130" s="20">
        <f ca="1">IF($F$13,OFFSET(product_specs!$J$5,MIN(10,saving_model!AZ130),saving_model!$G$14),0)</f>
        <v>0</v>
      </c>
      <c r="AM130" s="19">
        <f t="shared" si="97"/>
        <v>93946.748665329258</v>
      </c>
      <c r="AN130" s="19">
        <f t="shared" si="106"/>
        <v>93893.040286294403</v>
      </c>
      <c r="AO130" s="19">
        <f t="shared" si="98"/>
        <v>0</v>
      </c>
      <c r="AP130" s="19">
        <f t="shared" si="99"/>
        <v>6106.9597137055971</v>
      </c>
      <c r="AQ130" s="18">
        <f t="shared" si="67"/>
        <v>78.244200238578671</v>
      </c>
      <c r="AR130" s="18">
        <f t="shared" si="100"/>
        <v>2.2372594692667671</v>
      </c>
      <c r="AS130" s="18">
        <f t="shared" si="101"/>
        <v>268.3796774854078</v>
      </c>
      <c r="AT130" s="3">
        <f>return!Q113</f>
        <v>2.8608075596947558E-3</v>
      </c>
      <c r="AU130" s="8">
        <f t="shared" si="68"/>
        <v>1.0454759592689922</v>
      </c>
      <c r="AV130">
        <f t="shared" si="69"/>
        <v>0.55817245089564016</v>
      </c>
      <c r="AW130">
        <f t="shared" si="70"/>
        <v>1.8589470193067109E-4</v>
      </c>
      <c r="AX130">
        <f t="shared" si="102"/>
        <v>9.3861293003005028E-4</v>
      </c>
      <c r="AY130">
        <f t="shared" si="71"/>
        <v>0</v>
      </c>
      <c r="AZ130">
        <f t="shared" si="72"/>
        <v>8</v>
      </c>
      <c r="BA130">
        <f t="shared" si="73"/>
        <v>5</v>
      </c>
      <c r="BB130">
        <f t="shared" si="103"/>
        <v>3.3304169998427113E-4</v>
      </c>
      <c r="BC130">
        <f t="shared" si="74"/>
        <v>3.9891880134259473E-3</v>
      </c>
      <c r="BD130">
        <f>VLOOKUP(MIN(90,BE130),mortality!$A$4:$G$76,saving_model!BA130+2,FALSE)</f>
        <v>1.9945940067129736E-3</v>
      </c>
      <c r="BE130">
        <f t="shared" si="75"/>
        <v>57</v>
      </c>
      <c r="BF130" s="9">
        <f t="shared" si="104"/>
        <v>1.6821425527395739E-3</v>
      </c>
      <c r="BG130" s="7">
        <f>VLOOKUP(saving_model!AZ130,lapse!$B$4:$C$134,2,FALSE)</f>
        <v>2.0000000000000011E-2</v>
      </c>
      <c r="BI130">
        <f>discount_curve!K114</f>
        <v>0.90721899886160196</v>
      </c>
    </row>
    <row r="131" spans="1:61" x14ac:dyDescent="0.55000000000000004">
      <c r="A131">
        <f t="shared" si="105"/>
        <v>108</v>
      </c>
      <c r="B131" s="19">
        <f t="shared" ca="1" si="76"/>
        <v>19.700625861087701</v>
      </c>
      <c r="C131">
        <f t="shared" si="57"/>
        <v>0</v>
      </c>
      <c r="D131">
        <f t="shared" si="77"/>
        <v>19.922097715200781</v>
      </c>
      <c r="E131">
        <f t="shared" ca="1" si="78"/>
        <v>44.293165562870648</v>
      </c>
      <c r="F131">
        <f t="shared" si="58"/>
        <v>0</v>
      </c>
      <c r="G131">
        <f t="shared" si="79"/>
        <v>24.275930706270159</v>
      </c>
      <c r="H131">
        <f t="shared" si="80"/>
        <v>0</v>
      </c>
      <c r="I131" s="19">
        <f t="shared" si="81"/>
        <v>1127.4253465012441</v>
      </c>
      <c r="J131" s="26">
        <f t="shared" si="82"/>
        <v>1019.2335266558148</v>
      </c>
      <c r="L131" s="19">
        <f t="shared" si="83"/>
        <v>52407.593294009996</v>
      </c>
      <c r="M131" s="26">
        <f t="shared" si="59"/>
        <v>0</v>
      </c>
      <c r="N131" s="18">
        <f t="shared" si="84"/>
        <v>43.672994411674999</v>
      </c>
      <c r="O131" s="18">
        <f t="shared" si="85"/>
        <v>1.2971213365457694</v>
      </c>
      <c r="P131" s="18">
        <f t="shared" si="86"/>
        <v>1127.4253465012441</v>
      </c>
      <c r="Q131" s="18">
        <f t="shared" si="87"/>
        <v>18.928538534336344</v>
      </c>
      <c r="R131" s="18">
        <f t="shared" si="88"/>
        <v>44.293165562870648</v>
      </c>
      <c r="S131" s="26">
        <f t="shared" si="89"/>
        <v>53426.82682066581</v>
      </c>
      <c r="T131" s="27">
        <f t="shared" si="90"/>
        <v>0</v>
      </c>
      <c r="U131" s="27"/>
      <c r="V131" s="19">
        <f t="shared" si="60"/>
        <v>0</v>
      </c>
      <c r="W131" s="19">
        <f t="shared" ca="1" si="61"/>
        <v>0</v>
      </c>
      <c r="X131" s="19">
        <f t="shared" si="62"/>
        <v>43.672994411674999</v>
      </c>
      <c r="Y131" s="19">
        <f t="shared" si="63"/>
        <v>24.275930706270159</v>
      </c>
      <c r="Z131" s="19">
        <f t="shared" si="56"/>
        <v>0</v>
      </c>
      <c r="AA131" s="19">
        <f t="shared" ca="1" si="91"/>
        <v>19.39706370540484</v>
      </c>
      <c r="AB131">
        <f t="shared" si="107"/>
        <v>1.2971213365457694</v>
      </c>
      <c r="AC131" s="19">
        <f t="shared" si="64"/>
        <v>0.99355918086443751</v>
      </c>
      <c r="AD131" s="29">
        <f t="shared" si="108"/>
        <v>0.30356215568133194</v>
      </c>
      <c r="AE131" s="19">
        <f t="shared" ca="1" si="65"/>
        <v>19.70062586108617</v>
      </c>
      <c r="AF131" s="29">
        <f t="shared" ca="1" si="94"/>
        <v>1.5312195955630159E-6</v>
      </c>
      <c r="AG131" s="19"/>
      <c r="AH131" s="19">
        <f t="shared" si="66"/>
        <v>0</v>
      </c>
      <c r="AI131" s="19">
        <f>SUM($AH$23:AH131)</f>
        <v>100000</v>
      </c>
      <c r="AJ131" s="19">
        <f t="shared" si="95"/>
        <v>100000</v>
      </c>
      <c r="AK131" s="19">
        <f t="shared" ca="1" si="96"/>
        <v>95012.778297406199</v>
      </c>
      <c r="AL131" s="20">
        <f ca="1">IF($F$13,OFFSET(product_specs!$J$5,MIN(10,saving_model!AZ131),saving_model!$G$14),0)</f>
        <v>0</v>
      </c>
      <c r="AM131" s="19">
        <f t="shared" si="97"/>
        <v>95012.778297406199</v>
      </c>
      <c r="AN131" s="19">
        <f t="shared" si="106"/>
        <v>94080.938504071964</v>
      </c>
      <c r="AO131" s="19">
        <f t="shared" si="98"/>
        <v>0</v>
      </c>
      <c r="AP131" s="19">
        <f t="shared" si="99"/>
        <v>5919.0614959280356</v>
      </c>
      <c r="AQ131" s="18">
        <f t="shared" si="67"/>
        <v>78.400782086726636</v>
      </c>
      <c r="AR131" s="18">
        <f t="shared" si="100"/>
        <v>2.3285631914303204</v>
      </c>
      <c r="AS131" s="18">
        <f t="shared" si="101"/>
        <v>2025.1382772248032</v>
      </c>
      <c r="AT131" s="3">
        <f>return!Q114</f>
        <v>2.1543976288433075E-2</v>
      </c>
      <c r="AU131" s="8">
        <f t="shared" si="68"/>
        <v>1.0459105791450676</v>
      </c>
      <c r="AV131">
        <f t="shared" si="69"/>
        <v>0.55704794326367946</v>
      </c>
      <c r="AW131">
        <f t="shared" si="70"/>
        <v>1.9922097715200781E-4</v>
      </c>
      <c r="AX131">
        <f t="shared" si="102"/>
        <v>4.6618114275350929E-4</v>
      </c>
      <c r="AY131">
        <f t="shared" si="71"/>
        <v>0</v>
      </c>
      <c r="AZ131">
        <f t="shared" si="72"/>
        <v>9</v>
      </c>
      <c r="BA131">
        <f t="shared" si="73"/>
        <v>5</v>
      </c>
      <c r="BB131">
        <f t="shared" si="103"/>
        <v>3.5763703925517643E-4</v>
      </c>
      <c r="BC131">
        <f t="shared" si="74"/>
        <v>4.2832128458719105E-3</v>
      </c>
      <c r="BD131">
        <f>VLOOKUP(MIN(90,BE131),mortality!$A$4:$G$76,saving_model!BA131+2,FALSE)</f>
        <v>2.1416064229359552E-3</v>
      </c>
      <c r="BE131">
        <f t="shared" si="75"/>
        <v>58</v>
      </c>
      <c r="BF131" s="9">
        <f t="shared" si="104"/>
        <v>8.3717735912058888E-4</v>
      </c>
      <c r="BG131" s="7">
        <f>VLOOKUP(saving_model!AZ131,lapse!$B$4:$C$134,2,FALSE)</f>
        <v>1.0000000000000011E-2</v>
      </c>
      <c r="BI131">
        <f>discount_curve!K115</f>
        <v>0.90269050769404913</v>
      </c>
    </row>
    <row r="132" spans="1:61" x14ac:dyDescent="0.55000000000000004">
      <c r="A132">
        <f t="shared" si="105"/>
        <v>109</v>
      </c>
      <c r="B132" s="19">
        <f t="shared" ca="1" si="76"/>
        <v>20.390571603881256</v>
      </c>
      <c r="C132">
        <f t="shared" si="57"/>
        <v>0</v>
      </c>
      <c r="D132">
        <f t="shared" si="77"/>
        <v>19.898300470793071</v>
      </c>
      <c r="E132">
        <f t="shared" ca="1" si="78"/>
        <v>44.819701192710802</v>
      </c>
      <c r="F132">
        <f t="shared" si="58"/>
        <v>0</v>
      </c>
      <c r="G132">
        <f t="shared" si="79"/>
        <v>24.25701255295915</v>
      </c>
      <c r="H132">
        <f t="shared" si="80"/>
        <v>0</v>
      </c>
      <c r="I132" s="19">
        <f t="shared" si="81"/>
        <v>348.60129984953033</v>
      </c>
      <c r="J132" s="26">
        <f t="shared" si="82"/>
        <v>239.23571402918606</v>
      </c>
      <c r="L132" s="19">
        <f t="shared" si="83"/>
        <v>53426.82682066581</v>
      </c>
      <c r="M132" s="26">
        <f t="shared" si="59"/>
        <v>0</v>
      </c>
      <c r="N132" s="18">
        <f t="shared" si="84"/>
        <v>44.522355683888179</v>
      </c>
      <c r="O132" s="18">
        <f t="shared" si="85"/>
        <v>0.86997714083620792</v>
      </c>
      <c r="P132" s="18">
        <f t="shared" si="86"/>
        <v>348.60129984953033</v>
      </c>
      <c r="Q132" s="18">
        <f t="shared" si="87"/>
        <v>19.153551802918013</v>
      </c>
      <c r="R132" s="18">
        <f t="shared" si="88"/>
        <v>44.819701192710802</v>
      </c>
      <c r="S132" s="26">
        <f t="shared" si="89"/>
        <v>53666.062534694982</v>
      </c>
      <c r="T132" s="27">
        <f t="shared" si="90"/>
        <v>0</v>
      </c>
      <c r="U132" s="27"/>
      <c r="V132" s="19">
        <f t="shared" si="60"/>
        <v>0</v>
      </c>
      <c r="W132" s="19">
        <f t="shared" ca="1" si="61"/>
        <v>0</v>
      </c>
      <c r="X132" s="19">
        <f t="shared" si="62"/>
        <v>44.522355683888179</v>
      </c>
      <c r="Y132" s="19">
        <f t="shared" si="63"/>
        <v>24.25701255295915</v>
      </c>
      <c r="Z132" s="19">
        <f t="shared" si="56"/>
        <v>0</v>
      </c>
      <c r="AA132" s="19">
        <f t="shared" ca="1" si="91"/>
        <v>20.265343130929029</v>
      </c>
      <c r="AB132">
        <f t="shared" si="107"/>
        <v>0.86997714083620792</v>
      </c>
      <c r="AC132" s="19">
        <f t="shared" si="64"/>
        <v>0.74474866787505789</v>
      </c>
      <c r="AD132" s="29">
        <f t="shared" si="108"/>
        <v>0.12522847296115003</v>
      </c>
      <c r="AE132" s="19">
        <f t="shared" ca="1" si="65"/>
        <v>20.39057160389018</v>
      </c>
      <c r="AF132" s="29">
        <f t="shared" ca="1" si="94"/>
        <v>-8.9244167611468583E-6</v>
      </c>
      <c r="AG132" s="19"/>
      <c r="AH132" s="19">
        <f t="shared" si="66"/>
        <v>0</v>
      </c>
      <c r="AI132" s="19">
        <f>SUM($AH$23:AH132)</f>
        <v>100000</v>
      </c>
      <c r="AJ132" s="19">
        <f t="shared" si="95"/>
        <v>100000</v>
      </c>
      <c r="AK132" s="19">
        <f t="shared" ca="1" si="96"/>
        <v>96257.224736513512</v>
      </c>
      <c r="AL132" s="20">
        <f ca="1">IF($F$13,OFFSET(product_specs!$J$5,MIN(10,saving_model!AZ132),saving_model!$G$14),0)</f>
        <v>0</v>
      </c>
      <c r="AM132" s="19">
        <f t="shared" si="97"/>
        <v>96257.224736513512</v>
      </c>
      <c r="AN132" s="19">
        <f t="shared" si="106"/>
        <v>96025.347436018608</v>
      </c>
      <c r="AO132" s="19">
        <f t="shared" si="98"/>
        <v>0</v>
      </c>
      <c r="AP132" s="19">
        <f t="shared" si="99"/>
        <v>3974.6525639813917</v>
      </c>
      <c r="AQ132" s="18">
        <f t="shared" si="67"/>
        <v>80.02112286334885</v>
      </c>
      <c r="AR132" s="18">
        <f t="shared" si="100"/>
        <v>1.5636312725553307</v>
      </c>
      <c r="AS132" s="18">
        <f t="shared" si="101"/>
        <v>626.92410926160062</v>
      </c>
      <c r="AT132" s="3">
        <f>return!Q115</f>
        <v>6.5342872922367068E-3</v>
      </c>
      <c r="AU132" s="8">
        <f t="shared" si="68"/>
        <v>1.0463453796990774</v>
      </c>
      <c r="AV132">
        <f t="shared" si="69"/>
        <v>0.55638254114377395</v>
      </c>
      <c r="AW132">
        <f t="shared" si="70"/>
        <v>1.989830047079307E-4</v>
      </c>
      <c r="AX132">
        <f t="shared" si="102"/>
        <v>4.6562428238915583E-4</v>
      </c>
      <c r="AY132">
        <f t="shared" si="71"/>
        <v>0</v>
      </c>
      <c r="AZ132">
        <f t="shared" si="72"/>
        <v>9</v>
      </c>
      <c r="BA132">
        <f t="shared" si="73"/>
        <v>5</v>
      </c>
      <c r="BB132">
        <f t="shared" si="103"/>
        <v>3.5763703925517643E-4</v>
      </c>
      <c r="BC132">
        <f t="shared" si="74"/>
        <v>4.2832128458719105E-3</v>
      </c>
      <c r="BD132">
        <f>VLOOKUP(MIN(90,BE132),mortality!$A$4:$G$76,saving_model!BA132+2,FALSE)</f>
        <v>2.1416064229359552E-3</v>
      </c>
      <c r="BE132">
        <f t="shared" si="75"/>
        <v>58</v>
      </c>
      <c r="BF132" s="9">
        <f t="shared" si="104"/>
        <v>8.3717735912058888E-4</v>
      </c>
      <c r="BG132" s="7">
        <f>VLOOKUP(saving_model!AZ132,lapse!$B$4:$C$134,2,FALSE)</f>
        <v>1.0000000000000011E-2</v>
      </c>
      <c r="BI132">
        <f>discount_curve!K116</f>
        <v>0.90183523338283977</v>
      </c>
    </row>
    <row r="133" spans="1:61" x14ac:dyDescent="0.55000000000000004">
      <c r="A133">
        <f t="shared" si="105"/>
        <v>110</v>
      </c>
      <c r="B133" s="19">
        <f t="shared" ca="1" si="76"/>
        <v>20.590777740870351</v>
      </c>
      <c r="C133">
        <f t="shared" si="57"/>
        <v>0</v>
      </c>
      <c r="D133">
        <f t="shared" si="77"/>
        <v>19.874531652550591</v>
      </c>
      <c r="E133">
        <f t="shared" ca="1" si="78"/>
        <v>45.003233718784152</v>
      </c>
      <c r="F133">
        <f t="shared" si="58"/>
        <v>0</v>
      </c>
      <c r="G133">
        <f t="shared" si="79"/>
        <v>24.238109142503081</v>
      </c>
      <c r="H133">
        <f t="shared" si="80"/>
        <v>0</v>
      </c>
      <c r="I133" s="19">
        <f t="shared" si="81"/>
        <v>308.92419250678881</v>
      </c>
      <c r="J133" s="26">
        <f t="shared" si="82"/>
        <v>199.21754025208065</v>
      </c>
      <c r="L133" s="19">
        <f t="shared" si="83"/>
        <v>53666.062534694996</v>
      </c>
      <c r="M133" s="26">
        <f t="shared" si="59"/>
        <v>0</v>
      </c>
      <c r="N133" s="18">
        <f t="shared" si="84"/>
        <v>44.721718778912496</v>
      </c>
      <c r="O133" s="18">
        <f t="shared" si="85"/>
        <v>0.74971593307503437</v>
      </c>
      <c r="P133" s="18">
        <f t="shared" si="86"/>
        <v>308.92419250678881</v>
      </c>
      <c r="Q133" s="18">
        <f t="shared" si="87"/>
        <v>19.231983823929301</v>
      </c>
      <c r="R133" s="18">
        <f t="shared" si="88"/>
        <v>45.003233718784152</v>
      </c>
      <c r="S133" s="26">
        <f t="shared" si="89"/>
        <v>53865.280074947084</v>
      </c>
      <c r="T133" s="27">
        <f t="shared" si="90"/>
        <v>0</v>
      </c>
      <c r="U133" s="27"/>
      <c r="V133" s="19">
        <f t="shared" si="60"/>
        <v>0</v>
      </c>
      <c r="W133" s="19">
        <f t="shared" ca="1" si="61"/>
        <v>0</v>
      </c>
      <c r="X133" s="19">
        <f t="shared" si="62"/>
        <v>44.721718778912496</v>
      </c>
      <c r="Y133" s="19">
        <f t="shared" si="63"/>
        <v>24.238109142503081</v>
      </c>
      <c r="Z133" s="19">
        <f t="shared" si="56"/>
        <v>0</v>
      </c>
      <c r="AA133" s="19">
        <f t="shared" ca="1" si="91"/>
        <v>20.483609636409415</v>
      </c>
      <c r="AB133">
        <f t="shared" si="107"/>
        <v>0.74971593307503437</v>
      </c>
      <c r="AC133" s="19">
        <f t="shared" si="64"/>
        <v>0.64254782862128934</v>
      </c>
      <c r="AD133" s="29">
        <f t="shared" si="108"/>
        <v>0.10716810445374503</v>
      </c>
      <c r="AE133" s="19">
        <f t="shared" ca="1" si="65"/>
        <v>20.59077774086316</v>
      </c>
      <c r="AF133" s="29">
        <f t="shared" ca="1" si="94"/>
        <v>7.1906924858922139E-6</v>
      </c>
      <c r="AG133" s="19"/>
      <c r="AH133" s="19">
        <f t="shared" si="66"/>
        <v>0</v>
      </c>
      <c r="AI133" s="19">
        <f>SUM($AH$23:AH133)</f>
        <v>100000</v>
      </c>
      <c r="AJ133" s="19">
        <f t="shared" si="95"/>
        <v>100000</v>
      </c>
      <c r="AK133" s="19">
        <f t="shared" ca="1" si="96"/>
        <v>96766.978765314314</v>
      </c>
      <c r="AL133" s="20">
        <f ca="1">IF($F$13,OFFSET(product_specs!$J$5,MIN(10,saving_model!AZ133),saving_model!$G$14),0)</f>
        <v>0</v>
      </c>
      <c r="AM133" s="19">
        <f t="shared" si="97"/>
        <v>96766.978765314314</v>
      </c>
      <c r="AN133" s="19">
        <f t="shared" si="106"/>
        <v>96570.686791144311</v>
      </c>
      <c r="AO133" s="19">
        <f t="shared" si="98"/>
        <v>0</v>
      </c>
      <c r="AP133" s="19">
        <f t="shared" si="99"/>
        <v>3429.3132088556886</v>
      </c>
      <c r="AQ133" s="18">
        <f t="shared" si="67"/>
        <v>80.475572325953593</v>
      </c>
      <c r="AR133" s="18">
        <f t="shared" si="100"/>
        <v>1.3490943649631988</v>
      </c>
      <c r="AS133" s="18">
        <f t="shared" si="101"/>
        <v>556.23328172186223</v>
      </c>
      <c r="AT133" s="3">
        <f>return!Q116</f>
        <v>5.7647408154157809E-3</v>
      </c>
      <c r="AU133" s="8">
        <f t="shared" si="68"/>
        <v>1.0467803610061319</v>
      </c>
      <c r="AV133">
        <f t="shared" si="69"/>
        <v>0.55571793385667689</v>
      </c>
      <c r="AW133">
        <f t="shared" si="70"/>
        <v>1.987453165255059E-4</v>
      </c>
      <c r="AX133">
        <f t="shared" si="102"/>
        <v>4.6506808720285644E-4</v>
      </c>
      <c r="AY133">
        <f t="shared" si="71"/>
        <v>0</v>
      </c>
      <c r="AZ133">
        <f t="shared" si="72"/>
        <v>9</v>
      </c>
      <c r="BA133">
        <f t="shared" si="73"/>
        <v>5</v>
      </c>
      <c r="BB133">
        <f t="shared" si="103"/>
        <v>3.5763703925517643E-4</v>
      </c>
      <c r="BC133">
        <f t="shared" si="74"/>
        <v>4.2832128458719105E-3</v>
      </c>
      <c r="BD133">
        <f>VLOOKUP(MIN(90,BE133),mortality!$A$4:$G$76,saving_model!BA133+2,FALSE)</f>
        <v>2.1416064229359552E-3</v>
      </c>
      <c r="BE133">
        <f t="shared" si="75"/>
        <v>58</v>
      </c>
      <c r="BF133" s="9">
        <f t="shared" si="104"/>
        <v>8.3717735912058888E-4</v>
      </c>
      <c r="BG133" s="7">
        <f>VLOOKUP(saving_model!AZ133,lapse!$B$4:$C$134,2,FALSE)</f>
        <v>1.0000000000000011E-2</v>
      </c>
      <c r="BI133">
        <f>discount_curve!K117</f>
        <v>0.90098076942040584</v>
      </c>
    </row>
    <row r="134" spans="1:61" x14ac:dyDescent="0.55000000000000004">
      <c r="A134">
        <f t="shared" si="105"/>
        <v>111</v>
      </c>
      <c r="B134" s="19">
        <f t="shared" ca="1" si="76"/>
        <v>20.673490276434904</v>
      </c>
      <c r="C134">
        <f t="shared" si="57"/>
        <v>0</v>
      </c>
      <c r="D134">
        <f t="shared" si="77"/>
        <v>19.850791226517856</v>
      </c>
      <c r="E134">
        <f t="shared" ca="1" si="78"/>
        <v>44.953053410975947</v>
      </c>
      <c r="F134">
        <f t="shared" si="58"/>
        <v>0</v>
      </c>
      <c r="G134">
        <f t="shared" si="79"/>
        <v>24.219220463412878</v>
      </c>
      <c r="H134">
        <f t="shared" si="80"/>
        <v>0</v>
      </c>
      <c r="I134" s="19">
        <f t="shared" si="81"/>
        <v>-209.0009552987313</v>
      </c>
      <c r="J134" s="26">
        <f t="shared" si="82"/>
        <v>-318.69751067607285</v>
      </c>
      <c r="L134" s="19">
        <f t="shared" si="83"/>
        <v>53865.280074947077</v>
      </c>
      <c r="M134" s="26">
        <f t="shared" si="59"/>
        <v>0</v>
      </c>
      <c r="N134" s="18">
        <f t="shared" si="84"/>
        <v>44.887733395789233</v>
      </c>
      <c r="O134" s="18">
        <f t="shared" si="85"/>
        <v>0.64522913604923215</v>
      </c>
      <c r="P134" s="18">
        <f t="shared" si="86"/>
        <v>-209.0009552987313</v>
      </c>
      <c r="Q134" s="18">
        <f t="shared" si="87"/>
        <v>19.210539434531022</v>
      </c>
      <c r="R134" s="18">
        <f t="shared" si="88"/>
        <v>44.953053410975947</v>
      </c>
      <c r="S134" s="26">
        <f t="shared" si="89"/>
        <v>53546.582564271004</v>
      </c>
      <c r="T134" s="27">
        <f t="shared" si="90"/>
        <v>0</v>
      </c>
      <c r="U134" s="27"/>
      <c r="V134" s="19">
        <f t="shared" si="60"/>
        <v>0</v>
      </c>
      <c r="W134" s="19">
        <f t="shared" ca="1" si="61"/>
        <v>0</v>
      </c>
      <c r="X134" s="19">
        <f t="shared" si="62"/>
        <v>44.887733395789233</v>
      </c>
      <c r="Y134" s="19">
        <f t="shared" si="63"/>
        <v>24.219220463412878</v>
      </c>
      <c r="Z134" s="19">
        <f t="shared" si="56"/>
        <v>0</v>
      </c>
      <c r="AA134" s="19">
        <f t="shared" ca="1" si="91"/>
        <v>20.668512932376355</v>
      </c>
      <c r="AB134">
        <f t="shared" si="107"/>
        <v>0.64522913604923215</v>
      </c>
      <c r="AC134" s="19">
        <f t="shared" si="64"/>
        <v>0.64025179198683446</v>
      </c>
      <c r="AD134" s="29">
        <f t="shared" si="108"/>
        <v>4.9773440623976928E-3</v>
      </c>
      <c r="AE134" s="19">
        <f t="shared" ca="1" si="65"/>
        <v>20.673490276438752</v>
      </c>
      <c r="AF134" s="29">
        <f t="shared" ca="1" si="94"/>
        <v>-3.8475889141409425E-6</v>
      </c>
      <c r="AG134" s="19"/>
      <c r="AH134" s="19">
        <f t="shared" si="66"/>
        <v>0</v>
      </c>
      <c r="AI134" s="19">
        <f>SUM($AH$23:AH134)</f>
        <v>100000</v>
      </c>
      <c r="AJ134" s="19">
        <f t="shared" si="95"/>
        <v>100000</v>
      </c>
      <c r="AK134" s="19">
        <f t="shared" ca="1" si="96"/>
        <v>96774.678728515617</v>
      </c>
      <c r="AL134" s="20">
        <f ca="1">IF($F$13,OFFSET(product_specs!$J$5,MIN(10,saving_model!AZ134),saving_model!$G$14),0)</f>
        <v>0</v>
      </c>
      <c r="AM134" s="19">
        <f t="shared" si="97"/>
        <v>96774.678728515617</v>
      </c>
      <c r="AN134" s="19">
        <f t="shared" si="106"/>
        <v>97045.095406175242</v>
      </c>
      <c r="AO134" s="19">
        <f t="shared" si="98"/>
        <v>0</v>
      </c>
      <c r="AP134" s="19">
        <f t="shared" si="99"/>
        <v>2954.9045938247582</v>
      </c>
      <c r="AQ134" s="18">
        <f t="shared" si="67"/>
        <v>80.87091283847937</v>
      </c>
      <c r="AR134" s="18">
        <f t="shared" si="100"/>
        <v>1.162461663238707</v>
      </c>
      <c r="AS134" s="18">
        <f t="shared" si="101"/>
        <v>-376.76660631583792</v>
      </c>
      <c r="AT134" s="3">
        <f>return!Q117</f>
        <v>-3.8856714961493788E-3</v>
      </c>
      <c r="AU134" s="8">
        <f t="shared" si="68"/>
        <v>1.0472155231413729</v>
      </c>
      <c r="AV134">
        <f t="shared" si="69"/>
        <v>0.55505412045294855</v>
      </c>
      <c r="AW134">
        <f t="shared" si="70"/>
        <v>1.9850791226517858E-4</v>
      </c>
      <c r="AX134">
        <f t="shared" si="102"/>
        <v>4.6451255640004603E-4</v>
      </c>
      <c r="AY134">
        <f t="shared" si="71"/>
        <v>0</v>
      </c>
      <c r="AZ134">
        <f t="shared" si="72"/>
        <v>9</v>
      </c>
      <c r="BA134">
        <f t="shared" si="73"/>
        <v>5</v>
      </c>
      <c r="BB134">
        <f t="shared" si="103"/>
        <v>3.5763703925517643E-4</v>
      </c>
      <c r="BC134">
        <f t="shared" si="74"/>
        <v>4.2832128458719105E-3</v>
      </c>
      <c r="BD134">
        <f>VLOOKUP(MIN(90,BE134),mortality!$A$4:$G$76,saving_model!BA134+2,FALSE)</f>
        <v>2.1416064229359552E-3</v>
      </c>
      <c r="BE134">
        <f t="shared" si="75"/>
        <v>58</v>
      </c>
      <c r="BF134" s="9">
        <f t="shared" si="104"/>
        <v>8.3717735912058888E-4</v>
      </c>
      <c r="BG134" s="7">
        <f>VLOOKUP(saving_model!AZ134,lapse!$B$4:$C$134,2,FALSE)</f>
        <v>1.0000000000000011E-2</v>
      </c>
      <c r="BI134">
        <f>discount_curve!K118</f>
        <v>0.90012711503896381</v>
      </c>
    </row>
    <row r="135" spans="1:61" x14ac:dyDescent="0.55000000000000004">
      <c r="A135">
        <f t="shared" si="105"/>
        <v>112</v>
      </c>
      <c r="B135" s="19">
        <f t="shared" ca="1" si="76"/>
        <v>20.487603451625375</v>
      </c>
      <c r="C135">
        <f t="shared" si="57"/>
        <v>0</v>
      </c>
      <c r="D135">
        <f t="shared" si="77"/>
        <v>19.827079158779959</v>
      </c>
      <c r="E135">
        <f t="shared" ca="1" si="78"/>
        <v>44.807541220073787</v>
      </c>
      <c r="F135">
        <f t="shared" si="58"/>
        <v>0</v>
      </c>
      <c r="G135">
        <f t="shared" si="79"/>
        <v>24.200346504208451</v>
      </c>
      <c r="H135">
        <f t="shared" si="80"/>
        <v>0</v>
      </c>
      <c r="I135" s="19">
        <f t="shared" si="81"/>
        <v>80.13860688726399</v>
      </c>
      <c r="J135" s="26">
        <f t="shared" si="82"/>
        <v>-29.183963447423594</v>
      </c>
      <c r="L135" s="19">
        <f t="shared" si="83"/>
        <v>53546.582564271004</v>
      </c>
      <c r="M135" s="26">
        <f t="shared" si="59"/>
        <v>0</v>
      </c>
      <c r="N135" s="18">
        <f t="shared" si="84"/>
        <v>44.62215213689251</v>
      </c>
      <c r="O135" s="18">
        <f t="shared" si="85"/>
        <v>0.74452169908734589</v>
      </c>
      <c r="P135" s="18">
        <f t="shared" si="86"/>
        <v>80.13860688726399</v>
      </c>
      <c r="Q135" s="18">
        <f t="shared" si="87"/>
        <v>19.148355278630095</v>
      </c>
      <c r="R135" s="18">
        <f t="shared" si="88"/>
        <v>44.807541220073787</v>
      </c>
      <c r="S135" s="26">
        <f t="shared" si="89"/>
        <v>53517.398600823588</v>
      </c>
      <c r="T135" s="27">
        <f t="shared" si="90"/>
        <v>0</v>
      </c>
      <c r="U135" s="27"/>
      <c r="V135" s="19">
        <f t="shared" si="60"/>
        <v>0</v>
      </c>
      <c r="W135" s="19">
        <f t="shared" ca="1" si="61"/>
        <v>0</v>
      </c>
      <c r="X135" s="19">
        <f t="shared" si="62"/>
        <v>44.62215213689251</v>
      </c>
      <c r="Y135" s="19">
        <f t="shared" si="63"/>
        <v>24.200346504208451</v>
      </c>
      <c r="Z135" s="19">
        <f t="shared" si="56"/>
        <v>0</v>
      </c>
      <c r="AA135" s="19">
        <f t="shared" ca="1" si="91"/>
        <v>20.421805632684059</v>
      </c>
      <c r="AB135">
        <f t="shared" si="107"/>
        <v>0.74452169908734589</v>
      </c>
      <c r="AC135" s="19">
        <f t="shared" si="64"/>
        <v>0.67872388014986385</v>
      </c>
      <c r="AD135" s="29">
        <f t="shared" si="108"/>
        <v>6.5797818937482044E-2</v>
      </c>
      <c r="AE135" s="19">
        <f t="shared" ca="1" si="65"/>
        <v>20.487603451621542</v>
      </c>
      <c r="AF135" s="29">
        <f t="shared" ca="1" si="94"/>
        <v>3.8333780594257405E-6</v>
      </c>
      <c r="AG135" s="19"/>
      <c r="AH135" s="19">
        <f t="shared" si="66"/>
        <v>0</v>
      </c>
      <c r="AI135" s="19">
        <f>SUM($AH$23:AH135)</f>
        <v>100000</v>
      </c>
      <c r="AJ135" s="19">
        <f t="shared" si="95"/>
        <v>100000</v>
      </c>
      <c r="AK135" s="19">
        <f t="shared" ca="1" si="96"/>
        <v>96576.783323885073</v>
      </c>
      <c r="AL135" s="20">
        <f ca="1">IF($F$13,OFFSET(product_specs!$J$5,MIN(10,saving_model!AZ135),saving_model!$G$14),0)</f>
        <v>0</v>
      </c>
      <c r="AM135" s="19">
        <f t="shared" si="97"/>
        <v>96576.783323885073</v>
      </c>
      <c r="AN135" s="19">
        <f t="shared" si="106"/>
        <v>96586.29542535769</v>
      </c>
      <c r="AO135" s="19">
        <f t="shared" si="98"/>
        <v>0</v>
      </c>
      <c r="AP135" s="19">
        <f t="shared" si="99"/>
        <v>3413.70457464231</v>
      </c>
      <c r="AQ135" s="18">
        <f t="shared" si="67"/>
        <v>80.488579521131413</v>
      </c>
      <c r="AR135" s="18">
        <f t="shared" si="100"/>
        <v>1.34295391666362</v>
      </c>
      <c r="AS135" s="18">
        <f t="shared" si="101"/>
        <v>144.63886393035173</v>
      </c>
      <c r="AT135" s="3">
        <f>return!Q118</f>
        <v>1.4987790004443724E-3</v>
      </c>
      <c r="AU135" s="8">
        <f t="shared" si="68"/>
        <v>1.0476508661799735</v>
      </c>
      <c r="AV135">
        <f t="shared" si="69"/>
        <v>0.55439109998428338</v>
      </c>
      <c r="AW135">
        <f t="shared" si="70"/>
        <v>1.9827079158779958E-4</v>
      </c>
      <c r="AX135">
        <f t="shared" si="102"/>
        <v>4.6395768918710845E-4</v>
      </c>
      <c r="AY135">
        <f t="shared" si="71"/>
        <v>0</v>
      </c>
      <c r="AZ135">
        <f t="shared" si="72"/>
        <v>9</v>
      </c>
      <c r="BA135">
        <f t="shared" si="73"/>
        <v>5</v>
      </c>
      <c r="BB135">
        <f t="shared" si="103"/>
        <v>3.5763703925517643E-4</v>
      </c>
      <c r="BC135">
        <f t="shared" si="74"/>
        <v>4.2832128458719105E-3</v>
      </c>
      <c r="BD135">
        <f>VLOOKUP(MIN(90,BE135),mortality!$A$4:$G$76,saving_model!BA135+2,FALSE)</f>
        <v>2.1416064229359552E-3</v>
      </c>
      <c r="BE135">
        <f t="shared" si="75"/>
        <v>58</v>
      </c>
      <c r="BF135" s="9">
        <f t="shared" si="104"/>
        <v>8.3717735912058888E-4</v>
      </c>
      <c r="BG135" s="7">
        <f>VLOOKUP(saving_model!AZ135,lapse!$B$4:$C$134,2,FALSE)</f>
        <v>1.0000000000000011E-2</v>
      </c>
      <c r="BI135">
        <f>discount_curve!K119</f>
        <v>0.89927426947145861</v>
      </c>
    </row>
    <row r="136" spans="1:61" x14ac:dyDescent="0.55000000000000004">
      <c r="A136">
        <f t="shared" si="105"/>
        <v>113</v>
      </c>
      <c r="B136" s="19">
        <f t="shared" ca="1" si="76"/>
        <v>20.487931837048535</v>
      </c>
      <c r="C136">
        <f t="shared" si="57"/>
        <v>0</v>
      </c>
      <c r="D136">
        <f t="shared" si="77"/>
        <v>19.803395415462479</v>
      </c>
      <c r="E136">
        <f t="shared" ca="1" si="78"/>
        <v>44.799764128710507</v>
      </c>
      <c r="F136">
        <f t="shared" si="58"/>
        <v>0</v>
      </c>
      <c r="G136">
        <f t="shared" si="79"/>
        <v>24.181487253418624</v>
      </c>
      <c r="H136">
        <f t="shared" si="80"/>
        <v>0</v>
      </c>
      <c r="I136" s="19">
        <f t="shared" si="81"/>
        <v>119.81907491665164</v>
      </c>
      <c r="J136" s="26">
        <f t="shared" si="82"/>
        <v>10.546496282011503</v>
      </c>
      <c r="L136" s="19">
        <f t="shared" si="83"/>
        <v>53517.398600823581</v>
      </c>
      <c r="M136" s="26">
        <f t="shared" si="59"/>
        <v>0</v>
      </c>
      <c r="N136" s="18">
        <f t="shared" si="84"/>
        <v>44.59783216735299</v>
      </c>
      <c r="O136" s="18">
        <f t="shared" si="85"/>
        <v>0.7299505743472936</v>
      </c>
      <c r="P136" s="18">
        <f t="shared" si="86"/>
        <v>119.81907491665164</v>
      </c>
      <c r="Q136" s="18">
        <f t="shared" si="87"/>
        <v>19.145031764230431</v>
      </c>
      <c r="R136" s="18">
        <f t="shared" si="88"/>
        <v>44.799764128710507</v>
      </c>
      <c r="S136" s="26">
        <f t="shared" si="89"/>
        <v>53527.945097105592</v>
      </c>
      <c r="T136" s="27">
        <f t="shared" si="90"/>
        <v>0</v>
      </c>
      <c r="U136" s="27"/>
      <c r="V136" s="19">
        <f t="shared" si="60"/>
        <v>0</v>
      </c>
      <c r="W136" s="19">
        <f t="shared" ca="1" si="61"/>
        <v>0</v>
      </c>
      <c r="X136" s="19">
        <f t="shared" si="62"/>
        <v>44.59783216735299</v>
      </c>
      <c r="Y136" s="19">
        <f t="shared" si="63"/>
        <v>24.181487253418624</v>
      </c>
      <c r="Z136" s="19">
        <f t="shared" si="56"/>
        <v>0</v>
      </c>
      <c r="AA136" s="19">
        <f t="shared" ca="1" si="91"/>
        <v>20.416344913934367</v>
      </c>
      <c r="AB136">
        <f t="shared" si="107"/>
        <v>0.7299505743472936</v>
      </c>
      <c r="AC136" s="19">
        <f t="shared" si="64"/>
        <v>0.65836365123204743</v>
      </c>
      <c r="AD136" s="29">
        <f t="shared" si="108"/>
        <v>7.158692311524617E-2</v>
      </c>
      <c r="AE136" s="19">
        <f t="shared" ca="1" si="65"/>
        <v>20.487931837049612</v>
      </c>
      <c r="AF136" s="29">
        <f t="shared" ca="1" si="94"/>
        <v>-1.0764722446765518E-6</v>
      </c>
      <c r="AG136" s="19"/>
      <c r="AH136" s="19">
        <f t="shared" si="66"/>
        <v>0</v>
      </c>
      <c r="AI136" s="19">
        <f>SUM($AH$23:AH136)</f>
        <v>100000</v>
      </c>
      <c r="AJ136" s="19">
        <f t="shared" si="95"/>
        <v>100000</v>
      </c>
      <c r="AK136" s="19">
        <f t="shared" ca="1" si="96"/>
        <v>96675.501158159983</v>
      </c>
      <c r="AL136" s="20">
        <f ca="1">IF($F$13,OFFSET(product_specs!$J$5,MIN(10,saving_model!AZ136),saving_model!$G$14),0)</f>
        <v>0</v>
      </c>
      <c r="AM136" s="19">
        <f t="shared" si="97"/>
        <v>96675.501158159983</v>
      </c>
      <c r="AN136" s="19">
        <f t="shared" si="106"/>
        <v>96649.102755850239</v>
      </c>
      <c r="AO136" s="19">
        <f t="shared" si="98"/>
        <v>0</v>
      </c>
      <c r="AP136" s="19">
        <f t="shared" si="99"/>
        <v>3350.8972441497608</v>
      </c>
      <c r="AQ136" s="18">
        <f t="shared" si="67"/>
        <v>80.54091896320854</v>
      </c>
      <c r="AR136" s="18">
        <f t="shared" si="100"/>
        <v>1.3182454661706557</v>
      </c>
      <c r="AS136" s="18">
        <f t="shared" si="101"/>
        <v>216.51513347824468</v>
      </c>
      <c r="AT136" s="3">
        <f>return!Q119</f>
        <v>2.2421177764411215E-3</v>
      </c>
      <c r="AU136" s="8">
        <f t="shared" si="68"/>
        <v>1.0480863901971378</v>
      </c>
      <c r="AV136">
        <f t="shared" si="69"/>
        <v>0.55372887150350847</v>
      </c>
      <c r="AW136">
        <f t="shared" si="70"/>
        <v>1.980339541546248E-4</v>
      </c>
      <c r="AX136">
        <f t="shared" si="102"/>
        <v>4.6340348477137575E-4</v>
      </c>
      <c r="AY136">
        <f t="shared" si="71"/>
        <v>0</v>
      </c>
      <c r="AZ136">
        <f t="shared" si="72"/>
        <v>9</v>
      </c>
      <c r="BA136">
        <f t="shared" si="73"/>
        <v>5</v>
      </c>
      <c r="BB136">
        <f t="shared" si="103"/>
        <v>3.5763703925517643E-4</v>
      </c>
      <c r="BC136">
        <f t="shared" si="74"/>
        <v>4.2832128458719105E-3</v>
      </c>
      <c r="BD136">
        <f>VLOOKUP(MIN(90,BE136),mortality!$A$4:$G$76,saving_model!BA136+2,FALSE)</f>
        <v>2.1416064229359552E-3</v>
      </c>
      <c r="BE136">
        <f t="shared" si="75"/>
        <v>58</v>
      </c>
      <c r="BF136" s="9">
        <f t="shared" si="104"/>
        <v>8.3717735912058888E-4</v>
      </c>
      <c r="BG136" s="7">
        <f>VLOOKUP(saving_model!AZ136,lapse!$B$4:$C$134,2,FALSE)</f>
        <v>1.0000000000000011E-2</v>
      </c>
      <c r="BI136">
        <f>discount_curve!K120</f>
        <v>0.89842223195156101</v>
      </c>
    </row>
    <row r="137" spans="1:61" x14ac:dyDescent="0.55000000000000004">
      <c r="A137">
        <f t="shared" si="105"/>
        <v>114</v>
      </c>
      <c r="B137" s="19">
        <f t="shared" ca="1" si="76"/>
        <v>20.482361917139258</v>
      </c>
      <c r="C137">
        <f t="shared" si="57"/>
        <v>0</v>
      </c>
      <c r="D137">
        <f t="shared" si="77"/>
        <v>19.77973996273148</v>
      </c>
      <c r="E137">
        <f t="shared" ca="1" si="78"/>
        <v>44.737312083732796</v>
      </c>
      <c r="F137">
        <f t="shared" si="58"/>
        <v>0</v>
      </c>
      <c r="G137">
        <f t="shared" si="79"/>
        <v>24.162642699581184</v>
      </c>
      <c r="H137">
        <f t="shared" si="80"/>
        <v>0</v>
      </c>
      <c r="I137" s="19">
        <f t="shared" si="81"/>
        <v>-50.464982134651855</v>
      </c>
      <c r="J137" s="26">
        <f t="shared" si="82"/>
        <v>-159.62703879783658</v>
      </c>
      <c r="L137" s="19">
        <f t="shared" si="83"/>
        <v>53527.945097105592</v>
      </c>
      <c r="M137" s="26">
        <f t="shared" si="59"/>
        <v>0</v>
      </c>
      <c r="N137" s="18">
        <f t="shared" si="84"/>
        <v>44.606620914254663</v>
      </c>
      <c r="O137" s="18">
        <f t="shared" si="85"/>
        <v>0.69978057686789608</v>
      </c>
      <c r="P137" s="18">
        <f t="shared" si="86"/>
        <v>-50.464982134651855</v>
      </c>
      <c r="Q137" s="18">
        <f t="shared" si="87"/>
        <v>19.118343088339095</v>
      </c>
      <c r="R137" s="18">
        <f t="shared" si="88"/>
        <v>44.737312083732796</v>
      </c>
      <c r="S137" s="26">
        <f t="shared" si="89"/>
        <v>53368.318058307748</v>
      </c>
      <c r="T137" s="27">
        <f t="shared" si="90"/>
        <v>0</v>
      </c>
      <c r="U137" s="27"/>
      <c r="V137" s="19">
        <f t="shared" si="60"/>
        <v>0</v>
      </c>
      <c r="W137" s="19">
        <f t="shared" ca="1" si="61"/>
        <v>0</v>
      </c>
      <c r="X137" s="19">
        <f t="shared" si="62"/>
        <v>44.606620914254663</v>
      </c>
      <c r="Y137" s="19">
        <f t="shared" si="63"/>
        <v>24.162642699581184</v>
      </c>
      <c r="Z137" s="19">
        <f t="shared" si="56"/>
        <v>0</v>
      </c>
      <c r="AA137" s="19">
        <f t="shared" ca="1" si="91"/>
        <v>20.443978214673479</v>
      </c>
      <c r="AB137">
        <f t="shared" si="107"/>
        <v>0.69978057686789608</v>
      </c>
      <c r="AC137" s="19">
        <f t="shared" si="64"/>
        <v>0.66139687439238415</v>
      </c>
      <c r="AD137" s="29">
        <f t="shared" si="108"/>
        <v>3.8383702475511927E-2</v>
      </c>
      <c r="AE137" s="19">
        <f t="shared" ca="1" si="65"/>
        <v>20.482361917148989</v>
      </c>
      <c r="AF137" s="29">
        <f t="shared" ca="1" si="94"/>
        <v>-9.730882766234572E-6</v>
      </c>
      <c r="AG137" s="19"/>
      <c r="AH137" s="19">
        <f t="shared" si="66"/>
        <v>0</v>
      </c>
      <c r="AI137" s="19">
        <f>SUM($AH$23:AH137)</f>
        <v>100000</v>
      </c>
      <c r="AJ137" s="19">
        <f t="shared" si="95"/>
        <v>100000</v>
      </c>
      <c r="AK137" s="19">
        <f t="shared" ca="1" si="96"/>
        <v>96656.190244975049</v>
      </c>
      <c r="AL137" s="20">
        <f ca="1">IF($F$13,OFFSET(product_specs!$J$5,MIN(10,saving_model!AZ137),saving_model!$G$14),0)</f>
        <v>0</v>
      </c>
      <c r="AM137" s="19">
        <f t="shared" si="97"/>
        <v>96656.190244975049</v>
      </c>
      <c r="AN137" s="19">
        <f t="shared" si="106"/>
        <v>96783.758724899104</v>
      </c>
      <c r="AO137" s="19">
        <f t="shared" si="98"/>
        <v>0</v>
      </c>
      <c r="AP137" s="19">
        <f t="shared" si="99"/>
        <v>3216.241275100896</v>
      </c>
      <c r="AQ137" s="18">
        <f t="shared" si="67"/>
        <v>80.653132270749254</v>
      </c>
      <c r="AR137" s="18">
        <f t="shared" si="100"/>
        <v>1.2652717078731157</v>
      </c>
      <c r="AS137" s="18">
        <f t="shared" si="101"/>
        <v>-91.300151890863972</v>
      </c>
      <c r="AT137" s="3">
        <f>return!Q120</f>
        <v>-9.4414078974991433E-4</v>
      </c>
      <c r="AU137" s="8">
        <f t="shared" si="68"/>
        <v>1.0485220952681011</v>
      </c>
      <c r="AV137">
        <f t="shared" si="69"/>
        <v>0.55306743406458247</v>
      </c>
      <c r="AW137">
        <f t="shared" si="70"/>
        <v>1.9779739962731479E-4</v>
      </c>
      <c r="AX137">
        <f t="shared" si="102"/>
        <v>4.6284994236112667E-4</v>
      </c>
      <c r="AY137">
        <f t="shared" si="71"/>
        <v>0</v>
      </c>
      <c r="AZ137">
        <f t="shared" si="72"/>
        <v>9</v>
      </c>
      <c r="BA137">
        <f t="shared" si="73"/>
        <v>5</v>
      </c>
      <c r="BB137">
        <f t="shared" si="103"/>
        <v>3.5763703925517643E-4</v>
      </c>
      <c r="BC137">
        <f t="shared" si="74"/>
        <v>4.2832128458719105E-3</v>
      </c>
      <c r="BD137">
        <f>VLOOKUP(MIN(90,BE137),mortality!$A$4:$G$76,saving_model!BA137+2,FALSE)</f>
        <v>2.1416064229359552E-3</v>
      </c>
      <c r="BE137">
        <f t="shared" si="75"/>
        <v>58</v>
      </c>
      <c r="BF137" s="9">
        <f t="shared" si="104"/>
        <v>8.3717735912058888E-4</v>
      </c>
      <c r="BG137" s="7">
        <f>VLOOKUP(saving_model!AZ137,lapse!$B$4:$C$134,2,FALSE)</f>
        <v>1.0000000000000011E-2</v>
      </c>
      <c r="BI137">
        <f>discount_curve!K121</f>
        <v>0.89757100171366866</v>
      </c>
    </row>
    <row r="138" spans="1:61" x14ac:dyDescent="0.55000000000000004">
      <c r="A138">
        <f t="shared" si="105"/>
        <v>115</v>
      </c>
      <c r="B138" s="19">
        <f t="shared" ca="1" si="76"/>
        <v>20.365519409361127</v>
      </c>
      <c r="C138">
        <f t="shared" si="57"/>
        <v>0</v>
      </c>
      <c r="D138">
        <f t="shared" si="77"/>
        <v>19.756112766793425</v>
      </c>
      <c r="E138">
        <f t="shared" ca="1" si="78"/>
        <v>44.589693022757999</v>
      </c>
      <c r="F138">
        <f t="shared" si="58"/>
        <v>0</v>
      </c>
      <c r="G138">
        <f t="shared" si="79"/>
        <v>24.143812831242844</v>
      </c>
      <c r="H138">
        <f t="shared" si="80"/>
        <v>0</v>
      </c>
      <c r="I138" s="19">
        <f t="shared" si="81"/>
        <v>-84.168352100353033</v>
      </c>
      <c r="J138" s="26">
        <f t="shared" si="82"/>
        <v>-193.02349013050843</v>
      </c>
      <c r="L138" s="19">
        <f t="shared" si="83"/>
        <v>53368.318058307756</v>
      </c>
      <c r="M138" s="26">
        <f t="shared" si="59"/>
        <v>0</v>
      </c>
      <c r="N138" s="18">
        <f t="shared" si="84"/>
        <v>44.473598381923132</v>
      </c>
      <c r="O138" s="18">
        <f t="shared" si="85"/>
        <v>0.73658805703083985</v>
      </c>
      <c r="P138" s="18">
        <f t="shared" si="86"/>
        <v>-84.168352100353033</v>
      </c>
      <c r="Q138" s="18">
        <f t="shared" si="87"/>
        <v>19.055258568446337</v>
      </c>
      <c r="R138" s="18">
        <f t="shared" si="88"/>
        <v>44.589693022757999</v>
      </c>
      <c r="S138" s="26">
        <f t="shared" si="89"/>
        <v>53175.29456817724</v>
      </c>
      <c r="T138" s="27">
        <f t="shared" si="90"/>
        <v>0</v>
      </c>
      <c r="U138" s="27"/>
      <c r="V138" s="19">
        <f t="shared" si="60"/>
        <v>0</v>
      </c>
      <c r="W138" s="19">
        <f t="shared" ca="1" si="61"/>
        <v>0</v>
      </c>
      <c r="X138" s="19">
        <f t="shared" si="62"/>
        <v>44.473598381923132</v>
      </c>
      <c r="Y138" s="19">
        <f t="shared" si="63"/>
        <v>24.143812831242844</v>
      </c>
      <c r="Z138" s="19">
        <f t="shared" si="56"/>
        <v>0</v>
      </c>
      <c r="AA138" s="19">
        <f t="shared" ca="1" si="91"/>
        <v>20.329785550680288</v>
      </c>
      <c r="AB138">
        <f t="shared" si="107"/>
        <v>0.73658805703083985</v>
      </c>
      <c r="AC138" s="19">
        <f t="shared" si="64"/>
        <v>0.70085419834708773</v>
      </c>
      <c r="AD138" s="29">
        <f t="shared" si="108"/>
        <v>3.5733858683752118E-2</v>
      </c>
      <c r="AE138" s="19">
        <f t="shared" ca="1" si="65"/>
        <v>20.36551940936404</v>
      </c>
      <c r="AF138" s="29">
        <f t="shared" ca="1" si="94"/>
        <v>-2.9132252166164108E-6</v>
      </c>
      <c r="AG138" s="19"/>
      <c r="AH138" s="19">
        <f t="shared" si="66"/>
        <v>0</v>
      </c>
      <c r="AI138" s="19">
        <f>SUM($AH$23:AH138)</f>
        <v>100000</v>
      </c>
      <c r="AJ138" s="19">
        <f t="shared" si="95"/>
        <v>100000</v>
      </c>
      <c r="AK138" s="19">
        <f t="shared" ca="1" si="96"/>
        <v>96452.469133881954</v>
      </c>
      <c r="AL138" s="20">
        <f ca="1">IF($F$13,OFFSET(product_specs!$J$5,MIN(10,saving_model!AZ138),saving_model!$G$14),0)</f>
        <v>0</v>
      </c>
      <c r="AM138" s="19">
        <f t="shared" si="97"/>
        <v>96452.469133881954</v>
      </c>
      <c r="AN138" s="19">
        <f t="shared" si="106"/>
        <v>96610.540169029628</v>
      </c>
      <c r="AO138" s="19">
        <f t="shared" si="98"/>
        <v>0</v>
      </c>
      <c r="AP138" s="19">
        <f t="shared" si="99"/>
        <v>3389.4598309703724</v>
      </c>
      <c r="AQ138" s="18">
        <f t="shared" si="67"/>
        <v>80.508783474191361</v>
      </c>
      <c r="AR138" s="18">
        <f t="shared" si="100"/>
        <v>1.3334160164848543</v>
      </c>
      <c r="AS138" s="18">
        <f t="shared" si="101"/>
        <v>-152.45767131401885</v>
      </c>
      <c r="AT138" s="3">
        <f>return!Q121</f>
        <v>-1.579402545781039E-3</v>
      </c>
      <c r="AU138" s="8">
        <f t="shared" si="68"/>
        <v>1.0489579814681305</v>
      </c>
      <c r="AV138">
        <f t="shared" si="69"/>
        <v>0.55240678672259402</v>
      </c>
      <c r="AW138">
        <f t="shared" si="70"/>
        <v>1.9756112766793424E-4</v>
      </c>
      <c r="AX138">
        <f t="shared" si="102"/>
        <v>4.6229706116558575E-4</v>
      </c>
      <c r="AY138">
        <f t="shared" si="71"/>
        <v>0</v>
      </c>
      <c r="AZ138">
        <f t="shared" si="72"/>
        <v>9</v>
      </c>
      <c r="BA138">
        <f t="shared" si="73"/>
        <v>5</v>
      </c>
      <c r="BB138">
        <f t="shared" si="103"/>
        <v>3.5763703925517643E-4</v>
      </c>
      <c r="BC138">
        <f t="shared" si="74"/>
        <v>4.2832128458719105E-3</v>
      </c>
      <c r="BD138">
        <f>VLOOKUP(MIN(90,BE138),mortality!$A$4:$G$76,saving_model!BA138+2,FALSE)</f>
        <v>2.1416064229359552E-3</v>
      </c>
      <c r="BE138">
        <f t="shared" si="75"/>
        <v>58</v>
      </c>
      <c r="BF138" s="9">
        <f t="shared" si="104"/>
        <v>8.3717735912058888E-4</v>
      </c>
      <c r="BG138" s="7">
        <f>VLOOKUP(saving_model!AZ138,lapse!$B$4:$C$134,2,FALSE)</f>
        <v>1.0000000000000011E-2</v>
      </c>
      <c r="BI138">
        <f>discount_curve!K122</f>
        <v>0.89672057799290406</v>
      </c>
    </row>
    <row r="139" spans="1:61" x14ac:dyDescent="0.55000000000000004">
      <c r="A139">
        <f t="shared" si="105"/>
        <v>116</v>
      </c>
      <c r="B139" s="19">
        <f t="shared" ca="1" si="76"/>
        <v>20.275941130832564</v>
      </c>
      <c r="C139">
        <f t="shared" si="57"/>
        <v>0</v>
      </c>
      <c r="D139">
        <f t="shared" si="77"/>
        <v>19.732513793895155</v>
      </c>
      <c r="E139">
        <f t="shared" ca="1" si="78"/>
        <v>44.540280564204153</v>
      </c>
      <c r="F139">
        <f t="shared" si="58"/>
        <v>0</v>
      </c>
      <c r="G139">
        <f t="shared" si="79"/>
        <v>24.124997636959247</v>
      </c>
      <c r="H139">
        <f t="shared" si="80"/>
        <v>0</v>
      </c>
      <c r="I139" s="19">
        <f t="shared" si="81"/>
        <v>183.40935780913347</v>
      </c>
      <c r="J139" s="26">
        <f t="shared" si="82"/>
        <v>74.735624683242349</v>
      </c>
      <c r="L139" s="19">
        <f t="shared" si="83"/>
        <v>53175.294568177247</v>
      </c>
      <c r="M139" s="26">
        <f t="shared" si="59"/>
        <v>0</v>
      </c>
      <c r="N139" s="18">
        <f t="shared" si="84"/>
        <v>44.312745473481037</v>
      </c>
      <c r="O139" s="18">
        <f t="shared" si="85"/>
        <v>0.78656477131141367</v>
      </c>
      <c r="P139" s="18">
        <f t="shared" si="86"/>
        <v>183.40935780913347</v>
      </c>
      <c r="Q139" s="18">
        <f t="shared" si="87"/>
        <v>19.034142316899921</v>
      </c>
      <c r="R139" s="18">
        <f t="shared" si="88"/>
        <v>44.540280564204153</v>
      </c>
      <c r="S139" s="26">
        <f t="shared" si="89"/>
        <v>53250.030192860489</v>
      </c>
      <c r="T139" s="27">
        <f t="shared" si="90"/>
        <v>0</v>
      </c>
      <c r="U139" s="27"/>
      <c r="V139" s="19">
        <f t="shared" si="60"/>
        <v>0</v>
      </c>
      <c r="W139" s="19">
        <f t="shared" ca="1" si="61"/>
        <v>0</v>
      </c>
      <c r="X139" s="19">
        <f t="shared" si="62"/>
        <v>44.312745473481037</v>
      </c>
      <c r="Y139" s="19">
        <f t="shared" si="63"/>
        <v>24.124997636959247</v>
      </c>
      <c r="Z139" s="19">
        <f t="shared" si="56"/>
        <v>0</v>
      </c>
      <c r="AA139" s="19">
        <f t="shared" ca="1" si="91"/>
        <v>20.18774783652179</v>
      </c>
      <c r="AB139">
        <f t="shared" si="107"/>
        <v>0.78656477131141367</v>
      </c>
      <c r="AC139" s="19">
        <f t="shared" si="64"/>
        <v>0.69837147699523427</v>
      </c>
      <c r="AD139" s="29">
        <f t="shared" si="108"/>
        <v>8.8193294316179394E-2</v>
      </c>
      <c r="AE139" s="19">
        <f t="shared" ca="1" si="65"/>
        <v>20.275941130837971</v>
      </c>
      <c r="AF139" s="29">
        <f t="shared" ca="1" si="94"/>
        <v>-5.4072302191343624E-6</v>
      </c>
      <c r="AG139" s="19"/>
      <c r="AH139" s="19">
        <f t="shared" si="66"/>
        <v>0</v>
      </c>
      <c r="AI139" s="19">
        <f>SUM($AH$23:AH139)</f>
        <v>100000</v>
      </c>
      <c r="AJ139" s="19">
        <f t="shared" si="95"/>
        <v>100000</v>
      </c>
      <c r="AK139" s="19">
        <f t="shared" ca="1" si="96"/>
        <v>96460.808367906502</v>
      </c>
      <c r="AL139" s="20">
        <f ca="1">IF($F$13,OFFSET(product_specs!$J$5,MIN(10,saving_model!AZ139),saving_model!$G$14),0)</f>
        <v>0</v>
      </c>
      <c r="AM139" s="19">
        <f t="shared" si="97"/>
        <v>96460.808367906502</v>
      </c>
      <c r="AN139" s="19">
        <f t="shared" si="106"/>
        <v>96376.240298224948</v>
      </c>
      <c r="AO139" s="19">
        <f t="shared" si="98"/>
        <v>0</v>
      </c>
      <c r="AP139" s="19">
        <f t="shared" si="99"/>
        <v>3623.7597017750522</v>
      </c>
      <c r="AQ139" s="18">
        <f t="shared" si="67"/>
        <v>80.313533581854117</v>
      </c>
      <c r="AR139" s="18">
        <f t="shared" si="100"/>
        <v>1.4255897597865559</v>
      </c>
      <c r="AS139" s="18">
        <f t="shared" si="101"/>
        <v>332.61438604638613</v>
      </c>
      <c r="AT139" s="3">
        <f>return!Q122</f>
        <v>3.4541368612763801E-3</v>
      </c>
      <c r="AU139" s="8">
        <f t="shared" si="68"/>
        <v>1.0493940488725237</v>
      </c>
      <c r="AV139">
        <f t="shared" si="69"/>
        <v>0.55174692853376051</v>
      </c>
      <c r="AW139">
        <f t="shared" si="70"/>
        <v>1.9732513793895153E-4</v>
      </c>
      <c r="AX139">
        <f t="shared" si="102"/>
        <v>4.617448403949221E-4</v>
      </c>
      <c r="AY139">
        <f t="shared" si="71"/>
        <v>0</v>
      </c>
      <c r="AZ139">
        <f t="shared" si="72"/>
        <v>9</v>
      </c>
      <c r="BA139">
        <f t="shared" si="73"/>
        <v>5</v>
      </c>
      <c r="BB139">
        <f t="shared" si="103"/>
        <v>3.5763703925517643E-4</v>
      </c>
      <c r="BC139">
        <f t="shared" si="74"/>
        <v>4.2832128458719105E-3</v>
      </c>
      <c r="BD139">
        <f>VLOOKUP(MIN(90,BE139),mortality!$A$4:$G$76,saving_model!BA139+2,FALSE)</f>
        <v>2.1416064229359552E-3</v>
      </c>
      <c r="BE139">
        <f t="shared" si="75"/>
        <v>58</v>
      </c>
      <c r="BF139" s="9">
        <f t="shared" si="104"/>
        <v>8.3717735912058888E-4</v>
      </c>
      <c r="BG139" s="7">
        <f>VLOOKUP(saving_model!AZ139,lapse!$B$4:$C$134,2,FALSE)</f>
        <v>1.0000000000000011E-2</v>
      </c>
      <c r="BI139">
        <f>discount_curve!K123</f>
        <v>0.8958709600251139</v>
      </c>
    </row>
    <row r="140" spans="1:61" x14ac:dyDescent="0.55000000000000004">
      <c r="A140">
        <f t="shared" si="105"/>
        <v>117</v>
      </c>
      <c r="B140" s="19">
        <f t="shared" ca="1" si="76"/>
        <v>20.256562455967355</v>
      </c>
      <c r="C140">
        <f t="shared" si="57"/>
        <v>0</v>
      </c>
      <c r="D140">
        <f t="shared" si="77"/>
        <v>19.708943010323821</v>
      </c>
      <c r="E140">
        <f t="shared" ca="1" si="78"/>
        <v>44.379519375062976</v>
      </c>
      <c r="F140">
        <f t="shared" si="58"/>
        <v>0</v>
      </c>
      <c r="G140">
        <f t="shared" si="79"/>
        <v>24.10619710529495</v>
      </c>
      <c r="H140">
        <f t="shared" si="80"/>
        <v>0</v>
      </c>
      <c r="I140" s="19">
        <f t="shared" si="81"/>
        <v>-349.92193695808925</v>
      </c>
      <c r="J140" s="26">
        <f t="shared" si="82"/>
        <v>-458.37315890473837</v>
      </c>
      <c r="L140" s="19">
        <f t="shared" si="83"/>
        <v>53250.030192860489</v>
      </c>
      <c r="M140" s="26">
        <f t="shared" si="59"/>
        <v>0</v>
      </c>
      <c r="N140" s="18">
        <f t="shared" si="84"/>
        <v>44.375025160717072</v>
      </c>
      <c r="O140" s="18">
        <f t="shared" si="85"/>
        <v>0.73123585909049071</v>
      </c>
      <c r="P140" s="18">
        <f t="shared" si="86"/>
        <v>-349.92193695808925</v>
      </c>
      <c r="Q140" s="18">
        <f t="shared" si="87"/>
        <v>18.965441551786046</v>
      </c>
      <c r="R140" s="18">
        <f t="shared" si="88"/>
        <v>44.379519375062976</v>
      </c>
      <c r="S140" s="26">
        <f t="shared" si="89"/>
        <v>52791.657033955737</v>
      </c>
      <c r="T140" s="27">
        <f t="shared" si="90"/>
        <v>0</v>
      </c>
      <c r="U140" s="27"/>
      <c r="V140" s="19">
        <f t="shared" si="60"/>
        <v>0</v>
      </c>
      <c r="W140" s="19">
        <f t="shared" ca="1" si="61"/>
        <v>0</v>
      </c>
      <c r="X140" s="19">
        <f t="shared" si="62"/>
        <v>44.375025160717072</v>
      </c>
      <c r="Y140" s="19">
        <f t="shared" si="63"/>
        <v>24.10619710529495</v>
      </c>
      <c r="Z140" s="19">
        <f t="shared" si="56"/>
        <v>0</v>
      </c>
      <c r="AA140" s="19">
        <f t="shared" ca="1" si="91"/>
        <v>20.268828055422123</v>
      </c>
      <c r="AB140">
        <f t="shared" si="107"/>
        <v>0.73123585909049071</v>
      </c>
      <c r="AC140" s="19">
        <f t="shared" si="64"/>
        <v>0.74350145853777505</v>
      </c>
      <c r="AD140" s="29">
        <f t="shared" si="108"/>
        <v>-1.2265599447284337E-2</v>
      </c>
      <c r="AE140" s="19">
        <f t="shared" ca="1" si="65"/>
        <v>20.256562455974837</v>
      </c>
      <c r="AF140" s="29">
        <f t="shared" ca="1" si="94"/>
        <v>-7.482015007553855E-6</v>
      </c>
      <c r="AG140" s="19"/>
      <c r="AH140" s="19">
        <f t="shared" si="66"/>
        <v>0</v>
      </c>
      <c r="AI140" s="19">
        <f>SUM($AH$23:AH140)</f>
        <v>100000</v>
      </c>
      <c r="AJ140" s="19">
        <f t="shared" si="95"/>
        <v>100000</v>
      </c>
      <c r="AK140" s="19">
        <f t="shared" ca="1" si="96"/>
        <v>96227.593442487923</v>
      </c>
      <c r="AL140" s="20">
        <f ca="1">IF($F$13,OFFSET(product_specs!$J$5,MIN(10,saving_model!AZ140),saving_model!$G$14),0)</f>
        <v>0</v>
      </c>
      <c r="AM140" s="19">
        <f t="shared" si="97"/>
        <v>96227.593442487923</v>
      </c>
      <c r="AN140" s="19">
        <f t="shared" si="106"/>
        <v>96627.115560929698</v>
      </c>
      <c r="AO140" s="19">
        <f t="shared" si="98"/>
        <v>0</v>
      </c>
      <c r="AP140" s="19">
        <f t="shared" si="99"/>
        <v>3372.8844390703016</v>
      </c>
      <c r="AQ140" s="18">
        <f t="shared" si="67"/>
        <v>80.522596300774751</v>
      </c>
      <c r="AR140" s="18">
        <f t="shared" si="100"/>
        <v>1.326895244992855</v>
      </c>
      <c r="AS140" s="18">
        <f t="shared" si="101"/>
        <v>-635.34525379204638</v>
      </c>
      <c r="AT140" s="3">
        <f>return!Q123</f>
        <v>-6.5808017281286935E-3</v>
      </c>
      <c r="AU140" s="8">
        <f t="shared" si="68"/>
        <v>1.0498302975566103</v>
      </c>
      <c r="AV140">
        <f t="shared" si="69"/>
        <v>0.55108785855542664</v>
      </c>
      <c r="AW140">
        <f t="shared" si="70"/>
        <v>1.9708943010323822E-4</v>
      </c>
      <c r="AX140">
        <f t="shared" si="102"/>
        <v>4.6119327926024832E-4</v>
      </c>
      <c r="AY140">
        <f t="shared" si="71"/>
        <v>0</v>
      </c>
      <c r="AZ140">
        <f t="shared" si="72"/>
        <v>9</v>
      </c>
      <c r="BA140">
        <f t="shared" si="73"/>
        <v>5</v>
      </c>
      <c r="BB140">
        <f t="shared" si="103"/>
        <v>3.5763703925517643E-4</v>
      </c>
      <c r="BC140">
        <f t="shared" si="74"/>
        <v>4.2832128458719105E-3</v>
      </c>
      <c r="BD140">
        <f>VLOOKUP(MIN(90,BE140),mortality!$A$4:$G$76,saving_model!BA140+2,FALSE)</f>
        <v>2.1416064229359552E-3</v>
      </c>
      <c r="BE140">
        <f t="shared" si="75"/>
        <v>58</v>
      </c>
      <c r="BF140" s="9">
        <f t="shared" si="104"/>
        <v>8.3717735912058888E-4</v>
      </c>
      <c r="BG140" s="7">
        <f>VLOOKUP(saving_model!AZ140,lapse!$B$4:$C$134,2,FALSE)</f>
        <v>1.0000000000000011E-2</v>
      </c>
      <c r="BI140">
        <f>discount_curve!K124</f>
        <v>0.89502214704687022</v>
      </c>
    </row>
    <row r="141" spans="1:61" x14ac:dyDescent="0.55000000000000004">
      <c r="A141">
        <f t="shared" si="105"/>
        <v>118</v>
      </c>
      <c r="B141" s="19">
        <f t="shared" ca="1" si="76"/>
        <v>20.116093256714294</v>
      </c>
      <c r="C141">
        <f t="shared" si="57"/>
        <v>0</v>
      </c>
      <c r="D141">
        <f t="shared" si="77"/>
        <v>19.685400382406865</v>
      </c>
      <c r="E141">
        <f t="shared" ca="1" si="78"/>
        <v>44.484241075658822</v>
      </c>
      <c r="F141">
        <f t="shared" si="58"/>
        <v>0</v>
      </c>
      <c r="G141">
        <f t="shared" si="79"/>
        <v>24.087411224823416</v>
      </c>
      <c r="H141">
        <f t="shared" si="80"/>
        <v>0</v>
      </c>
      <c r="I141" s="19">
        <f t="shared" si="81"/>
        <v>815.94010183129592</v>
      </c>
      <c r="J141" s="26">
        <f t="shared" si="82"/>
        <v>707.56695589169249</v>
      </c>
      <c r="L141" s="19">
        <f t="shared" si="83"/>
        <v>52791.657033955751</v>
      </c>
      <c r="M141" s="26">
        <f t="shared" si="59"/>
        <v>0</v>
      </c>
      <c r="N141" s="18">
        <f t="shared" si="84"/>
        <v>43.993047528296458</v>
      </c>
      <c r="O141" s="18">
        <f t="shared" si="85"/>
        <v>0.88566330974903951</v>
      </c>
      <c r="P141" s="18">
        <f t="shared" si="86"/>
        <v>815.94010183129592</v>
      </c>
      <c r="Q141" s="18">
        <f t="shared" si="87"/>
        <v>19.010194025896219</v>
      </c>
      <c r="R141" s="18">
        <f t="shared" si="88"/>
        <v>44.484241075658822</v>
      </c>
      <c r="S141" s="26">
        <f t="shared" si="89"/>
        <v>53499.223989847444</v>
      </c>
      <c r="T141" s="27">
        <f t="shared" si="90"/>
        <v>0</v>
      </c>
      <c r="U141" s="27"/>
      <c r="V141" s="19">
        <f t="shared" si="60"/>
        <v>0</v>
      </c>
      <c r="W141" s="19">
        <f t="shared" ca="1" si="61"/>
        <v>0</v>
      </c>
      <c r="X141" s="19">
        <f t="shared" si="62"/>
        <v>43.993047528296458</v>
      </c>
      <c r="Y141" s="19">
        <f t="shared" si="63"/>
        <v>24.087411224823416</v>
      </c>
      <c r="Z141" s="19">
        <f t="shared" si="56"/>
        <v>0</v>
      </c>
      <c r="AA141" s="19">
        <f t="shared" ca="1" si="91"/>
        <v>19.905636303473042</v>
      </c>
      <c r="AB141">
        <f t="shared" si="107"/>
        <v>0.88566330974903951</v>
      </c>
      <c r="AC141" s="19">
        <f t="shared" si="64"/>
        <v>0.67520635651064609</v>
      </c>
      <c r="AD141" s="29">
        <f t="shared" si="108"/>
        <v>0.21045695323839342</v>
      </c>
      <c r="AE141" s="19">
        <f t="shared" ca="1" si="65"/>
        <v>20.116093256711434</v>
      </c>
      <c r="AF141" s="29">
        <f t="shared" ca="1" si="94"/>
        <v>2.8599345114344032E-6</v>
      </c>
      <c r="AG141" s="19"/>
      <c r="AH141" s="19">
        <f t="shared" si="66"/>
        <v>0</v>
      </c>
      <c r="AI141" s="19">
        <f>SUM($AH$23:AH141)</f>
        <v>100000</v>
      </c>
      <c r="AJ141" s="19">
        <f t="shared" si="95"/>
        <v>100000</v>
      </c>
      <c r="AK141" s="19">
        <f t="shared" ca="1" si="96"/>
        <v>96570.014612890038</v>
      </c>
      <c r="AL141" s="20">
        <f ca="1">IF($F$13,OFFSET(product_specs!$J$5,MIN(10,saving_model!AZ141),saving_model!$G$14),0)</f>
        <v>0</v>
      </c>
      <c r="AM141" s="19">
        <f t="shared" si="97"/>
        <v>96570.014612890038</v>
      </c>
      <c r="AN141" s="19">
        <f t="shared" si="106"/>
        <v>95909.92081559189</v>
      </c>
      <c r="AO141" s="19">
        <f t="shared" si="98"/>
        <v>0</v>
      </c>
      <c r="AP141" s="19">
        <f t="shared" si="99"/>
        <v>4090.0791844081105</v>
      </c>
      <c r="AQ141" s="18">
        <f t="shared" si="67"/>
        <v>79.924934012993234</v>
      </c>
      <c r="AR141" s="18">
        <f t="shared" si="100"/>
        <v>1.6090401908140379</v>
      </c>
      <c r="AS141" s="18">
        <f t="shared" si="101"/>
        <v>1483.2555430038976</v>
      </c>
      <c r="AT141" s="3">
        <f>return!Q124</f>
        <v>1.5478248062955835E-2</v>
      </c>
      <c r="AU141" s="8">
        <f t="shared" si="68"/>
        <v>1.0502667275957509</v>
      </c>
      <c r="AV141">
        <f t="shared" si="69"/>
        <v>0.55042957584606322</v>
      </c>
      <c r="AW141">
        <f t="shared" si="70"/>
        <v>1.9685400382406863E-4</v>
      </c>
      <c r="AX141">
        <f t="shared" si="102"/>
        <v>4.6064237697361935E-4</v>
      </c>
      <c r="AY141">
        <f t="shared" si="71"/>
        <v>0</v>
      </c>
      <c r="AZ141">
        <f t="shared" si="72"/>
        <v>9</v>
      </c>
      <c r="BA141">
        <f t="shared" si="73"/>
        <v>5</v>
      </c>
      <c r="BB141">
        <f t="shared" si="103"/>
        <v>3.5763703925517643E-4</v>
      </c>
      <c r="BC141">
        <f t="shared" si="74"/>
        <v>4.2832128458719105E-3</v>
      </c>
      <c r="BD141">
        <f>VLOOKUP(MIN(90,BE141),mortality!$A$4:$G$76,saving_model!BA141+2,FALSE)</f>
        <v>2.1416064229359552E-3</v>
      </c>
      <c r="BE141">
        <f t="shared" si="75"/>
        <v>58</v>
      </c>
      <c r="BF141" s="9">
        <f t="shared" si="104"/>
        <v>8.3717735912058888E-4</v>
      </c>
      <c r="BG141" s="7">
        <f>VLOOKUP(saving_model!AZ141,lapse!$B$4:$C$134,2,FALSE)</f>
        <v>1.0000000000000011E-2</v>
      </c>
      <c r="BI141">
        <f>discount_curve!K125</f>
        <v>0.89417413829546766</v>
      </c>
    </row>
    <row r="142" spans="1:61" x14ac:dyDescent="0.55000000000000004">
      <c r="A142">
        <f t="shared" si="105"/>
        <v>119</v>
      </c>
      <c r="B142" s="19">
        <f t="shared" ca="1" si="76"/>
        <v>20.70042946789431</v>
      </c>
      <c r="C142">
        <f t="shared" si="57"/>
        <v>0</v>
      </c>
      <c r="D142">
        <f t="shared" si="77"/>
        <v>19.661885876511914</v>
      </c>
      <c r="E142">
        <f t="shared" ca="1" si="78"/>
        <v>45.084771399316978</v>
      </c>
      <c r="F142">
        <f t="shared" si="58"/>
        <v>0</v>
      </c>
      <c r="G142">
        <f t="shared" si="79"/>
        <v>24.068639984127021</v>
      </c>
      <c r="H142">
        <f t="shared" si="80"/>
        <v>0</v>
      </c>
      <c r="I142" s="19">
        <f t="shared" si="81"/>
        <v>836.5329404032401</v>
      </c>
      <c r="J142" s="26">
        <f t="shared" si="82"/>
        <v>727.01721367538994</v>
      </c>
      <c r="L142" s="19">
        <f t="shared" si="83"/>
        <v>53499.223989847444</v>
      </c>
      <c r="M142" s="26">
        <f t="shared" si="59"/>
        <v>0</v>
      </c>
      <c r="N142" s="18">
        <f t="shared" si="84"/>
        <v>44.582686658206207</v>
      </c>
      <c r="O142" s="18">
        <f t="shared" si="85"/>
        <v>0.58143998696670318</v>
      </c>
      <c r="P142" s="18">
        <f t="shared" si="86"/>
        <v>836.5329404032401</v>
      </c>
      <c r="Q142" s="18">
        <f t="shared" si="87"/>
        <v>19.266828683364221</v>
      </c>
      <c r="R142" s="18">
        <f t="shared" si="88"/>
        <v>45.084771399316978</v>
      </c>
      <c r="S142" s="26">
        <f t="shared" si="89"/>
        <v>54226.241203522834</v>
      </c>
      <c r="T142" s="27">
        <f t="shared" si="90"/>
        <v>0</v>
      </c>
      <c r="U142" s="27"/>
      <c r="V142" s="19">
        <f t="shared" si="60"/>
        <v>0</v>
      </c>
      <c r="W142" s="19">
        <f t="shared" ca="1" si="61"/>
        <v>0</v>
      </c>
      <c r="X142" s="19">
        <f t="shared" si="62"/>
        <v>44.582686658206207</v>
      </c>
      <c r="Y142" s="19">
        <f t="shared" si="63"/>
        <v>24.068639984127021</v>
      </c>
      <c r="Z142" s="19">
        <f t="shared" si="56"/>
        <v>0</v>
      </c>
      <c r="AA142" s="19">
        <f t="shared" ca="1" si="91"/>
        <v>20.514046674079186</v>
      </c>
      <c r="AB142">
        <f t="shared" si="107"/>
        <v>0.58143998696670318</v>
      </c>
      <c r="AC142" s="19">
        <f t="shared" si="64"/>
        <v>0.39505719314769294</v>
      </c>
      <c r="AD142" s="29">
        <f t="shared" si="108"/>
        <v>0.18638279381901024</v>
      </c>
      <c r="AE142" s="19">
        <f t="shared" ca="1" si="65"/>
        <v>20.700429467898196</v>
      </c>
      <c r="AF142" s="29">
        <f t="shared" ca="1" si="94"/>
        <v>-3.886668764607748E-6</v>
      </c>
      <c r="AG142" s="19"/>
      <c r="AH142" s="19">
        <f t="shared" si="66"/>
        <v>0</v>
      </c>
      <c r="AI142" s="19">
        <f>SUM($AH$23:AH142)</f>
        <v>100000</v>
      </c>
      <c r="AJ142" s="19">
        <f t="shared" si="95"/>
        <v>100000</v>
      </c>
      <c r="AK142" s="19">
        <f t="shared" ca="1" si="96"/>
        <v>97990.746179543086</v>
      </c>
      <c r="AL142" s="20">
        <f ca="1">IF($F$13,OFFSET(product_specs!$J$5,MIN(10,saving_model!AZ142),saving_model!$G$14),0)</f>
        <v>0</v>
      </c>
      <c r="AM142" s="19">
        <f t="shared" si="97"/>
        <v>97990.746179543086</v>
      </c>
      <c r="AN142" s="19">
        <f t="shared" si="106"/>
        <v>97311.642384391977</v>
      </c>
      <c r="AO142" s="19">
        <f t="shared" si="98"/>
        <v>0</v>
      </c>
      <c r="AP142" s="19">
        <f t="shared" si="99"/>
        <v>2688.3576156080235</v>
      </c>
      <c r="AQ142" s="18">
        <f t="shared" si="67"/>
        <v>81.093035320326649</v>
      </c>
      <c r="AR142" s="18">
        <f t="shared" si="100"/>
        <v>1.0576018839156753</v>
      </c>
      <c r="AS142" s="18">
        <f t="shared" si="101"/>
        <v>1522.5088647107068</v>
      </c>
      <c r="AT142" s="3">
        <f>return!Q125</f>
        <v>1.5658920327069836E-2</v>
      </c>
      <c r="AU142" s="8">
        <f t="shared" si="68"/>
        <v>1.0507033390653375</v>
      </c>
      <c r="AV142">
        <f t="shared" si="69"/>
        <v>0.54977207946526552</v>
      </c>
      <c r="AW142">
        <f t="shared" si="70"/>
        <v>1.9661885876511915E-4</v>
      </c>
      <c r="AX142">
        <f t="shared" si="102"/>
        <v>4.6009213274803126E-4</v>
      </c>
      <c r="AY142">
        <f t="shared" si="71"/>
        <v>0</v>
      </c>
      <c r="AZ142">
        <f t="shared" si="72"/>
        <v>9</v>
      </c>
      <c r="BA142">
        <f t="shared" si="73"/>
        <v>5</v>
      </c>
      <c r="BB142">
        <f t="shared" si="103"/>
        <v>3.5763703925517643E-4</v>
      </c>
      <c r="BC142">
        <f t="shared" si="74"/>
        <v>4.2832128458719105E-3</v>
      </c>
      <c r="BD142">
        <f>VLOOKUP(MIN(90,BE142),mortality!$A$4:$G$76,saving_model!BA142+2,FALSE)</f>
        <v>2.1416064229359552E-3</v>
      </c>
      <c r="BE142">
        <f t="shared" si="75"/>
        <v>58</v>
      </c>
      <c r="BF142" s="9">
        <f t="shared" si="104"/>
        <v>8.3717735912058888E-4</v>
      </c>
      <c r="BG142" s="7">
        <f>VLOOKUP(saving_model!AZ142,lapse!$B$4:$C$134,2,FALSE)</f>
        <v>1.0000000000000011E-2</v>
      </c>
      <c r="BI142">
        <f>discount_curve!K126</f>
        <v>0.89332693300892319</v>
      </c>
    </row>
    <row r="143" spans="1:61" x14ac:dyDescent="0.55000000000000004">
      <c r="A143">
        <f t="shared" si="105"/>
        <v>120</v>
      </c>
      <c r="B143" s="19">
        <f t="shared" ca="1" si="76"/>
        <v>21.255692851769311</v>
      </c>
      <c r="C143">
        <f t="shared" si="57"/>
        <v>0</v>
      </c>
      <c r="D143">
        <f t="shared" si="77"/>
        <v>21.120361596570184</v>
      </c>
      <c r="E143">
        <f t="shared" ca="1" si="78"/>
        <v>45.576827280726263</v>
      </c>
      <c r="F143">
        <f t="shared" si="58"/>
        <v>0</v>
      </c>
      <c r="G143">
        <f t="shared" si="79"/>
        <v>24.049883371797041</v>
      </c>
      <c r="H143">
        <f t="shared" si="80"/>
        <v>0</v>
      </c>
      <c r="I143" s="19">
        <f t="shared" si="81"/>
        <v>562.15653946281839</v>
      </c>
      <c r="J143" s="26">
        <f t="shared" si="82"/>
        <v>450.15377436195558</v>
      </c>
      <c r="L143" s="19">
        <f t="shared" si="83"/>
        <v>54226.241203522834</v>
      </c>
      <c r="M143" s="26">
        <f t="shared" si="59"/>
        <v>0</v>
      </c>
      <c r="N143" s="18">
        <f t="shared" si="84"/>
        <v>45.188534336269029</v>
      </c>
      <c r="O143" s="18">
        <f t="shared" si="85"/>
        <v>0.28994018183903814</v>
      </c>
      <c r="P143" s="18">
        <f t="shared" si="86"/>
        <v>562.15653946281839</v>
      </c>
      <c r="Q143" s="18">
        <f t="shared" si="87"/>
        <v>20.947463302024421</v>
      </c>
      <c r="R143" s="18">
        <f t="shared" si="88"/>
        <v>45.576827280726263</v>
      </c>
      <c r="S143" s="26">
        <f t="shared" si="89"/>
        <v>54676.394977884804</v>
      </c>
      <c r="T143" s="27">
        <f t="shared" si="90"/>
        <v>0</v>
      </c>
      <c r="U143" s="27"/>
      <c r="V143" s="19">
        <f t="shared" si="60"/>
        <v>0</v>
      </c>
      <c r="W143" s="19">
        <f t="shared" ca="1" si="61"/>
        <v>0</v>
      </c>
      <c r="X143" s="19">
        <f t="shared" si="62"/>
        <v>45.188534336269029</v>
      </c>
      <c r="Y143" s="19">
        <f t="shared" si="63"/>
        <v>24.049883371797041</v>
      </c>
      <c r="Z143" s="19">
        <f t="shared" si="56"/>
        <v>0</v>
      </c>
      <c r="AA143" s="19">
        <f t="shared" ca="1" si="91"/>
        <v>21.138650964471989</v>
      </c>
      <c r="AB143">
        <f t="shared" si="107"/>
        <v>0.28994018183903814</v>
      </c>
      <c r="AC143" s="19">
        <f t="shared" si="64"/>
        <v>0.17289829454576378</v>
      </c>
      <c r="AD143" s="29">
        <f t="shared" si="108"/>
        <v>0.11704188729327436</v>
      </c>
      <c r="AE143" s="19">
        <f t="shared" ca="1" si="65"/>
        <v>21.255692851765264</v>
      </c>
      <c r="AF143" s="29">
        <f t="shared" ca="1" si="94"/>
        <v>4.0465408801537706E-6</v>
      </c>
      <c r="AG143" s="19"/>
      <c r="AH143" s="19">
        <f t="shared" si="66"/>
        <v>0</v>
      </c>
      <c r="AI143" s="19">
        <f>SUM($AH$23:AH143)</f>
        <v>100000</v>
      </c>
      <c r="AJ143" s="19">
        <f t="shared" si="95"/>
        <v>100000</v>
      </c>
      <c r="AK143" s="19">
        <f t="shared" ca="1" si="96"/>
        <v>99181.36678789703</v>
      </c>
      <c r="AL143" s="20">
        <f ca="1">IF($F$13,OFFSET(product_specs!$J$5,MIN(10,saving_model!AZ143),saving_model!$G$14),0)</f>
        <v>0</v>
      </c>
      <c r="AM143" s="19">
        <f t="shared" si="97"/>
        <v>99181.36678789703</v>
      </c>
      <c r="AN143" s="19">
        <f t="shared" si="106"/>
        <v>98752.000611898431</v>
      </c>
      <c r="AO143" s="19">
        <f t="shared" si="98"/>
        <v>0</v>
      </c>
      <c r="AP143" s="19">
        <f t="shared" si="99"/>
        <v>1247.9993881015689</v>
      </c>
      <c r="AQ143" s="18">
        <f t="shared" si="67"/>
        <v>82.293333843248703</v>
      </c>
      <c r="AR143" s="18">
        <f t="shared" si="100"/>
        <v>0.52801323453196558</v>
      </c>
      <c r="AS143" s="18">
        <f t="shared" si="101"/>
        <v>1024.375046152765</v>
      </c>
      <c r="AT143" s="3">
        <f>return!Q126</f>
        <v>1.0381915140931897E-2</v>
      </c>
      <c r="AU143" s="8">
        <f t="shared" si="68"/>
        <v>1.0511401320407934</v>
      </c>
      <c r="AV143">
        <f t="shared" si="69"/>
        <v>0.54911536847375242</v>
      </c>
      <c r="AW143">
        <f t="shared" si="70"/>
        <v>2.1120361596570184E-4</v>
      </c>
      <c r="AX143">
        <f t="shared" si="102"/>
        <v>4.5953013914593424E-4</v>
      </c>
      <c r="AY143">
        <f t="shared" si="71"/>
        <v>0</v>
      </c>
      <c r="AZ143">
        <f t="shared" si="72"/>
        <v>10</v>
      </c>
      <c r="BA143">
        <f t="shared" si="73"/>
        <v>5</v>
      </c>
      <c r="BB143">
        <f t="shared" si="103"/>
        <v>3.8462521373738845E-4</v>
      </c>
      <c r="BC143">
        <f t="shared" si="74"/>
        <v>4.6057512594182325E-3</v>
      </c>
      <c r="BD143">
        <f>VLOOKUP(MIN(90,BE143),mortality!$A$4:$G$76,saving_model!BA143+2,FALSE)</f>
        <v>2.3028756297091162E-3</v>
      </c>
      <c r="BE143">
        <f t="shared" si="75"/>
        <v>59</v>
      </c>
      <c r="BF143" s="9">
        <f t="shared" si="104"/>
        <v>8.3717735912058888E-4</v>
      </c>
      <c r="BG143" s="7">
        <f>VLOOKUP(saving_model!AZ143,lapse!$B$4:$C$134,2,FALSE)</f>
        <v>0.01</v>
      </c>
      <c r="BI143">
        <f>discount_curve!K127</f>
        <v>0.88860730510999886</v>
      </c>
    </row>
    <row r="144" spans="1:61" x14ac:dyDescent="0.55000000000000004">
      <c r="A144">
        <f t="shared" si="105"/>
        <v>121</v>
      </c>
      <c r="B144" s="19">
        <f t="shared" ca="1" si="76"/>
        <v>21.550344308506084</v>
      </c>
      <c r="C144">
        <f t="shared" si="57"/>
        <v>0</v>
      </c>
      <c r="D144">
        <f t="shared" si="77"/>
        <v>21.094563485178114</v>
      </c>
      <c r="E144">
        <f t="shared" ca="1" si="78"/>
        <v>45.779536826468146</v>
      </c>
      <c r="F144">
        <f t="shared" si="58"/>
        <v>0</v>
      </c>
      <c r="G144">
        <f t="shared" si="79"/>
        <v>24.030492587766304</v>
      </c>
      <c r="H144">
        <f t="shared" si="80"/>
        <v>0</v>
      </c>
      <c r="I144" s="19">
        <f t="shared" si="81"/>
        <v>146.87076109665804</v>
      </c>
      <c r="J144" s="26">
        <f t="shared" si="82"/>
        <v>34.415823888739396</v>
      </c>
      <c r="L144" s="19">
        <f t="shared" si="83"/>
        <v>54676.394977884789</v>
      </c>
      <c r="M144" s="26">
        <f t="shared" si="59"/>
        <v>0</v>
      </c>
      <c r="N144" s="18">
        <f t="shared" si="84"/>
        <v>45.56366248157066</v>
      </c>
      <c r="O144" s="18">
        <f t="shared" si="85"/>
        <v>7.1107718461235273E-2</v>
      </c>
      <c r="P144" s="18">
        <f t="shared" si="86"/>
        <v>146.87076109665804</v>
      </c>
      <c r="Q144" s="18">
        <f t="shared" si="87"/>
        <v>21.040630181417843</v>
      </c>
      <c r="R144" s="18">
        <f t="shared" si="88"/>
        <v>45.779536826468146</v>
      </c>
      <c r="S144" s="26">
        <f t="shared" si="89"/>
        <v>54710.810801773529</v>
      </c>
      <c r="T144" s="27">
        <f t="shared" si="90"/>
        <v>0</v>
      </c>
      <c r="U144" s="27"/>
      <c r="V144" s="19">
        <f t="shared" si="60"/>
        <v>0</v>
      </c>
      <c r="W144" s="19">
        <f t="shared" ca="1" si="61"/>
        <v>0</v>
      </c>
      <c r="X144" s="19">
        <f t="shared" si="62"/>
        <v>45.56366248157066</v>
      </c>
      <c r="Y144" s="19">
        <f t="shared" si="63"/>
        <v>24.030492587766304</v>
      </c>
      <c r="Z144" s="19">
        <f t="shared" si="56"/>
        <v>0</v>
      </c>
      <c r="AA144" s="19">
        <f t="shared" ca="1" si="91"/>
        <v>21.533169893804356</v>
      </c>
      <c r="AB144">
        <f t="shared" si="107"/>
        <v>7.1107718461235273E-2</v>
      </c>
      <c r="AC144" s="19">
        <f t="shared" si="64"/>
        <v>5.3933303760270945E-2</v>
      </c>
      <c r="AD144" s="29">
        <f t="shared" si="108"/>
        <v>1.7174414700964327E-2</v>
      </c>
      <c r="AE144" s="19">
        <f t="shared" ca="1" si="65"/>
        <v>21.55034430850532</v>
      </c>
      <c r="AF144" s="29">
        <f t="shared" ca="1" si="94"/>
        <v>7.638334409421077E-7</v>
      </c>
      <c r="AG144" s="19"/>
      <c r="AH144" s="19">
        <f t="shared" si="66"/>
        <v>0</v>
      </c>
      <c r="AI144" s="19">
        <f>SUM($AH$23:AH144)</f>
        <v>100000</v>
      </c>
      <c r="AJ144" s="19">
        <f t="shared" si="95"/>
        <v>100000</v>
      </c>
      <c r="AK144" s="19">
        <f t="shared" ca="1" si="96"/>
        <v>99744.326049703901</v>
      </c>
      <c r="AL144" s="20">
        <f ca="1">IF($F$13,OFFSET(product_specs!$J$5,MIN(10,saving_model!AZ144),saving_model!$G$14),0)</f>
        <v>0</v>
      </c>
      <c r="AM144" s="19">
        <f t="shared" si="97"/>
        <v>99744.326049703901</v>
      </c>
      <c r="AN144" s="19">
        <f t="shared" si="106"/>
        <v>99693.554310973414</v>
      </c>
      <c r="AO144" s="19">
        <f t="shared" si="98"/>
        <v>0</v>
      </c>
      <c r="AP144" s="19">
        <f t="shared" si="99"/>
        <v>306.44568902658648</v>
      </c>
      <c r="AQ144" s="18">
        <f t="shared" si="67"/>
        <v>83.077961925811181</v>
      </c>
      <c r="AR144" s="18">
        <f t="shared" si="100"/>
        <v>0.12965341250482731</v>
      </c>
      <c r="AS144" s="18">
        <f t="shared" si="101"/>
        <v>267.95870813760797</v>
      </c>
      <c r="AT144" s="3">
        <f>return!Q127</f>
        <v>2.6900690242186442E-3</v>
      </c>
      <c r="AU144" s="8">
        <f t="shared" si="68"/>
        <v>1.0515771065975732</v>
      </c>
      <c r="AV144">
        <f t="shared" si="69"/>
        <v>0.5484446347186408</v>
      </c>
      <c r="AW144">
        <f t="shared" si="70"/>
        <v>2.1094563485178115E-4</v>
      </c>
      <c r="AX144">
        <f t="shared" si="102"/>
        <v>4.5896883200810448E-4</v>
      </c>
      <c r="AY144">
        <f t="shared" si="71"/>
        <v>0</v>
      </c>
      <c r="AZ144">
        <f t="shared" si="72"/>
        <v>10</v>
      </c>
      <c r="BA144">
        <f t="shared" si="73"/>
        <v>5</v>
      </c>
      <c r="BB144">
        <f t="shared" si="103"/>
        <v>3.8462521373738845E-4</v>
      </c>
      <c r="BC144">
        <f t="shared" si="74"/>
        <v>4.6057512594182325E-3</v>
      </c>
      <c r="BD144">
        <f>VLOOKUP(MIN(90,BE144),mortality!$A$4:$G$76,saving_model!BA144+2,FALSE)</f>
        <v>2.3028756297091162E-3</v>
      </c>
      <c r="BE144">
        <f t="shared" si="75"/>
        <v>59</v>
      </c>
      <c r="BF144" s="9">
        <f t="shared" si="104"/>
        <v>8.3717735912058888E-4</v>
      </c>
      <c r="BG144" s="7">
        <f>VLOOKUP(saving_model!AZ144,lapse!$B$4:$C$134,2,FALSE)</f>
        <v>0.01</v>
      </c>
      <c r="BI144">
        <f>discount_curve!K128</f>
        <v>0.88773319860434519</v>
      </c>
    </row>
    <row r="145" spans="1:61" x14ac:dyDescent="0.55000000000000004">
      <c r="A145">
        <f t="shared" si="105"/>
        <v>122</v>
      </c>
      <c r="B145" s="19">
        <f t="shared" ca="1" si="76"/>
        <v>21.587906161355335</v>
      </c>
      <c r="C145">
        <f t="shared" si="57"/>
        <v>0</v>
      </c>
      <c r="D145">
        <f t="shared" si="77"/>
        <v>21.068796885677937</v>
      </c>
      <c r="E145">
        <f t="shared" ca="1" si="78"/>
        <v>45.793993551169116</v>
      </c>
      <c r="F145">
        <f t="shared" si="58"/>
        <v>0</v>
      </c>
      <c r="G145">
        <f t="shared" si="79"/>
        <v>24.01111743801118</v>
      </c>
      <c r="H145">
        <f t="shared" si="80"/>
        <v>0</v>
      </c>
      <c r="I145" s="19">
        <f t="shared" si="81"/>
        <v>112.58173475311104</v>
      </c>
      <c r="J145" s="26">
        <f t="shared" si="82"/>
        <v>0.11992071689746808</v>
      </c>
      <c r="L145" s="19">
        <f t="shared" si="83"/>
        <v>54710.810801773529</v>
      </c>
      <c r="M145" s="26">
        <f t="shared" si="59"/>
        <v>0</v>
      </c>
      <c r="N145" s="18">
        <f t="shared" si="84"/>
        <v>45.592342334811285</v>
      </c>
      <c r="O145" s="18">
        <f t="shared" si="85"/>
        <v>2.8203546029970415E-2</v>
      </c>
      <c r="P145" s="18">
        <f t="shared" si="86"/>
        <v>112.58173475311104</v>
      </c>
      <c r="Q145" s="18">
        <f t="shared" si="87"/>
        <v>21.04727460421357</v>
      </c>
      <c r="R145" s="18">
        <f t="shared" si="88"/>
        <v>45.793993551169116</v>
      </c>
      <c r="S145" s="26">
        <f t="shared" si="89"/>
        <v>54710.930722490411</v>
      </c>
      <c r="T145" s="27">
        <f t="shared" si="90"/>
        <v>0</v>
      </c>
      <c r="U145" s="27"/>
      <c r="V145" s="19">
        <f t="shared" si="60"/>
        <v>0</v>
      </c>
      <c r="W145" s="19">
        <f t="shared" ca="1" si="61"/>
        <v>0</v>
      </c>
      <c r="X145" s="19">
        <f t="shared" si="62"/>
        <v>45.592342334811285</v>
      </c>
      <c r="Y145" s="19">
        <f t="shared" si="63"/>
        <v>24.01111743801118</v>
      </c>
      <c r="Z145" s="19">
        <f t="shared" si="56"/>
        <v>0</v>
      </c>
      <c r="AA145" s="19">
        <f t="shared" ca="1" si="91"/>
        <v>21.581224896800105</v>
      </c>
      <c r="AB145">
        <f t="shared" si="107"/>
        <v>2.8203546029970415E-2</v>
      </c>
      <c r="AC145" s="19">
        <f t="shared" si="64"/>
        <v>2.152228146436741E-2</v>
      </c>
      <c r="AD145" s="29">
        <f t="shared" si="108"/>
        <v>6.6812645656030047E-3</v>
      </c>
      <c r="AE145" s="19">
        <f t="shared" ca="1" si="65"/>
        <v>21.587906161365709</v>
      </c>
      <c r="AF145" s="29">
        <f t="shared" ca="1" si="94"/>
        <v>-1.0373923942097463E-5</v>
      </c>
      <c r="AG145" s="19"/>
      <c r="AH145" s="19">
        <f t="shared" si="66"/>
        <v>0</v>
      </c>
      <c r="AI145" s="19">
        <f>SUM($AH$23:AH145)</f>
        <v>100000</v>
      </c>
      <c r="AJ145" s="19">
        <f t="shared" si="95"/>
        <v>100000</v>
      </c>
      <c r="AK145" s="19">
        <f t="shared" ca="1" si="96"/>
        <v>99897.847600975263</v>
      </c>
      <c r="AL145" s="20">
        <f ca="1">IF($F$13,OFFSET(product_specs!$J$5,MIN(10,saving_model!AZ145),saving_model!$G$14),0)</f>
        <v>0</v>
      </c>
      <c r="AM145" s="19">
        <f t="shared" si="97"/>
        <v>99897.847600975263</v>
      </c>
      <c r="AN145" s="19">
        <f t="shared" si="106"/>
        <v>99878.305403772712</v>
      </c>
      <c r="AO145" s="19">
        <f t="shared" si="98"/>
        <v>0</v>
      </c>
      <c r="AP145" s="19">
        <f t="shared" si="99"/>
        <v>121.69459622728755</v>
      </c>
      <c r="AQ145" s="18">
        <f t="shared" si="67"/>
        <v>83.231921169810605</v>
      </c>
      <c r="AR145" s="18">
        <f t="shared" si="100"/>
        <v>5.1487491093066232E-2</v>
      </c>
      <c r="AS145" s="18">
        <f t="shared" si="101"/>
        <v>205.6512117268845</v>
      </c>
      <c r="AT145" s="3">
        <f>return!Q128</f>
        <v>2.0607361731626028E-3</v>
      </c>
      <c r="AU145" s="8">
        <f t="shared" si="68"/>
        <v>1.0520142628111631</v>
      </c>
      <c r="AV145">
        <f t="shared" si="69"/>
        <v>0.54777472025178087</v>
      </c>
      <c r="AW145">
        <f t="shared" si="70"/>
        <v>2.1068796885677937E-4</v>
      </c>
      <c r="AX145">
        <f t="shared" si="102"/>
        <v>4.5840821049603921E-4</v>
      </c>
      <c r="AY145">
        <f t="shared" si="71"/>
        <v>0</v>
      </c>
      <c r="AZ145">
        <f t="shared" si="72"/>
        <v>10</v>
      </c>
      <c r="BA145">
        <f t="shared" si="73"/>
        <v>5</v>
      </c>
      <c r="BB145">
        <f t="shared" si="103"/>
        <v>3.8462521373738845E-4</v>
      </c>
      <c r="BC145">
        <f t="shared" si="74"/>
        <v>4.6057512594182325E-3</v>
      </c>
      <c r="BD145">
        <f>VLOOKUP(MIN(90,BE145),mortality!$A$4:$G$76,saving_model!BA145+2,FALSE)</f>
        <v>2.3028756297091162E-3</v>
      </c>
      <c r="BE145">
        <f t="shared" si="75"/>
        <v>59</v>
      </c>
      <c r="BF145" s="9">
        <f t="shared" si="104"/>
        <v>8.3717735912058888E-4</v>
      </c>
      <c r="BG145" s="7">
        <f>VLOOKUP(saving_model!AZ145,lapse!$B$4:$C$134,2,FALSE)</f>
        <v>0.01</v>
      </c>
      <c r="BI145">
        <f>discount_curve!K129</f>
        <v>0.88685995194102973</v>
      </c>
    </row>
    <row r="146" spans="1:61" x14ac:dyDescent="0.55000000000000004">
      <c r="A146">
        <f t="shared" si="105"/>
        <v>123</v>
      </c>
      <c r="B146" s="19">
        <f t="shared" ca="1" si="76"/>
        <v>21.600684358809332</v>
      </c>
      <c r="C146">
        <f t="shared" si="57"/>
        <v>0</v>
      </c>
      <c r="D146">
        <f t="shared" si="77"/>
        <v>21.074686066809242</v>
      </c>
      <c r="E146">
        <f t="shared" ca="1" si="78"/>
        <v>45.853634543408717</v>
      </c>
      <c r="F146">
        <f t="shared" si="58"/>
        <v>0</v>
      </c>
      <c r="G146">
        <f t="shared" si="79"/>
        <v>23.991757909926179</v>
      </c>
      <c r="H146">
        <f t="shared" si="80"/>
        <v>0</v>
      </c>
      <c r="I146" s="19">
        <f t="shared" si="81"/>
        <v>254.73477733789645</v>
      </c>
      <c r="J146" s="26">
        <f t="shared" si="82"/>
        <v>142.21401445894298</v>
      </c>
      <c r="L146" s="19">
        <f t="shared" si="83"/>
        <v>54710.930722490426</v>
      </c>
      <c r="M146" s="26">
        <f t="shared" si="59"/>
        <v>0</v>
      </c>
      <c r="N146" s="18">
        <f t="shared" si="84"/>
        <v>45.592442268742019</v>
      </c>
      <c r="O146" s="18">
        <f t="shared" si="85"/>
        <v>0</v>
      </c>
      <c r="P146" s="18">
        <f t="shared" si="86"/>
        <v>254.73477733789645</v>
      </c>
      <c r="Q146" s="18">
        <f t="shared" si="87"/>
        <v>21.074686066809242</v>
      </c>
      <c r="R146" s="18">
        <f t="shared" si="88"/>
        <v>45.853634543408717</v>
      </c>
      <c r="S146" s="26">
        <f t="shared" si="89"/>
        <v>54853.144736949362</v>
      </c>
      <c r="T146" s="27">
        <f t="shared" si="90"/>
        <v>0</v>
      </c>
      <c r="U146" s="27"/>
      <c r="V146" s="19">
        <f t="shared" si="60"/>
        <v>0</v>
      </c>
      <c r="W146" s="19">
        <f t="shared" ca="1" si="61"/>
        <v>0</v>
      </c>
      <c r="X146" s="19">
        <f t="shared" si="62"/>
        <v>45.592442268742019</v>
      </c>
      <c r="Y146" s="19">
        <f t="shared" si="63"/>
        <v>23.991757909926179</v>
      </c>
      <c r="Z146" s="19">
        <f t="shared" si="56"/>
        <v>0</v>
      </c>
      <c r="AA146" s="19">
        <f t="shared" ca="1" si="91"/>
        <v>21.60068435881584</v>
      </c>
      <c r="AB146">
        <f t="shared" si="107"/>
        <v>0</v>
      </c>
      <c r="AC146" s="19">
        <f t="shared" si="64"/>
        <v>0</v>
      </c>
      <c r="AD146" s="29">
        <f t="shared" si="108"/>
        <v>0</v>
      </c>
      <c r="AE146" s="19">
        <f t="shared" ca="1" si="65"/>
        <v>21.60068435881584</v>
      </c>
      <c r="AF146" s="29">
        <f t="shared" ca="1" si="94"/>
        <v>-6.5085714595625177E-6</v>
      </c>
      <c r="AG146" s="19"/>
      <c r="AH146" s="19">
        <f t="shared" si="66"/>
        <v>0</v>
      </c>
      <c r="AI146" s="19">
        <f>SUM($AH$23:AH146)</f>
        <v>100000</v>
      </c>
      <c r="AJ146" s="19">
        <f t="shared" si="95"/>
        <v>100150.28377330289</v>
      </c>
      <c r="AK146" s="19">
        <f t="shared" ca="1" si="96"/>
        <v>100150.28377330289</v>
      </c>
      <c r="AL146" s="20">
        <f ca="1">IF($F$13,OFFSET(product_specs!$J$5,MIN(10,saving_model!AZ146),saving_model!$G$14),0)</f>
        <v>0</v>
      </c>
      <c r="AM146" s="19">
        <f t="shared" si="97"/>
        <v>100150.28377330289</v>
      </c>
      <c r="AN146" s="19">
        <f t="shared" si="106"/>
        <v>100000.67320683871</v>
      </c>
      <c r="AO146" s="19">
        <f t="shared" si="98"/>
        <v>0</v>
      </c>
      <c r="AP146" s="19">
        <f t="shared" si="99"/>
        <v>0</v>
      </c>
      <c r="AQ146" s="18">
        <f t="shared" si="67"/>
        <v>83.333894339032256</v>
      </c>
      <c r="AR146" s="18">
        <f t="shared" si="100"/>
        <v>0</v>
      </c>
      <c r="AS146" s="18">
        <f t="shared" si="101"/>
        <v>465.88892160642257</v>
      </c>
      <c r="AT146" s="3">
        <f>return!Q129</f>
        <v>4.6627434718744531E-3</v>
      </c>
      <c r="AU146" s="8">
        <f t="shared" si="68"/>
        <v>1.0524516007570803</v>
      </c>
      <c r="AV146">
        <f t="shared" si="69"/>
        <v>0.54710562407242802</v>
      </c>
      <c r="AW146">
        <f t="shared" si="70"/>
        <v>2.1043061759578493E-4</v>
      </c>
      <c r="AX146">
        <f t="shared" si="102"/>
        <v>4.5784827377226008E-4</v>
      </c>
      <c r="AY146">
        <f t="shared" si="71"/>
        <v>0</v>
      </c>
      <c r="AZ146">
        <f t="shared" si="72"/>
        <v>10</v>
      </c>
      <c r="BA146">
        <f t="shared" si="73"/>
        <v>5</v>
      </c>
      <c r="BB146">
        <f t="shared" si="103"/>
        <v>3.8462521373738845E-4</v>
      </c>
      <c r="BC146">
        <f t="shared" si="74"/>
        <v>4.6057512594182325E-3</v>
      </c>
      <c r="BD146">
        <f>VLOOKUP(MIN(90,BE146),mortality!$A$4:$G$76,saving_model!BA146+2,FALSE)</f>
        <v>2.3028756297091162E-3</v>
      </c>
      <c r="BE146">
        <f t="shared" si="75"/>
        <v>59</v>
      </c>
      <c r="BF146" s="9">
        <f t="shared" si="104"/>
        <v>8.3717735912058888E-4</v>
      </c>
      <c r="BG146" s="7">
        <f>VLOOKUP(saving_model!AZ146,lapse!$B$4:$C$134,2,FALSE)</f>
        <v>0.01</v>
      </c>
      <c r="BI146">
        <f>discount_curve!K130</f>
        <v>0.88598756427424219</v>
      </c>
    </row>
    <row r="147" spans="1:61" x14ac:dyDescent="0.55000000000000004">
      <c r="A147">
        <f t="shared" si="105"/>
        <v>124</v>
      </c>
      <c r="B147" s="19">
        <f t="shared" ca="1" si="76"/>
        <v>21.73853995654062</v>
      </c>
      <c r="C147">
        <f t="shared" si="57"/>
        <v>0</v>
      </c>
      <c r="D147">
        <f t="shared" si="77"/>
        <v>21.112998081761454</v>
      </c>
      <c r="E147">
        <f t="shared" ca="1" si="78"/>
        <v>45.936992612263033</v>
      </c>
      <c r="F147">
        <f t="shared" si="58"/>
        <v>0</v>
      </c>
      <c r="G147">
        <f t="shared" si="79"/>
        <v>23.97241399091596</v>
      </c>
      <c r="H147">
        <f t="shared" si="80"/>
        <v>0</v>
      </c>
      <c r="I147" s="19">
        <f t="shared" si="81"/>
        <v>169.81305519812511</v>
      </c>
      <c r="J147" s="26">
        <f t="shared" si="82"/>
        <v>57.052110556644038</v>
      </c>
      <c r="L147" s="19">
        <f t="shared" si="83"/>
        <v>54853.144736949369</v>
      </c>
      <c r="M147" s="26">
        <f t="shared" si="59"/>
        <v>0</v>
      </c>
      <c r="N147" s="18">
        <f t="shared" si="84"/>
        <v>45.71095394745781</v>
      </c>
      <c r="O147" s="18">
        <f t="shared" si="85"/>
        <v>0</v>
      </c>
      <c r="P147" s="18">
        <f t="shared" si="86"/>
        <v>169.81305519812511</v>
      </c>
      <c r="Q147" s="18">
        <f t="shared" si="87"/>
        <v>21.112998081761454</v>
      </c>
      <c r="R147" s="18">
        <f t="shared" si="88"/>
        <v>45.936992612263033</v>
      </c>
      <c r="S147" s="26">
        <f t="shared" si="89"/>
        <v>54910.196847506013</v>
      </c>
      <c r="T147" s="27">
        <f t="shared" si="90"/>
        <v>0</v>
      </c>
      <c r="U147" s="27"/>
      <c r="V147" s="19">
        <f t="shared" si="60"/>
        <v>0</v>
      </c>
      <c r="W147" s="19">
        <f t="shared" ca="1" si="61"/>
        <v>0</v>
      </c>
      <c r="X147" s="19">
        <f t="shared" si="62"/>
        <v>45.71095394745781</v>
      </c>
      <c r="Y147" s="19">
        <f t="shared" si="63"/>
        <v>23.97241399091596</v>
      </c>
      <c r="Z147" s="19">
        <f t="shared" si="56"/>
        <v>0</v>
      </c>
      <c r="AA147" s="19">
        <f t="shared" ca="1" si="91"/>
        <v>21.73853995654185</v>
      </c>
      <c r="AB147">
        <f t="shared" si="107"/>
        <v>0</v>
      </c>
      <c r="AC147" s="19">
        <f t="shared" si="64"/>
        <v>0</v>
      </c>
      <c r="AD147" s="29">
        <f t="shared" si="108"/>
        <v>0</v>
      </c>
      <c r="AE147" s="19">
        <f t="shared" ca="1" si="65"/>
        <v>21.73853995654185</v>
      </c>
      <c r="AF147" s="29">
        <f t="shared" ca="1" si="94"/>
        <v>-1.2292389328649733E-6</v>
      </c>
      <c r="AG147" s="19"/>
      <c r="AH147" s="19">
        <f t="shared" si="66"/>
        <v>0</v>
      </c>
      <c r="AI147" s="19">
        <f>SUM($AH$23:AH147)</f>
        <v>100000</v>
      </c>
      <c r="AJ147" s="19">
        <f t="shared" si="95"/>
        <v>100455.05250000692</v>
      </c>
      <c r="AK147" s="19">
        <f t="shared" ca="1" si="96"/>
        <v>100455.05250000692</v>
      </c>
      <c r="AL147" s="20">
        <f ca="1">IF($F$13,OFFSET(product_specs!$J$5,MIN(10,saving_model!AZ147),saving_model!$G$14),0)</f>
        <v>0</v>
      </c>
      <c r="AM147" s="19">
        <f t="shared" si="97"/>
        <v>100455.05250000692</v>
      </c>
      <c r="AN147" s="19">
        <f t="shared" si="106"/>
        <v>100383.22823410611</v>
      </c>
      <c r="AO147" s="19">
        <f t="shared" si="98"/>
        <v>0</v>
      </c>
      <c r="AP147" s="19">
        <f t="shared" si="99"/>
        <v>0</v>
      </c>
      <c r="AQ147" s="18">
        <f t="shared" si="67"/>
        <v>83.652690195088425</v>
      </c>
      <c r="AR147" s="18">
        <f t="shared" si="100"/>
        <v>0</v>
      </c>
      <c r="AS147" s="18">
        <f t="shared" si="101"/>
        <v>310.95391219178396</v>
      </c>
      <c r="AT147" s="3">
        <f>return!Q130</f>
        <v>3.100251526544584E-3</v>
      </c>
      <c r="AU147" s="8">
        <f t="shared" si="68"/>
        <v>1.0528891205108739</v>
      </c>
      <c r="AV147">
        <f t="shared" si="69"/>
        <v>0.54643734518106002</v>
      </c>
      <c r="AW147">
        <f t="shared" si="70"/>
        <v>2.1017358068435631E-4</v>
      </c>
      <c r="AX147">
        <f t="shared" si="102"/>
        <v>4.5728902100031124E-4</v>
      </c>
      <c r="AY147">
        <f t="shared" si="71"/>
        <v>0</v>
      </c>
      <c r="AZ147">
        <f t="shared" si="72"/>
        <v>10</v>
      </c>
      <c r="BA147">
        <f t="shared" si="73"/>
        <v>5</v>
      </c>
      <c r="BB147">
        <f t="shared" si="103"/>
        <v>3.8462521373738845E-4</v>
      </c>
      <c r="BC147">
        <f t="shared" si="74"/>
        <v>4.6057512594182325E-3</v>
      </c>
      <c r="BD147">
        <f>VLOOKUP(MIN(90,BE147),mortality!$A$4:$G$76,saving_model!BA147+2,FALSE)</f>
        <v>2.3028756297091162E-3</v>
      </c>
      <c r="BE147">
        <f t="shared" si="75"/>
        <v>59</v>
      </c>
      <c r="BF147" s="9">
        <f t="shared" si="104"/>
        <v>8.3717735912058888E-4</v>
      </c>
      <c r="BG147" s="7">
        <f>VLOOKUP(saving_model!AZ147,lapse!$B$4:$C$134,2,FALSE)</f>
        <v>0.01</v>
      </c>
      <c r="BI147">
        <f>discount_curve!K131</f>
        <v>0.88511603475900313</v>
      </c>
    </row>
    <row r="148" spans="1:61" x14ac:dyDescent="0.55000000000000004">
      <c r="A148">
        <f t="shared" si="105"/>
        <v>125</v>
      </c>
      <c r="B148" s="19">
        <f t="shared" ca="1" si="76"/>
        <v>21.805411704524772</v>
      </c>
      <c r="C148">
        <f t="shared" si="57"/>
        <v>0</v>
      </c>
      <c r="D148">
        <f t="shared" si="77"/>
        <v>21.208362816339715</v>
      </c>
      <c r="E148">
        <f t="shared" ca="1" si="78"/>
        <v>46.144484181713622</v>
      </c>
      <c r="F148">
        <f t="shared" si="58"/>
        <v>0</v>
      </c>
      <c r="G148">
        <f t="shared" si="79"/>
        <v>23.953085668395346</v>
      </c>
      <c r="H148">
        <f t="shared" si="80"/>
        <v>0</v>
      </c>
      <c r="I148" s="19">
        <f t="shared" si="81"/>
        <v>551.45464174012591</v>
      </c>
      <c r="J148" s="26">
        <f t="shared" si="82"/>
        <v>438.34329736915242</v>
      </c>
      <c r="L148" s="19">
        <f t="shared" si="83"/>
        <v>54910.196847506013</v>
      </c>
      <c r="M148" s="26">
        <f t="shared" si="59"/>
        <v>0</v>
      </c>
      <c r="N148" s="18">
        <f t="shared" si="84"/>
        <v>45.758497372921681</v>
      </c>
      <c r="O148" s="18">
        <f t="shared" si="85"/>
        <v>0</v>
      </c>
      <c r="P148" s="18">
        <f t="shared" si="86"/>
        <v>551.45464174012591</v>
      </c>
      <c r="Q148" s="18">
        <f t="shared" si="87"/>
        <v>21.208362816339715</v>
      </c>
      <c r="R148" s="18">
        <f t="shared" si="88"/>
        <v>46.144484181713622</v>
      </c>
      <c r="S148" s="26">
        <f t="shared" si="89"/>
        <v>55348.540144875165</v>
      </c>
      <c r="T148" s="27">
        <f t="shared" si="90"/>
        <v>0</v>
      </c>
      <c r="U148" s="27"/>
      <c r="V148" s="19">
        <f t="shared" si="60"/>
        <v>0</v>
      </c>
      <c r="W148" s="19">
        <f t="shared" ca="1" si="61"/>
        <v>0</v>
      </c>
      <c r="X148" s="19">
        <f t="shared" si="62"/>
        <v>45.758497372921681</v>
      </c>
      <c r="Y148" s="19">
        <f t="shared" si="63"/>
        <v>23.953085668395346</v>
      </c>
      <c r="Z148" s="19">
        <f t="shared" si="56"/>
        <v>0</v>
      </c>
      <c r="AA148" s="19">
        <f t="shared" ca="1" si="91"/>
        <v>21.805411704526335</v>
      </c>
      <c r="AB148">
        <f t="shared" si="107"/>
        <v>0</v>
      </c>
      <c r="AC148" s="19">
        <f t="shared" si="64"/>
        <v>0</v>
      </c>
      <c r="AD148" s="29">
        <f t="shared" si="108"/>
        <v>0</v>
      </c>
      <c r="AE148" s="19">
        <f t="shared" ca="1" si="65"/>
        <v>21.805411704526335</v>
      </c>
      <c r="AF148" s="29">
        <f t="shared" ca="1" si="94"/>
        <v>-1.5631940186722204E-6</v>
      </c>
      <c r="AG148" s="19"/>
      <c r="AH148" s="19">
        <f t="shared" si="66"/>
        <v>0</v>
      </c>
      <c r="AI148" s="19">
        <f>SUM($AH$23:AH148)</f>
        <v>100000</v>
      </c>
      <c r="AJ148" s="19">
        <f t="shared" si="95"/>
        <v>101032.2041060535</v>
      </c>
      <c r="AK148" s="19">
        <f t="shared" ca="1" si="96"/>
        <v>101032.2041060535</v>
      </c>
      <c r="AL148" s="20">
        <f ca="1">IF($F$13,OFFSET(product_specs!$J$5,MIN(10,saving_model!AZ148),saving_model!$G$14),0)</f>
        <v>0</v>
      </c>
      <c r="AM148" s="19">
        <f t="shared" si="97"/>
        <v>101032.2041060535</v>
      </c>
      <c r="AN148" s="19">
        <f t="shared" si="106"/>
        <v>100610.5294561028</v>
      </c>
      <c r="AO148" s="19">
        <f t="shared" si="98"/>
        <v>0</v>
      </c>
      <c r="AP148" s="19">
        <f t="shared" si="99"/>
        <v>0</v>
      </c>
      <c r="AQ148" s="18">
        <f t="shared" si="67"/>
        <v>83.842107880085663</v>
      </c>
      <c r="AR148" s="18">
        <f t="shared" si="100"/>
        <v>0</v>
      </c>
      <c r="AS148" s="18">
        <f t="shared" si="101"/>
        <v>1011.0335156615738</v>
      </c>
      <c r="AT148" s="3">
        <f>return!Q131</f>
        <v>1.0057364291328641E-2</v>
      </c>
      <c r="AU148" s="8">
        <f t="shared" si="68"/>
        <v>1.053326822148124</v>
      </c>
      <c r="AV148">
        <f t="shared" si="69"/>
        <v>0.54576988257937542</v>
      </c>
      <c r="AW148">
        <f t="shared" si="70"/>
        <v>2.0991685773852166E-4</v>
      </c>
      <c r="AX148">
        <f t="shared" si="102"/>
        <v>4.5673045134475896E-4</v>
      </c>
      <c r="AY148">
        <f t="shared" si="71"/>
        <v>0</v>
      </c>
      <c r="AZ148">
        <f t="shared" si="72"/>
        <v>10</v>
      </c>
      <c r="BA148">
        <f t="shared" si="73"/>
        <v>5</v>
      </c>
      <c r="BB148">
        <f t="shared" si="103"/>
        <v>3.8462521373738845E-4</v>
      </c>
      <c r="BC148">
        <f t="shared" si="74"/>
        <v>4.6057512594182325E-3</v>
      </c>
      <c r="BD148">
        <f>VLOOKUP(MIN(90,BE148),mortality!$A$4:$G$76,saving_model!BA148+2,FALSE)</f>
        <v>2.3028756297091162E-3</v>
      </c>
      <c r="BE148">
        <f t="shared" si="75"/>
        <v>59</v>
      </c>
      <c r="BF148" s="9">
        <f t="shared" si="104"/>
        <v>8.3717735912058888E-4</v>
      </c>
      <c r="BG148" s="7">
        <f>VLOOKUP(saving_model!AZ148,lapse!$B$4:$C$134,2,FALSE)</f>
        <v>0.01</v>
      </c>
      <c r="BI148">
        <f>discount_curve!K132</f>
        <v>0.88424536255116504</v>
      </c>
    </row>
    <row r="149" spans="1:61" x14ac:dyDescent="0.55000000000000004">
      <c r="A149">
        <f t="shared" si="105"/>
        <v>126</v>
      </c>
      <c r="B149" s="19">
        <f t="shared" ca="1" si="76"/>
        <v>22.190010524272623</v>
      </c>
      <c r="C149">
        <f t="shared" si="57"/>
        <v>0</v>
      </c>
      <c r="D149">
        <f t="shared" si="77"/>
        <v>21.211663090230775</v>
      </c>
      <c r="E149">
        <f t="shared" ca="1" si="78"/>
        <v>46.151664813131525</v>
      </c>
      <c r="F149">
        <f t="shared" si="58"/>
        <v>0</v>
      </c>
      <c r="G149">
        <f t="shared" si="79"/>
        <v>23.933772929789281</v>
      </c>
      <c r="H149">
        <f t="shared" si="80"/>
        <v>0</v>
      </c>
      <c r="I149" s="19">
        <f t="shared" si="81"/>
        <v>-306.81589443666081</v>
      </c>
      <c r="J149" s="26">
        <f t="shared" si="82"/>
        <v>-420.30300579408504</v>
      </c>
      <c r="L149" s="19">
        <f t="shared" si="83"/>
        <v>55348.540144875165</v>
      </c>
      <c r="M149" s="26">
        <f t="shared" si="59"/>
        <v>0</v>
      </c>
      <c r="N149" s="18">
        <f t="shared" si="84"/>
        <v>46.123783454062639</v>
      </c>
      <c r="O149" s="18">
        <f t="shared" si="85"/>
        <v>0</v>
      </c>
      <c r="P149" s="18">
        <f t="shared" si="86"/>
        <v>-306.81589443666081</v>
      </c>
      <c r="Q149" s="18">
        <f t="shared" si="87"/>
        <v>21.211663090230775</v>
      </c>
      <c r="R149" s="18">
        <f t="shared" si="88"/>
        <v>46.151664813131525</v>
      </c>
      <c r="S149" s="26">
        <f t="shared" si="89"/>
        <v>54928.23713908108</v>
      </c>
      <c r="T149" s="27">
        <f t="shared" si="90"/>
        <v>0</v>
      </c>
      <c r="U149" s="27"/>
      <c r="V149" s="19">
        <f t="shared" si="60"/>
        <v>0</v>
      </c>
      <c r="W149" s="19">
        <f t="shared" ca="1" si="61"/>
        <v>0</v>
      </c>
      <c r="X149" s="19">
        <f t="shared" si="62"/>
        <v>46.123783454062639</v>
      </c>
      <c r="Y149" s="19">
        <f t="shared" si="63"/>
        <v>23.933772929789281</v>
      </c>
      <c r="Z149" s="19">
        <f t="shared" si="56"/>
        <v>0</v>
      </c>
      <c r="AA149" s="19">
        <f t="shared" ca="1" si="91"/>
        <v>22.190010524273358</v>
      </c>
      <c r="AB149">
        <f t="shared" si="107"/>
        <v>0</v>
      </c>
      <c r="AC149" s="19">
        <f t="shared" si="64"/>
        <v>0</v>
      </c>
      <c r="AD149" s="29">
        <f t="shared" si="108"/>
        <v>0</v>
      </c>
      <c r="AE149" s="19">
        <f t="shared" ca="1" si="65"/>
        <v>22.190010524273358</v>
      </c>
      <c r="AF149" s="29">
        <f t="shared" ca="1" si="94"/>
        <v>-7.3541173151170369E-7</v>
      </c>
      <c r="AG149" s="19"/>
      <c r="AH149" s="19">
        <f t="shared" si="66"/>
        <v>0</v>
      </c>
      <c r="AI149" s="19">
        <f>SUM($AH$23:AH149)</f>
        <v>100000</v>
      </c>
      <c r="AJ149" s="19">
        <f t="shared" si="95"/>
        <v>101171.5049483912</v>
      </c>
      <c r="AK149" s="19">
        <f t="shared" ca="1" si="96"/>
        <v>101171.5049483912</v>
      </c>
      <c r="AL149" s="20">
        <f ca="1">IF($F$13,OFFSET(product_specs!$J$5,MIN(10,saving_model!AZ149),saving_model!$G$14),0)</f>
        <v>0</v>
      </c>
      <c r="AM149" s="19">
        <f t="shared" si="97"/>
        <v>101171.5049483912</v>
      </c>
      <c r="AN149" s="19">
        <f t="shared" si="106"/>
        <v>101537.72086388429</v>
      </c>
      <c r="AO149" s="19">
        <f t="shared" si="98"/>
        <v>0</v>
      </c>
      <c r="AP149" s="19">
        <f t="shared" si="99"/>
        <v>0</v>
      </c>
      <c r="AQ149" s="18">
        <f t="shared" si="67"/>
        <v>84.614767386570236</v>
      </c>
      <c r="AR149" s="18">
        <f t="shared" si="100"/>
        <v>0</v>
      </c>
      <c r="AS149" s="18">
        <f t="shared" si="101"/>
        <v>-563.20229621303849</v>
      </c>
      <c r="AT149" s="3">
        <f>return!Q132</f>
        <v>-5.5513558715230005E-3</v>
      </c>
      <c r="AU149" s="8">
        <f t="shared" si="68"/>
        <v>1.0537647057444421</v>
      </c>
      <c r="AV149">
        <f t="shared" si="69"/>
        <v>0.54510323527029214</v>
      </c>
      <c r="AW149">
        <f t="shared" si="70"/>
        <v>2.0966044837477806E-4</v>
      </c>
      <c r="AX149">
        <f t="shared" si="102"/>
        <v>4.5617256397118976E-4</v>
      </c>
      <c r="AY149">
        <f t="shared" si="71"/>
        <v>0</v>
      </c>
      <c r="AZ149">
        <f t="shared" si="72"/>
        <v>10</v>
      </c>
      <c r="BA149">
        <f t="shared" si="73"/>
        <v>5</v>
      </c>
      <c r="BB149">
        <f t="shared" si="103"/>
        <v>3.8462521373738845E-4</v>
      </c>
      <c r="BC149">
        <f t="shared" si="74"/>
        <v>4.6057512594182325E-3</v>
      </c>
      <c r="BD149">
        <f>VLOOKUP(MIN(90,BE149),mortality!$A$4:$G$76,saving_model!BA149+2,FALSE)</f>
        <v>2.3028756297091162E-3</v>
      </c>
      <c r="BE149">
        <f t="shared" si="75"/>
        <v>59</v>
      </c>
      <c r="BF149" s="9">
        <f t="shared" si="104"/>
        <v>8.3717735912058888E-4</v>
      </c>
      <c r="BG149" s="7">
        <f>VLOOKUP(saving_model!AZ149,lapse!$B$4:$C$134,2,FALSE)</f>
        <v>0.01</v>
      </c>
      <c r="BI149">
        <f>discount_curve!K133</f>
        <v>0.88337554680741026</v>
      </c>
    </row>
    <row r="150" spans="1:61" x14ac:dyDescent="0.55000000000000004">
      <c r="A150">
        <f t="shared" si="105"/>
        <v>127</v>
      </c>
      <c r="B150" s="19">
        <f t="shared" ca="1" si="76"/>
        <v>21.859055186700118</v>
      </c>
      <c r="C150">
        <f t="shared" si="57"/>
        <v>0</v>
      </c>
      <c r="D150">
        <f t="shared" si="77"/>
        <v>21.192540943780315</v>
      </c>
      <c r="E150">
        <f t="shared" ca="1" si="78"/>
        <v>46.110059452451637</v>
      </c>
      <c r="F150">
        <f t="shared" si="58"/>
        <v>0</v>
      </c>
      <c r="G150">
        <f t="shared" si="79"/>
        <v>23.914475762532888</v>
      </c>
      <c r="H150">
        <f t="shared" si="80"/>
        <v>0</v>
      </c>
      <c r="I150" s="19">
        <f t="shared" si="81"/>
        <v>433.2047550486613</v>
      </c>
      <c r="J150" s="26">
        <f t="shared" si="82"/>
        <v>320.12862370319635</v>
      </c>
      <c r="L150" s="19">
        <f t="shared" si="83"/>
        <v>54928.23713908108</v>
      </c>
      <c r="M150" s="26">
        <f t="shared" si="59"/>
        <v>0</v>
      </c>
      <c r="N150" s="18">
        <f t="shared" si="84"/>
        <v>45.773530949234235</v>
      </c>
      <c r="O150" s="18">
        <f t="shared" si="85"/>
        <v>0</v>
      </c>
      <c r="P150" s="18">
        <f t="shared" si="86"/>
        <v>433.2047550486613</v>
      </c>
      <c r="Q150" s="18">
        <f t="shared" si="87"/>
        <v>21.192540943780315</v>
      </c>
      <c r="R150" s="18">
        <f t="shared" si="88"/>
        <v>46.110059452451637</v>
      </c>
      <c r="S150" s="26">
        <f t="shared" si="89"/>
        <v>55248.365762784269</v>
      </c>
      <c r="T150" s="27">
        <f t="shared" si="90"/>
        <v>0</v>
      </c>
      <c r="U150" s="27"/>
      <c r="V150" s="19">
        <f t="shared" si="60"/>
        <v>0</v>
      </c>
      <c r="W150" s="19">
        <f t="shared" ca="1" si="61"/>
        <v>0</v>
      </c>
      <c r="X150" s="19">
        <f t="shared" si="62"/>
        <v>45.773530949234235</v>
      </c>
      <c r="Y150" s="19">
        <f t="shared" si="63"/>
        <v>23.914475762532888</v>
      </c>
      <c r="Z150" s="19">
        <f t="shared" ref="Z150:Z213" si="109">H150</f>
        <v>0</v>
      </c>
      <c r="AA150" s="19">
        <f t="shared" ca="1" si="91"/>
        <v>21.859055186701347</v>
      </c>
      <c r="AB150">
        <f t="shared" si="107"/>
        <v>0</v>
      </c>
      <c r="AC150" s="19">
        <f t="shared" si="64"/>
        <v>0</v>
      </c>
      <c r="AD150" s="29">
        <f t="shared" si="108"/>
        <v>0</v>
      </c>
      <c r="AE150" s="19">
        <f t="shared" ca="1" si="65"/>
        <v>21.859055186701347</v>
      </c>
      <c r="AF150" s="29">
        <f t="shared" ca="1" si="94"/>
        <v>-1.2292389328649733E-6</v>
      </c>
      <c r="AG150" s="19"/>
      <c r="AH150" s="19">
        <f t="shared" si="66"/>
        <v>0</v>
      </c>
      <c r="AI150" s="19">
        <f>SUM($AH$23:AH150)</f>
        <v>100000</v>
      </c>
      <c r="AJ150" s="19">
        <f t="shared" si="95"/>
        <v>101203.91825723983</v>
      </c>
      <c r="AK150" s="19">
        <f t="shared" ca="1" si="96"/>
        <v>101203.91825723983</v>
      </c>
      <c r="AL150" s="20">
        <f ca="1">IF($F$13,OFFSET(product_specs!$J$5,MIN(10,saving_model!AZ150),saving_model!$G$14),0)</f>
        <v>0</v>
      </c>
      <c r="AM150" s="19">
        <f t="shared" si="97"/>
        <v>101203.91825723983</v>
      </c>
      <c r="AN150" s="19">
        <f t="shared" si="106"/>
        <v>100889.90380028468</v>
      </c>
      <c r="AO150" s="19">
        <f t="shared" si="98"/>
        <v>0</v>
      </c>
      <c r="AP150" s="19">
        <f t="shared" si="99"/>
        <v>0</v>
      </c>
      <c r="AQ150" s="18">
        <f t="shared" si="67"/>
        <v>84.074919833570576</v>
      </c>
      <c r="AR150" s="18">
        <f t="shared" si="100"/>
        <v>0</v>
      </c>
      <c r="AS150" s="18">
        <f t="shared" si="101"/>
        <v>796.17875357743731</v>
      </c>
      <c r="AT150" s="3">
        <f>return!Q133</f>
        <v>7.8981420263073421E-3</v>
      </c>
      <c r="AU150" s="8">
        <f t="shared" si="68"/>
        <v>1.0542027713754716</v>
      </c>
      <c r="AV150">
        <f t="shared" si="69"/>
        <v>0.54443740225794612</v>
      </c>
      <c r="AW150">
        <f t="shared" si="70"/>
        <v>2.0940435221009106E-4</v>
      </c>
      <c r="AX150">
        <f t="shared" si="102"/>
        <v>4.5561535804620947E-4</v>
      </c>
      <c r="AY150">
        <f t="shared" si="71"/>
        <v>0</v>
      </c>
      <c r="AZ150">
        <f t="shared" si="72"/>
        <v>10</v>
      </c>
      <c r="BA150">
        <f t="shared" si="73"/>
        <v>5</v>
      </c>
      <c r="BB150">
        <f t="shared" si="103"/>
        <v>3.8462521373738845E-4</v>
      </c>
      <c r="BC150">
        <f t="shared" si="74"/>
        <v>4.6057512594182325E-3</v>
      </c>
      <c r="BD150">
        <f>VLOOKUP(MIN(90,BE150),mortality!$A$4:$G$76,saving_model!BA150+2,FALSE)</f>
        <v>2.3028756297091162E-3</v>
      </c>
      <c r="BE150">
        <f t="shared" si="75"/>
        <v>59</v>
      </c>
      <c r="BF150" s="9">
        <f t="shared" si="104"/>
        <v>8.3717735912058888E-4</v>
      </c>
      <c r="BG150" s="7">
        <f>VLOOKUP(saving_model!AZ150,lapse!$B$4:$C$134,2,FALSE)</f>
        <v>0.01</v>
      </c>
      <c r="BI150">
        <f>discount_curve!K134</f>
        <v>0.8825065866852515</v>
      </c>
    </row>
    <row r="151" spans="1:61" x14ac:dyDescent="0.55000000000000004">
      <c r="A151">
        <f t="shared" si="105"/>
        <v>128</v>
      </c>
      <c r="B151" s="19">
        <f t="shared" ca="1" si="76"/>
        <v>22.145110648252626</v>
      </c>
      <c r="C151">
        <f t="shared" ref="C151:C214" si="110">AH151*AV151</f>
        <v>0</v>
      </c>
      <c r="D151">
        <f t="shared" si="77"/>
        <v>21.181772456064927</v>
      </c>
      <c r="E151">
        <f t="shared" ca="1" si="78"/>
        <v>46.086629717900855</v>
      </c>
      <c r="F151">
        <f t="shared" ref="F151:F214" si="111">(AN151+AO151+AS151-AQ151)*AY151</f>
        <v>0</v>
      </c>
      <c r="G151">
        <f t="shared" si="79"/>
        <v>23.895194154071387</v>
      </c>
      <c r="H151">
        <f t="shared" si="80"/>
        <v>0</v>
      </c>
      <c r="I151" s="19">
        <f t="shared" si="81"/>
        <v>-262.08874652871765</v>
      </c>
      <c r="J151" s="26">
        <f t="shared" si="82"/>
        <v>-375.39745350500743</v>
      </c>
      <c r="L151" s="19">
        <f t="shared" si="83"/>
        <v>55248.365762784277</v>
      </c>
      <c r="M151" s="26">
        <f t="shared" ref="M151:M214" si="112">C151-V151</f>
        <v>0</v>
      </c>
      <c r="N151" s="18">
        <f t="shared" si="84"/>
        <v>46.040304802320236</v>
      </c>
      <c r="O151" s="18">
        <f t="shared" si="85"/>
        <v>0</v>
      </c>
      <c r="P151" s="18">
        <f t="shared" si="86"/>
        <v>-262.08874652871765</v>
      </c>
      <c r="Q151" s="18">
        <f t="shared" si="87"/>
        <v>21.181772456064927</v>
      </c>
      <c r="R151" s="18">
        <f t="shared" si="88"/>
        <v>46.086629717900855</v>
      </c>
      <c r="S151" s="26">
        <f t="shared" si="89"/>
        <v>54872.968309279269</v>
      </c>
      <c r="T151" s="27">
        <f t="shared" si="90"/>
        <v>0</v>
      </c>
      <c r="U151" s="27"/>
      <c r="V151" s="19">
        <f t="shared" ref="V151:V214" si="113">C151*$C$15</f>
        <v>0</v>
      </c>
      <c r="W151" s="19">
        <f t="shared" ref="W151:W214" ca="1" si="114">R151-AK151*AX151</f>
        <v>0</v>
      </c>
      <c r="X151" s="19">
        <f t="shared" ref="X151:X214" si="115">N151</f>
        <v>46.040304802320236</v>
      </c>
      <c r="Y151" s="19">
        <f t="shared" ref="Y151:Y214" si="116">G151</f>
        <v>23.895194154071387</v>
      </c>
      <c r="Z151" s="19">
        <f t="shared" si="109"/>
        <v>0</v>
      </c>
      <c r="AA151" s="19">
        <f t="shared" ca="1" si="91"/>
        <v>22.145110648248849</v>
      </c>
      <c r="AB151">
        <f t="shared" si="107"/>
        <v>0</v>
      </c>
      <c r="AC151" s="19">
        <f t="shared" ref="AC151:AC214" si="117">D151-Q151</f>
        <v>0</v>
      </c>
      <c r="AD151" s="29">
        <f t="shared" si="108"/>
        <v>0</v>
      </c>
      <c r="AE151" s="19">
        <f t="shared" ref="AE151:AE214" ca="1" si="118">AA151+AD151</f>
        <v>22.145110648248849</v>
      </c>
      <c r="AF151" s="29">
        <f t="shared" ca="1" si="94"/>
        <v>3.7765346405649325E-6</v>
      </c>
      <c r="AG151" s="19"/>
      <c r="AH151" s="19">
        <f t="shared" ref="AH151:AH214" si="119">IF(A151=0, $C$6, $C$7/12)</f>
        <v>0</v>
      </c>
      <c r="AI151" s="19">
        <f>SUM($AH$23:AH151)</f>
        <v>100000</v>
      </c>
      <c r="AJ151" s="19">
        <f t="shared" si="95"/>
        <v>101276.20079509968</v>
      </c>
      <c r="AK151" s="19">
        <f t="shared" ca="1" si="96"/>
        <v>101276.20079509968</v>
      </c>
      <c r="AL151" s="20">
        <f ca="1">IF($F$13,OFFSET(product_specs!$J$5,MIN(10,saving_model!AZ151),saving_model!$G$14),0)</f>
        <v>0</v>
      </c>
      <c r="AM151" s="19">
        <f t="shared" si="97"/>
        <v>101276.20079509968</v>
      </c>
      <c r="AN151" s="19">
        <f t="shared" si="106"/>
        <v>101602.00763402854</v>
      </c>
      <c r="AO151" s="19">
        <f t="shared" si="98"/>
        <v>0</v>
      </c>
      <c r="AP151" s="19">
        <f t="shared" si="99"/>
        <v>0</v>
      </c>
      <c r="AQ151" s="18">
        <f t="shared" ref="AQ151:AQ214" si="120">SUM(AN151:AO151)*$C$16/12</f>
        <v>84.668339695023789</v>
      </c>
      <c r="AR151" s="18">
        <f t="shared" si="100"/>
        <v>0</v>
      </c>
      <c r="AS151" s="18">
        <f t="shared" si="101"/>
        <v>-482.2769984676807</v>
      </c>
      <c r="AT151" s="3">
        <f>return!Q134</f>
        <v>-4.7506859598575035E-3</v>
      </c>
      <c r="AU151" s="8">
        <f t="shared" ref="AU151:AU214" si="121">IF(A151=0,1,AU150*(1+$F$5)^(1/12))</f>
        <v>1.0546410191168869</v>
      </c>
      <c r="AV151">
        <f t="shared" ref="AV151:AV214" si="122">IF(A151=0,$C$12,AV150-AW150-AX150-AY150)</f>
        <v>0.54377238254768989</v>
      </c>
      <c r="AW151">
        <f t="shared" ref="AW151:AW214" si="123">IFERROR(AV151*BB151,0)</f>
        <v>2.0914856886189418E-4</v>
      </c>
      <c r="AX151">
        <f t="shared" si="102"/>
        <v>4.5505883273744198E-4</v>
      </c>
      <c r="AY151">
        <f t="shared" ref="AY151:AY214" si="124">IF(A151=12*$C$10-1,AV151-AW151-AX151,0)</f>
        <v>0</v>
      </c>
      <c r="AZ151">
        <f t="shared" ref="AZ151:AZ214" si="125">FLOOR(A151/12,1)</f>
        <v>10</v>
      </c>
      <c r="BA151">
        <f t="shared" ref="BA151:BA214" si="126">MIN(AZ151,5)</f>
        <v>5</v>
      </c>
      <c r="BB151">
        <f t="shared" si="103"/>
        <v>3.8462521373738845E-4</v>
      </c>
      <c r="BC151">
        <f t="shared" ref="BC151:BC214" si="127">MAX(0,MIN(1,BD151*(1+$C$13)))</f>
        <v>4.6057512594182325E-3</v>
      </c>
      <c r="BD151">
        <f>VLOOKUP(MIN(90,BE151),mortality!$A$4:$G$76,saving_model!BA151+2,FALSE)</f>
        <v>2.3028756297091162E-3</v>
      </c>
      <c r="BE151">
        <f t="shared" ref="BE151:BE214" si="128">$C$9+AZ151</f>
        <v>59</v>
      </c>
      <c r="BF151" s="9">
        <f t="shared" si="104"/>
        <v>8.3717735912058888E-4</v>
      </c>
      <c r="BG151" s="7">
        <f>VLOOKUP(saving_model!AZ151,lapse!$B$4:$C$134,2,FALSE)</f>
        <v>0.01</v>
      </c>
      <c r="BI151">
        <f>discount_curve!K135</f>
        <v>0.8816384813430288</v>
      </c>
    </row>
    <row r="152" spans="1:61" x14ac:dyDescent="0.55000000000000004">
      <c r="A152">
        <f t="shared" si="105"/>
        <v>129</v>
      </c>
      <c r="B152" s="19">
        <f t="shared" ref="B152:B215" ca="1" si="129">C152-SUM(D152:H152)+I152-J152</f>
        <v>21.85154549920847</v>
      </c>
      <c r="C152">
        <f t="shared" si="110"/>
        <v>0</v>
      </c>
      <c r="D152">
        <f t="shared" ref="D152:D215" si="130">AJ152*AW152</f>
        <v>21.090095873065568</v>
      </c>
      <c r="E152">
        <f t="shared" ref="E152:E215" ca="1" si="131">AK152*AX152</f>
        <v>45.887162711857918</v>
      </c>
      <c r="F152">
        <f t="shared" si="111"/>
        <v>0</v>
      </c>
      <c r="G152">
        <f t="shared" ref="G152:G215" si="132">AV152*$F$6/12*AU152</f>
        <v>23.875928091860143</v>
      </c>
      <c r="H152">
        <f t="shared" ref="H152:H215" si="133">C152*$F$8</f>
        <v>0</v>
      </c>
      <c r="I152" s="19">
        <f t="shared" ref="I152:I215" si="134">P152</f>
        <v>11.207434036670028</v>
      </c>
      <c r="J152" s="26">
        <f t="shared" ref="J152:J215" si="135">L153-L152</f>
        <v>-101.49729813932208</v>
      </c>
      <c r="L152" s="19">
        <f t="shared" ref="L152:L215" si="136">AN152*AV152</f>
        <v>54872.968309279269</v>
      </c>
      <c r="M152" s="26">
        <f t="shared" si="112"/>
        <v>0</v>
      </c>
      <c r="N152" s="18">
        <f t="shared" ref="N152:N215" si="137">AV152*AQ152</f>
        <v>45.727473591066065</v>
      </c>
      <c r="O152" s="18">
        <f t="shared" ref="O152:O215" si="138">AR152*AV152</f>
        <v>0</v>
      </c>
      <c r="P152" s="18">
        <f t="shared" ref="P152:P215" si="139">(AV152-AW152-AX152)*AS152+(AW152+AX152)*AS152/2</f>
        <v>11.207434036670028</v>
      </c>
      <c r="Q152" s="18">
        <f t="shared" ref="Q152:Q215" si="140">AM152*AW152</f>
        <v>21.090095873065568</v>
      </c>
      <c r="R152" s="18">
        <f t="shared" ref="R152:R215" si="141">AM152*AX152</f>
        <v>45.887162711857918</v>
      </c>
      <c r="S152" s="26">
        <f t="shared" ref="S152:S215" si="142">L152+M152-N152-O152+P152-Q152-R152</f>
        <v>54771.471011139947</v>
      </c>
      <c r="T152" s="27">
        <f t="shared" ref="T152:T215" si="143">L153-S152</f>
        <v>0</v>
      </c>
      <c r="U152" s="27"/>
      <c r="V152" s="19">
        <f t="shared" si="113"/>
        <v>0</v>
      </c>
      <c r="W152" s="19">
        <f t="shared" ca="1" si="114"/>
        <v>0</v>
      </c>
      <c r="X152" s="19">
        <f t="shared" si="115"/>
        <v>45.727473591066065</v>
      </c>
      <c r="Y152" s="19">
        <f t="shared" si="116"/>
        <v>23.875928091860143</v>
      </c>
      <c r="Z152" s="19">
        <f t="shared" si="109"/>
        <v>0</v>
      </c>
      <c r="AA152" s="19">
        <f t="shared" ref="AA152:AA215" ca="1" si="144">SUM(V152:X152)-SUM(Y152:Z152)</f>
        <v>21.851545499205923</v>
      </c>
      <c r="AB152">
        <f t="shared" si="107"/>
        <v>0</v>
      </c>
      <c r="AC152" s="19">
        <f t="shared" si="117"/>
        <v>0</v>
      </c>
      <c r="AD152" s="29">
        <f t="shared" si="108"/>
        <v>0</v>
      </c>
      <c r="AE152" s="19">
        <f t="shared" ca="1" si="118"/>
        <v>21.851545499205923</v>
      </c>
      <c r="AF152" s="29">
        <f t="shared" ref="AF152:AF215" ca="1" si="145">(B152-AE152)*10^6</f>
        <v>2.5472957076999592E-6</v>
      </c>
      <c r="AG152" s="19"/>
      <c r="AH152" s="19">
        <f t="shared" si="119"/>
        <v>0</v>
      </c>
      <c r="AI152" s="19">
        <f>SUM($AH$23:AH152)</f>
        <v>100000</v>
      </c>
      <c r="AJ152" s="19">
        <f t="shared" ref="AJ152:AJ215" si="146">IF($F$11="add",AI152+AM152, MAX(AI152, AM152))</f>
        <v>100961.19058135018</v>
      </c>
      <c r="AK152" s="19">
        <f t="shared" ref="AK152:AK215" ca="1" si="147">AM152*(1-AL152)</f>
        <v>100961.19058135018</v>
      </c>
      <c r="AL152" s="20">
        <f ca="1">IF($F$13,OFFSET(product_specs!$J$5,MIN(10,saving_model!AZ152),saving_model!$G$14),0)</f>
        <v>0</v>
      </c>
      <c r="AM152" s="19">
        <f t="shared" ref="AM152:AM215" si="148">AN152+AO152-AQ152-AR152+AS152/2</f>
        <v>100961.19058135018</v>
      </c>
      <c r="AN152" s="19">
        <f t="shared" si="106"/>
        <v>101035.06229586584</v>
      </c>
      <c r="AO152" s="19">
        <f t="shared" ref="AO152:AO215" si="149">AH152*(1-$C$15)</f>
        <v>0</v>
      </c>
      <c r="AP152" s="19">
        <f t="shared" ref="AP152:AP215" si="150">IF($F$11="add",$C$8,MAX(0,AI152-SUM(AN152:AO152)))</f>
        <v>0</v>
      </c>
      <c r="AQ152" s="18">
        <f t="shared" si="120"/>
        <v>84.195885246554866</v>
      </c>
      <c r="AR152" s="18">
        <f t="shared" ref="AR152:AR215" si="151">AP152*BB152*(1+$F$12)</f>
        <v>0</v>
      </c>
      <c r="AS152" s="18">
        <f t="shared" ref="AS152:AS215" si="152">(AN152+AO152-AQ152-AR152)*AT152</f>
        <v>20.648341461807167</v>
      </c>
      <c r="AT152" s="3">
        <f>return!Q135</f>
        <v>2.045385264730637E-4</v>
      </c>
      <c r="AU152" s="8">
        <f t="shared" si="121"/>
        <v>1.055079449044394</v>
      </c>
      <c r="AV152">
        <f t="shared" si="122"/>
        <v>0.54310817514609055</v>
      </c>
      <c r="AW152">
        <f t="shared" si="123"/>
        <v>2.0889309794808807E-4</v>
      </c>
      <c r="AX152">
        <f t="shared" ref="AX152:AX215" si="153">(AV152-AW152)*BF152</f>
        <v>4.5450298721352758E-4</v>
      </c>
      <c r="AY152">
        <f t="shared" si="124"/>
        <v>0</v>
      </c>
      <c r="AZ152">
        <f t="shared" si="125"/>
        <v>10</v>
      </c>
      <c r="BA152">
        <f t="shared" si="126"/>
        <v>5</v>
      </c>
      <c r="BB152">
        <f t="shared" ref="BB152:BB215" si="154">1-(1-BC152)^(1/12)</f>
        <v>3.8462521373738845E-4</v>
      </c>
      <c r="BC152">
        <f t="shared" si="127"/>
        <v>4.6057512594182325E-3</v>
      </c>
      <c r="BD152">
        <f>VLOOKUP(MIN(90,BE152),mortality!$A$4:$G$76,saving_model!BA152+2,FALSE)</f>
        <v>2.3028756297091162E-3</v>
      </c>
      <c r="BE152">
        <f t="shared" si="128"/>
        <v>59</v>
      </c>
      <c r="BF152" s="9">
        <f t="shared" ref="BF152:BF215" si="155">1-(1-BG152)^(1/12)</f>
        <v>8.3717735912058888E-4</v>
      </c>
      <c r="BG152" s="7">
        <f>VLOOKUP(saving_model!AZ152,lapse!$B$4:$C$134,2,FALSE)</f>
        <v>0.01</v>
      </c>
      <c r="BI152">
        <f>discount_curve!K136</f>
        <v>0.88077122993991186</v>
      </c>
    </row>
    <row r="153" spans="1:61" x14ac:dyDescent="0.55000000000000004">
      <c r="A153">
        <f t="shared" ref="A153:A216" si="156">A152+1</f>
        <v>130</v>
      </c>
      <c r="B153" s="19">
        <f t="shared" ca="1" si="129"/>
        <v>21.786214945907815</v>
      </c>
      <c r="C153">
        <f t="shared" si="110"/>
        <v>0</v>
      </c>
      <c r="D153">
        <f t="shared" si="130"/>
        <v>21.085167927091934</v>
      </c>
      <c r="E153">
        <f t="shared" ca="1" si="131"/>
        <v>45.876440643068463</v>
      </c>
      <c r="F153">
        <f t="shared" si="111"/>
        <v>0</v>
      </c>
      <c r="G153">
        <f t="shared" si="132"/>
        <v>23.856677563364617</v>
      </c>
      <c r="H153">
        <f t="shared" si="133"/>
        <v>0</v>
      </c>
      <c r="I153" s="19">
        <f t="shared" si="134"/>
        <v>188.29998029649099</v>
      </c>
      <c r="J153" s="26">
        <f t="shared" si="135"/>
        <v>75.695479217058164</v>
      </c>
      <c r="L153" s="19">
        <f t="shared" si="136"/>
        <v>54771.471011139947</v>
      </c>
      <c r="M153" s="26">
        <f t="shared" si="112"/>
        <v>0</v>
      </c>
      <c r="N153" s="18">
        <f t="shared" si="137"/>
        <v>45.642892509283293</v>
      </c>
      <c r="O153" s="18">
        <f t="shared" si="138"/>
        <v>0</v>
      </c>
      <c r="P153" s="18">
        <f t="shared" si="139"/>
        <v>188.29998029649099</v>
      </c>
      <c r="Q153" s="18">
        <f t="shared" si="140"/>
        <v>21.085167927091934</v>
      </c>
      <c r="R153" s="18">
        <f t="shared" si="141"/>
        <v>45.876440643068463</v>
      </c>
      <c r="S153" s="26">
        <f t="shared" si="142"/>
        <v>54847.166490356991</v>
      </c>
      <c r="T153" s="27">
        <f t="shared" si="143"/>
        <v>0</v>
      </c>
      <c r="U153" s="27"/>
      <c r="V153" s="19">
        <f t="shared" si="113"/>
        <v>0</v>
      </c>
      <c r="W153" s="19">
        <f t="shared" ca="1" si="114"/>
        <v>0</v>
      </c>
      <c r="X153" s="19">
        <f t="shared" si="115"/>
        <v>45.642892509283293</v>
      </c>
      <c r="Y153" s="19">
        <f t="shared" si="116"/>
        <v>23.856677563364617</v>
      </c>
      <c r="Z153" s="19">
        <f t="shared" si="109"/>
        <v>0</v>
      </c>
      <c r="AA153" s="19">
        <f t="shared" ca="1" si="144"/>
        <v>21.786214945918676</v>
      </c>
      <c r="AB153">
        <f t="shared" si="107"/>
        <v>0</v>
      </c>
      <c r="AC153" s="19">
        <f t="shared" si="117"/>
        <v>0</v>
      </c>
      <c r="AD153" s="29">
        <f t="shared" si="108"/>
        <v>0</v>
      </c>
      <c r="AE153" s="19">
        <f t="shared" ca="1" si="118"/>
        <v>21.786214945918676</v>
      </c>
      <c r="AF153" s="29">
        <f t="shared" ca="1" si="145"/>
        <v>-1.0860645716093131E-5</v>
      </c>
      <c r="AG153" s="19"/>
      <c r="AH153" s="19">
        <f t="shared" si="119"/>
        <v>0</v>
      </c>
      <c r="AI153" s="19">
        <f>SUM($AH$23:AH153)</f>
        <v>100000</v>
      </c>
      <c r="AJ153" s="19">
        <f t="shared" si="146"/>
        <v>101061.04392785224</v>
      </c>
      <c r="AK153" s="19">
        <f t="shared" ca="1" si="147"/>
        <v>101061.04392785224</v>
      </c>
      <c r="AL153" s="20">
        <f ca="1">IF($F$13,OFFSET(product_specs!$J$5,MIN(10,saving_model!AZ153),saving_model!$G$14),0)</f>
        <v>0</v>
      </c>
      <c r="AM153" s="19">
        <f t="shared" si="148"/>
        <v>101061.04392785224</v>
      </c>
      <c r="AN153" s="19">
        <f t="shared" ref="AN153:AN216" si="157">AN152+AO152+AS152-AQ152-AR152</f>
        <v>100971.51475208109</v>
      </c>
      <c r="AO153" s="19">
        <f t="shared" si="149"/>
        <v>0</v>
      </c>
      <c r="AP153" s="19">
        <f t="shared" si="150"/>
        <v>0</v>
      </c>
      <c r="AQ153" s="18">
        <f t="shared" si="120"/>
        <v>84.142928960067579</v>
      </c>
      <c r="AR153" s="18">
        <f t="shared" si="151"/>
        <v>0</v>
      </c>
      <c r="AS153" s="18">
        <f t="shared" si="152"/>
        <v>347.34420946244393</v>
      </c>
      <c r="AT153" s="3">
        <f>return!Q136</f>
        <v>3.4428908513091105E-3</v>
      </c>
      <c r="AU153" s="8">
        <f t="shared" si="121"/>
        <v>1.0555180612337303</v>
      </c>
      <c r="AV153">
        <f t="shared" si="122"/>
        <v>0.54244477906092892</v>
      </c>
      <c r="AW153">
        <f t="shared" si="123"/>
        <v>2.0863793908704024E-4</v>
      </c>
      <c r="AX153">
        <f t="shared" si="153"/>
        <v>4.539478206441226E-4</v>
      </c>
      <c r="AY153">
        <f t="shared" si="124"/>
        <v>0</v>
      </c>
      <c r="AZ153">
        <f t="shared" si="125"/>
        <v>10</v>
      </c>
      <c r="BA153">
        <f t="shared" si="126"/>
        <v>5</v>
      </c>
      <c r="BB153">
        <f t="shared" si="154"/>
        <v>3.8462521373738845E-4</v>
      </c>
      <c r="BC153">
        <f t="shared" si="127"/>
        <v>4.6057512594182325E-3</v>
      </c>
      <c r="BD153">
        <f>VLOOKUP(MIN(90,BE153),mortality!$A$4:$G$76,saving_model!BA153+2,FALSE)</f>
        <v>2.3028756297091162E-3</v>
      </c>
      <c r="BE153">
        <f t="shared" si="128"/>
        <v>59</v>
      </c>
      <c r="BF153" s="9">
        <f t="shared" si="155"/>
        <v>8.3717735912058888E-4</v>
      </c>
      <c r="BG153" s="7">
        <f>VLOOKUP(saving_model!AZ153,lapse!$B$4:$C$134,2,FALSE)</f>
        <v>0.01</v>
      </c>
      <c r="BI153">
        <f>discount_curve!K137</f>
        <v>0.87990483163589639</v>
      </c>
    </row>
    <row r="154" spans="1:61" x14ac:dyDescent="0.55000000000000004">
      <c r="A154">
        <f t="shared" si="156"/>
        <v>131</v>
      </c>
      <c r="B154" s="19">
        <f t="shared" ca="1" si="129"/>
        <v>21.868529519230492</v>
      </c>
      <c r="C154">
        <f t="shared" si="110"/>
        <v>0</v>
      </c>
      <c r="D154">
        <f t="shared" si="130"/>
        <v>21.143258648208057</v>
      </c>
      <c r="E154">
        <f t="shared" ca="1" si="131"/>
        <v>46.00283259443502</v>
      </c>
      <c r="F154">
        <f t="shared" si="111"/>
        <v>0</v>
      </c>
      <c r="G154">
        <f t="shared" si="132"/>
        <v>23.837442556060395</v>
      </c>
      <c r="H154">
        <f t="shared" si="133"/>
        <v>0</v>
      </c>
      <c r="I154" s="19">
        <f t="shared" si="134"/>
        <v>339.00711216970905</v>
      </c>
      <c r="J154" s="26">
        <f t="shared" si="135"/>
        <v>226.15504885177506</v>
      </c>
      <c r="L154" s="19">
        <f t="shared" si="136"/>
        <v>54847.166490357005</v>
      </c>
      <c r="M154" s="26">
        <f t="shared" si="112"/>
        <v>0</v>
      </c>
      <c r="N154" s="18">
        <f t="shared" si="137"/>
        <v>45.705972075297502</v>
      </c>
      <c r="O154" s="18">
        <f t="shared" si="138"/>
        <v>0</v>
      </c>
      <c r="P154" s="18">
        <f t="shared" si="139"/>
        <v>339.00711216970905</v>
      </c>
      <c r="Q154" s="18">
        <f t="shared" si="140"/>
        <v>21.143258648208057</v>
      </c>
      <c r="R154" s="18">
        <f t="shared" si="141"/>
        <v>46.00283259443502</v>
      </c>
      <c r="S154" s="26">
        <f t="shared" si="142"/>
        <v>55073.321539208773</v>
      </c>
      <c r="T154" s="27">
        <f t="shared" si="143"/>
        <v>0</v>
      </c>
      <c r="U154" s="27"/>
      <c r="V154" s="19">
        <f t="shared" si="113"/>
        <v>0</v>
      </c>
      <c r="W154" s="19">
        <f t="shared" ca="1" si="114"/>
        <v>0</v>
      </c>
      <c r="X154" s="19">
        <f t="shared" si="115"/>
        <v>45.705972075297502</v>
      </c>
      <c r="Y154" s="19">
        <f t="shared" si="116"/>
        <v>23.837442556060395</v>
      </c>
      <c r="Z154" s="19">
        <f t="shared" si="109"/>
        <v>0</v>
      </c>
      <c r="AA154" s="19">
        <f t="shared" ca="1" si="144"/>
        <v>21.868529519237107</v>
      </c>
      <c r="AB154">
        <f t="shared" si="107"/>
        <v>0</v>
      </c>
      <c r="AC154" s="19">
        <f t="shared" si="117"/>
        <v>0</v>
      </c>
      <c r="AD154" s="29">
        <f t="shared" si="108"/>
        <v>0</v>
      </c>
      <c r="AE154" s="19">
        <f t="shared" ca="1" si="118"/>
        <v>21.868529519237107</v>
      </c>
      <c r="AF154" s="29">
        <f t="shared" ca="1" si="145"/>
        <v>-6.6151528699265327E-6</v>
      </c>
      <c r="AG154" s="19"/>
      <c r="AH154" s="19">
        <f t="shared" si="119"/>
        <v>0</v>
      </c>
      <c r="AI154" s="19">
        <f>SUM($AH$23:AH154)</f>
        <v>100000</v>
      </c>
      <c r="AJ154" s="19">
        <f t="shared" si="146"/>
        <v>101463.40787859843</v>
      </c>
      <c r="AK154" s="19">
        <f t="shared" ca="1" si="147"/>
        <v>101463.40787859843</v>
      </c>
      <c r="AL154" s="20">
        <f ca="1">IF($F$13,OFFSET(product_specs!$J$5,MIN(10,saving_model!AZ154),saving_model!$G$14),0)</f>
        <v>0</v>
      </c>
      <c r="AM154" s="19">
        <f t="shared" si="148"/>
        <v>101463.40787859843</v>
      </c>
      <c r="AN154" s="19">
        <f t="shared" si="157"/>
        <v>101234.71603258347</v>
      </c>
      <c r="AO154" s="19">
        <f t="shared" si="149"/>
        <v>0</v>
      </c>
      <c r="AP154" s="19">
        <f t="shared" si="150"/>
        <v>0</v>
      </c>
      <c r="AQ154" s="18">
        <f t="shared" si="120"/>
        <v>84.362263360486224</v>
      </c>
      <c r="AR154" s="18">
        <f t="shared" si="151"/>
        <v>0</v>
      </c>
      <c r="AS154" s="18">
        <f t="shared" si="152"/>
        <v>626.10821875088482</v>
      </c>
      <c r="AT154" s="3">
        <f>return!Q137</f>
        <v>6.1898767074939354E-3</v>
      </c>
      <c r="AU154" s="8">
        <f t="shared" si="121"/>
        <v>1.0559568557606647</v>
      </c>
      <c r="AV154">
        <f t="shared" si="122"/>
        <v>0.54178219330119781</v>
      </c>
      <c r="AW154">
        <f t="shared" si="123"/>
        <v>2.0838309189758432E-4</v>
      </c>
      <c r="AX154">
        <f t="shared" si="153"/>
        <v>4.5339333219989695E-4</v>
      </c>
      <c r="AY154">
        <f t="shared" si="124"/>
        <v>0</v>
      </c>
      <c r="AZ154">
        <f t="shared" si="125"/>
        <v>10</v>
      </c>
      <c r="BA154">
        <f t="shared" si="126"/>
        <v>5</v>
      </c>
      <c r="BB154">
        <f t="shared" si="154"/>
        <v>3.8462521373738845E-4</v>
      </c>
      <c r="BC154">
        <f t="shared" si="127"/>
        <v>4.6057512594182325E-3</v>
      </c>
      <c r="BD154">
        <f>VLOOKUP(MIN(90,BE154),mortality!$A$4:$G$76,saving_model!BA154+2,FALSE)</f>
        <v>2.3028756297091162E-3</v>
      </c>
      <c r="BE154">
        <f t="shared" si="128"/>
        <v>59</v>
      </c>
      <c r="BF154" s="9">
        <f t="shared" si="155"/>
        <v>8.3717735912058888E-4</v>
      </c>
      <c r="BG154" s="7">
        <f>VLOOKUP(saving_model!AZ154,lapse!$B$4:$C$134,2,FALSE)</f>
        <v>0.01</v>
      </c>
      <c r="BI154">
        <f>discount_curve!K138</f>
        <v>0.87903928559180466</v>
      </c>
    </row>
    <row r="155" spans="1:61" x14ac:dyDescent="0.55000000000000004">
      <c r="A155">
        <f t="shared" si="156"/>
        <v>132</v>
      </c>
      <c r="B155" s="19">
        <f t="shared" ca="1" si="129"/>
        <v>22.076211558569469</v>
      </c>
      <c r="C155">
        <f t="shared" si="110"/>
        <v>0</v>
      </c>
      <c r="D155">
        <f t="shared" si="130"/>
        <v>22.753125935962416</v>
      </c>
      <c r="E155">
        <f t="shared" ca="1" si="131"/>
        <v>45.961198840113063</v>
      </c>
      <c r="F155">
        <f t="shared" si="111"/>
        <v>0</v>
      </c>
      <c r="G155">
        <f t="shared" si="132"/>
        <v>23.818223057433141</v>
      </c>
      <c r="H155">
        <f t="shared" si="133"/>
        <v>0</v>
      </c>
      <c r="I155" s="19">
        <f t="shared" si="134"/>
        <v>-208.83064585865603</v>
      </c>
      <c r="J155" s="26">
        <f t="shared" si="135"/>
        <v>-323.43940525073413</v>
      </c>
      <c r="L155" s="19">
        <f t="shared" si="136"/>
        <v>55073.32153920878</v>
      </c>
      <c r="M155" s="26">
        <f t="shared" si="112"/>
        <v>0</v>
      </c>
      <c r="N155" s="18">
        <f t="shared" si="137"/>
        <v>45.894434616007317</v>
      </c>
      <c r="O155" s="18">
        <f t="shared" si="138"/>
        <v>0</v>
      </c>
      <c r="P155" s="18">
        <f t="shared" si="139"/>
        <v>-208.83064585865603</v>
      </c>
      <c r="Q155" s="18">
        <f t="shared" si="140"/>
        <v>22.753125935962416</v>
      </c>
      <c r="R155" s="18">
        <f t="shared" si="141"/>
        <v>45.961198840113063</v>
      </c>
      <c r="S155" s="26">
        <f t="shared" si="142"/>
        <v>54749.882133958039</v>
      </c>
      <c r="T155" s="27">
        <f t="shared" si="143"/>
        <v>0</v>
      </c>
      <c r="U155" s="27"/>
      <c r="V155" s="19">
        <f t="shared" si="113"/>
        <v>0</v>
      </c>
      <c r="W155" s="19">
        <f t="shared" ca="1" si="114"/>
        <v>0</v>
      </c>
      <c r="X155" s="19">
        <f t="shared" si="115"/>
        <v>45.894434616007317</v>
      </c>
      <c r="Y155" s="19">
        <f t="shared" si="116"/>
        <v>23.818223057433141</v>
      </c>
      <c r="Z155" s="19">
        <f t="shared" si="109"/>
        <v>0</v>
      </c>
      <c r="AA155" s="19">
        <f t="shared" ca="1" si="144"/>
        <v>22.076211558574176</v>
      </c>
      <c r="AB155">
        <f t="shared" si="107"/>
        <v>0</v>
      </c>
      <c r="AC155" s="19">
        <f t="shared" si="117"/>
        <v>0</v>
      </c>
      <c r="AD155" s="29">
        <f t="shared" si="108"/>
        <v>0</v>
      </c>
      <c r="AE155" s="19">
        <f t="shared" ca="1" si="118"/>
        <v>22.076211558574176</v>
      </c>
      <c r="AF155" s="29">
        <f t="shared" ca="1" si="145"/>
        <v>-4.7073456244106637E-6</v>
      </c>
      <c r="AG155" s="19"/>
      <c r="AH155" s="19">
        <f t="shared" si="119"/>
        <v>0</v>
      </c>
      <c r="AI155" s="19">
        <f>SUM($AH$23:AH155)</f>
        <v>100000</v>
      </c>
      <c r="AJ155" s="19">
        <f t="shared" si="146"/>
        <v>101498.56614268562</v>
      </c>
      <c r="AK155" s="19">
        <f t="shared" ca="1" si="147"/>
        <v>101498.56614268562</v>
      </c>
      <c r="AL155" s="20">
        <f ca="1">IF($F$13,OFFSET(product_specs!$J$5,MIN(10,saving_model!AZ155),saving_model!$G$14),0)</f>
        <v>0</v>
      </c>
      <c r="AM155" s="19">
        <f t="shared" si="148"/>
        <v>101498.56614268562</v>
      </c>
      <c r="AN155" s="19">
        <f t="shared" si="157"/>
        <v>101776.46198797387</v>
      </c>
      <c r="AO155" s="19">
        <f t="shared" si="149"/>
        <v>0</v>
      </c>
      <c r="AP155" s="19">
        <f t="shared" si="150"/>
        <v>0</v>
      </c>
      <c r="AQ155" s="18">
        <f t="shared" si="120"/>
        <v>84.813718323311562</v>
      </c>
      <c r="AR155" s="18">
        <f t="shared" si="151"/>
        <v>0</v>
      </c>
      <c r="AS155" s="18">
        <f t="shared" si="152"/>
        <v>-386.16425392990254</v>
      </c>
      <c r="AT155" s="3">
        <f>return!Q138</f>
        <v>-3.797403823231682E-3</v>
      </c>
      <c r="AU155" s="8">
        <f t="shared" si="121"/>
        <v>1.0563958327009977</v>
      </c>
      <c r="AV155">
        <f t="shared" si="122"/>
        <v>0.54112041687710033</v>
      </c>
      <c r="AW155">
        <f t="shared" si="123"/>
        <v>2.2417189523619781E-4</v>
      </c>
      <c r="AX155">
        <f t="shared" si="153"/>
        <v>4.5282608993216011E-4</v>
      </c>
      <c r="AY155">
        <f t="shared" si="124"/>
        <v>0</v>
      </c>
      <c r="AZ155">
        <f t="shared" si="125"/>
        <v>11</v>
      </c>
      <c r="BA155">
        <f t="shared" si="126"/>
        <v>5</v>
      </c>
      <c r="BB155">
        <f t="shared" si="154"/>
        <v>4.1427358540624404E-4</v>
      </c>
      <c r="BC155">
        <f t="shared" si="127"/>
        <v>4.9599715601859433E-3</v>
      </c>
      <c r="BD155">
        <f>VLOOKUP(MIN(90,BE155),mortality!$A$4:$G$76,saving_model!BA155+2,FALSE)</f>
        <v>2.4799857800929716E-3</v>
      </c>
      <c r="BE155">
        <f t="shared" si="128"/>
        <v>60</v>
      </c>
      <c r="BF155" s="9">
        <f t="shared" si="155"/>
        <v>8.3717735912058888E-4</v>
      </c>
      <c r="BG155" s="7">
        <f>VLOOKUP(saving_model!AZ155,lapse!$B$4:$C$134,2,FALSE)</f>
        <v>0.01</v>
      </c>
      <c r="BI155">
        <f>discount_curve!K139</f>
        <v>0.87455507863787374</v>
      </c>
    </row>
    <row r="156" spans="1:61" x14ac:dyDescent="0.55000000000000004">
      <c r="A156">
        <f t="shared" si="156"/>
        <v>133</v>
      </c>
      <c r="B156" s="19">
        <f t="shared" ca="1" si="129"/>
        <v>21.826588596978695</v>
      </c>
      <c r="C156">
        <f t="shared" si="110"/>
        <v>0</v>
      </c>
      <c r="D156">
        <f t="shared" si="130"/>
        <v>22.692602531973296</v>
      </c>
      <c r="E156">
        <f t="shared" ca="1" si="131"/>
        <v>45.838941871419898</v>
      </c>
      <c r="F156">
        <f t="shared" si="111"/>
        <v>0</v>
      </c>
      <c r="G156">
        <f t="shared" si="132"/>
        <v>23.798313181319529</v>
      </c>
      <c r="H156">
        <f t="shared" si="133"/>
        <v>0</v>
      </c>
      <c r="I156" s="19">
        <f t="shared" si="134"/>
        <v>145.09705554147774</v>
      </c>
      <c r="J156" s="26">
        <f t="shared" si="135"/>
        <v>30.940609359786322</v>
      </c>
      <c r="L156" s="19">
        <f t="shared" si="136"/>
        <v>54749.882133958046</v>
      </c>
      <c r="M156" s="26">
        <f t="shared" si="112"/>
        <v>0</v>
      </c>
      <c r="N156" s="18">
        <f t="shared" si="137"/>
        <v>45.624901778298373</v>
      </c>
      <c r="O156" s="18">
        <f t="shared" si="138"/>
        <v>0</v>
      </c>
      <c r="P156" s="18">
        <f t="shared" si="139"/>
        <v>145.09705554147774</v>
      </c>
      <c r="Q156" s="18">
        <f t="shared" si="140"/>
        <v>22.692602531973296</v>
      </c>
      <c r="R156" s="18">
        <f t="shared" si="141"/>
        <v>45.838941871419898</v>
      </c>
      <c r="S156" s="26">
        <f t="shared" si="142"/>
        <v>54780.822743317833</v>
      </c>
      <c r="T156" s="27">
        <f t="shared" si="143"/>
        <v>0</v>
      </c>
      <c r="U156" s="27"/>
      <c r="V156" s="19">
        <f t="shared" si="113"/>
        <v>0</v>
      </c>
      <c r="W156" s="19">
        <f t="shared" ca="1" si="114"/>
        <v>0</v>
      </c>
      <c r="X156" s="19">
        <f t="shared" si="115"/>
        <v>45.624901778298373</v>
      </c>
      <c r="Y156" s="19">
        <f t="shared" si="116"/>
        <v>23.798313181319529</v>
      </c>
      <c r="Z156" s="19">
        <f t="shared" si="109"/>
        <v>0</v>
      </c>
      <c r="AA156" s="19">
        <f t="shared" ca="1" si="144"/>
        <v>21.826588596978844</v>
      </c>
      <c r="AB156">
        <f t="shared" si="107"/>
        <v>0</v>
      </c>
      <c r="AC156" s="19">
        <f t="shared" si="117"/>
        <v>0</v>
      </c>
      <c r="AD156" s="29">
        <f t="shared" si="108"/>
        <v>0</v>
      </c>
      <c r="AE156" s="19">
        <f t="shared" ca="1" si="118"/>
        <v>21.826588596978844</v>
      </c>
      <c r="AF156" s="29">
        <f t="shared" ca="1" si="145"/>
        <v>-1.4921397450962104E-7</v>
      </c>
      <c r="AG156" s="19"/>
      <c r="AH156" s="19">
        <f t="shared" si="119"/>
        <v>0</v>
      </c>
      <c r="AI156" s="19">
        <f>SUM($AH$23:AH156)</f>
        <v>100000</v>
      </c>
      <c r="AJ156" s="19">
        <f t="shared" si="146"/>
        <v>101355.38570077773</v>
      </c>
      <c r="AK156" s="19">
        <f t="shared" ca="1" si="147"/>
        <v>101355.38570077773</v>
      </c>
      <c r="AL156" s="20">
        <f ca="1">IF($F$13,OFFSET(product_specs!$J$5,MIN(10,saving_model!AZ156),saving_model!$G$14),0)</f>
        <v>0</v>
      </c>
      <c r="AM156" s="19">
        <f t="shared" si="148"/>
        <v>101355.38570077773</v>
      </c>
      <c r="AN156" s="19">
        <f t="shared" si="157"/>
        <v>101305.48401572066</v>
      </c>
      <c r="AO156" s="19">
        <f t="shared" si="149"/>
        <v>0</v>
      </c>
      <c r="AP156" s="19">
        <f t="shared" si="150"/>
        <v>0</v>
      </c>
      <c r="AQ156" s="18">
        <f t="shared" si="120"/>
        <v>84.421236679767219</v>
      </c>
      <c r="AR156" s="18">
        <f t="shared" si="151"/>
        <v>0</v>
      </c>
      <c r="AS156" s="18">
        <f t="shared" si="152"/>
        <v>268.64584347366861</v>
      </c>
      <c r="AT156" s="3">
        <f>return!Q139</f>
        <v>2.654050808181152E-3</v>
      </c>
      <c r="AU156" s="8">
        <f t="shared" si="121"/>
        <v>1.0568349921305613</v>
      </c>
      <c r="AV156">
        <f t="shared" si="122"/>
        <v>0.54044341889193204</v>
      </c>
      <c r="AW156">
        <f t="shared" si="123"/>
        <v>2.2389143285356933E-4</v>
      </c>
      <c r="AX156">
        <f t="shared" si="153"/>
        <v>4.5225955734356371E-4</v>
      </c>
      <c r="AY156">
        <f t="shared" si="124"/>
        <v>0</v>
      </c>
      <c r="AZ156">
        <f t="shared" si="125"/>
        <v>11</v>
      </c>
      <c r="BA156">
        <f t="shared" si="126"/>
        <v>5</v>
      </c>
      <c r="BB156">
        <f t="shared" si="154"/>
        <v>4.1427358540624404E-4</v>
      </c>
      <c r="BC156">
        <f t="shared" si="127"/>
        <v>4.9599715601859433E-3</v>
      </c>
      <c r="BD156">
        <f>VLOOKUP(MIN(90,BE156),mortality!$A$4:$G$76,saving_model!BA156+2,FALSE)</f>
        <v>2.4799857800929716E-3</v>
      </c>
      <c r="BE156">
        <f t="shared" si="128"/>
        <v>60</v>
      </c>
      <c r="BF156" s="9">
        <f t="shared" si="155"/>
        <v>8.3717735912058888E-4</v>
      </c>
      <c r="BG156" s="7">
        <f>VLOOKUP(saving_model!AZ156,lapse!$B$4:$C$134,2,FALSE)</f>
        <v>0.01</v>
      </c>
      <c r="BI156">
        <f>discount_curve!K140</f>
        <v>0.87366745843009108</v>
      </c>
    </row>
    <row r="157" spans="1:61" x14ac:dyDescent="0.55000000000000004">
      <c r="A157">
        <f t="shared" si="156"/>
        <v>134</v>
      </c>
      <c r="B157" s="19">
        <f t="shared" ca="1" si="129"/>
        <v>21.872265671379751</v>
      </c>
      <c r="C157">
        <f t="shared" si="110"/>
        <v>0</v>
      </c>
      <c r="D157">
        <f t="shared" si="130"/>
        <v>22.626361276812538</v>
      </c>
      <c r="E157">
        <f t="shared" ca="1" si="131"/>
        <v>45.705134872397842</v>
      </c>
      <c r="F157">
        <f t="shared" si="111"/>
        <v>0</v>
      </c>
      <c r="G157">
        <f t="shared" si="132"/>
        <v>23.778419948058147</v>
      </c>
      <c r="H157">
        <f t="shared" si="133"/>
        <v>0</v>
      </c>
      <c r="I157" s="19">
        <f t="shared" si="134"/>
        <v>-236.28860182178835</v>
      </c>
      <c r="J157" s="26">
        <f t="shared" si="135"/>
        <v>-350.27078359043662</v>
      </c>
      <c r="L157" s="19">
        <f t="shared" si="136"/>
        <v>54780.822743317833</v>
      </c>
      <c r="M157" s="26">
        <f t="shared" si="112"/>
        <v>0</v>
      </c>
      <c r="N157" s="18">
        <f t="shared" si="137"/>
        <v>45.65068561943152</v>
      </c>
      <c r="O157" s="18">
        <f t="shared" si="138"/>
        <v>0</v>
      </c>
      <c r="P157" s="18">
        <f t="shared" si="139"/>
        <v>-236.28860182178835</v>
      </c>
      <c r="Q157" s="18">
        <f t="shared" si="140"/>
        <v>22.626361276812538</v>
      </c>
      <c r="R157" s="18">
        <f t="shared" si="141"/>
        <v>45.705134872397842</v>
      </c>
      <c r="S157" s="26">
        <f t="shared" si="142"/>
        <v>54430.551959727396</v>
      </c>
      <c r="T157" s="27">
        <f t="shared" si="143"/>
        <v>0</v>
      </c>
      <c r="U157" s="27"/>
      <c r="V157" s="19">
        <f t="shared" si="113"/>
        <v>0</v>
      </c>
      <c r="W157" s="19">
        <f t="shared" ca="1" si="114"/>
        <v>0</v>
      </c>
      <c r="X157" s="19">
        <f t="shared" si="115"/>
        <v>45.65068561943152</v>
      </c>
      <c r="Y157" s="19">
        <f t="shared" si="116"/>
        <v>23.778419948058147</v>
      </c>
      <c r="Z157" s="19">
        <f t="shared" si="109"/>
        <v>0</v>
      </c>
      <c r="AA157" s="19">
        <f t="shared" ca="1" si="144"/>
        <v>21.872265671373373</v>
      </c>
      <c r="AB157">
        <f t="shared" si="107"/>
        <v>0</v>
      </c>
      <c r="AC157" s="19">
        <f t="shared" si="117"/>
        <v>0</v>
      </c>
      <c r="AD157" s="29">
        <f t="shared" si="108"/>
        <v>0</v>
      </c>
      <c r="AE157" s="19">
        <f t="shared" ca="1" si="118"/>
        <v>21.872265671373373</v>
      </c>
      <c r="AF157" s="29">
        <f t="shared" ca="1" si="145"/>
        <v>6.3771210534468992E-6</v>
      </c>
      <c r="AG157" s="19"/>
      <c r="AH157" s="19">
        <f t="shared" si="119"/>
        <v>0</v>
      </c>
      <c r="AI157" s="19">
        <f>SUM($AH$23:AH157)</f>
        <v>100000</v>
      </c>
      <c r="AJ157" s="19">
        <f t="shared" si="146"/>
        <v>101186.11678220343</v>
      </c>
      <c r="AK157" s="19">
        <f t="shared" ca="1" si="147"/>
        <v>101186.11678220343</v>
      </c>
      <c r="AL157" s="20">
        <f ca="1">IF($F$13,OFFSET(product_specs!$J$5,MIN(10,saving_model!AZ157),saving_model!$G$14),0)</f>
        <v>0</v>
      </c>
      <c r="AM157" s="19">
        <f t="shared" si="148"/>
        <v>101186.11678220343</v>
      </c>
      <c r="AN157" s="19">
        <f t="shared" si="157"/>
        <v>101489.70862251456</v>
      </c>
      <c r="AO157" s="19">
        <f t="shared" si="149"/>
        <v>0</v>
      </c>
      <c r="AP157" s="19">
        <f t="shared" si="150"/>
        <v>0</v>
      </c>
      <c r="AQ157" s="18">
        <f t="shared" si="120"/>
        <v>84.574757185428794</v>
      </c>
      <c r="AR157" s="18">
        <f t="shared" si="151"/>
        <v>0</v>
      </c>
      <c r="AS157" s="18">
        <f t="shared" si="152"/>
        <v>-438.03416625140216</v>
      </c>
      <c r="AT157" s="3">
        <f>return!Q140</f>
        <v>-4.3196448695894674E-3</v>
      </c>
      <c r="AU157" s="8">
        <f t="shared" si="121"/>
        <v>1.0572743341252191</v>
      </c>
      <c r="AV157">
        <f t="shared" si="122"/>
        <v>0.5397672679017349</v>
      </c>
      <c r="AW157">
        <f t="shared" si="123"/>
        <v>2.2361132135858438E-4</v>
      </c>
      <c r="AX157">
        <f t="shared" si="153"/>
        <v>4.5169373354622536E-4</v>
      </c>
      <c r="AY157">
        <f t="shared" si="124"/>
        <v>0</v>
      </c>
      <c r="AZ157">
        <f t="shared" si="125"/>
        <v>11</v>
      </c>
      <c r="BA157">
        <f t="shared" si="126"/>
        <v>5</v>
      </c>
      <c r="BB157">
        <f t="shared" si="154"/>
        <v>4.1427358540624404E-4</v>
      </c>
      <c r="BC157">
        <f t="shared" si="127"/>
        <v>4.9599715601859433E-3</v>
      </c>
      <c r="BD157">
        <f>VLOOKUP(MIN(90,BE157),mortality!$A$4:$G$76,saving_model!BA157+2,FALSE)</f>
        <v>2.4799857800929716E-3</v>
      </c>
      <c r="BE157">
        <f t="shared" si="128"/>
        <v>60</v>
      </c>
      <c r="BF157" s="9">
        <f t="shared" si="155"/>
        <v>8.3717735912058888E-4</v>
      </c>
      <c r="BG157" s="7">
        <f>VLOOKUP(saving_model!AZ157,lapse!$B$4:$C$134,2,FALSE)</f>
        <v>0.01</v>
      </c>
      <c r="BI157">
        <f>discount_curve!K141</f>
        <v>0.87278073910282727</v>
      </c>
    </row>
    <row r="158" spans="1:61" x14ac:dyDescent="0.55000000000000004">
      <c r="A158">
        <f t="shared" si="156"/>
        <v>135</v>
      </c>
      <c r="B158" s="19">
        <f t="shared" ca="1" si="129"/>
        <v>21.600249956041608</v>
      </c>
      <c r="C158">
        <f t="shared" si="110"/>
        <v>0</v>
      </c>
      <c r="D158">
        <f t="shared" si="130"/>
        <v>22.580380492582751</v>
      </c>
      <c r="E158">
        <f t="shared" ca="1" si="131"/>
        <v>45.612253921764612</v>
      </c>
      <c r="F158">
        <f t="shared" si="111"/>
        <v>0</v>
      </c>
      <c r="G158">
        <f t="shared" si="132"/>
        <v>23.758543343737081</v>
      </c>
      <c r="H158">
        <f t="shared" si="133"/>
        <v>0</v>
      </c>
      <c r="I158" s="19">
        <f t="shared" si="134"/>
        <v>241.3874837904946</v>
      </c>
      <c r="J158" s="26">
        <f t="shared" si="135"/>
        <v>127.83605607636855</v>
      </c>
      <c r="L158" s="19">
        <f t="shared" si="136"/>
        <v>54430.551959727396</v>
      </c>
      <c r="M158" s="26">
        <f t="shared" si="112"/>
        <v>0</v>
      </c>
      <c r="N158" s="18">
        <f t="shared" si="137"/>
        <v>45.358793299772827</v>
      </c>
      <c r="O158" s="18">
        <f t="shared" si="138"/>
        <v>0</v>
      </c>
      <c r="P158" s="18">
        <f t="shared" si="139"/>
        <v>241.3874837904946</v>
      </c>
      <c r="Q158" s="18">
        <f t="shared" si="140"/>
        <v>22.580380492582751</v>
      </c>
      <c r="R158" s="18">
        <f t="shared" si="141"/>
        <v>45.612253921764612</v>
      </c>
      <c r="S158" s="26">
        <f t="shared" si="142"/>
        <v>54558.388015803772</v>
      </c>
      <c r="T158" s="27">
        <f t="shared" si="143"/>
        <v>0</v>
      </c>
      <c r="U158" s="27"/>
      <c r="V158" s="19">
        <f t="shared" si="113"/>
        <v>0</v>
      </c>
      <c r="W158" s="19">
        <f t="shared" ca="1" si="114"/>
        <v>0</v>
      </c>
      <c r="X158" s="19">
        <f t="shared" si="115"/>
        <v>45.358793299772827</v>
      </c>
      <c r="Y158" s="19">
        <f t="shared" si="116"/>
        <v>23.758543343737081</v>
      </c>
      <c r="Z158" s="19">
        <f t="shared" si="109"/>
        <v>0</v>
      </c>
      <c r="AA158" s="19">
        <f t="shared" ca="1" si="144"/>
        <v>21.600249956035746</v>
      </c>
      <c r="AB158">
        <f t="shared" si="107"/>
        <v>0</v>
      </c>
      <c r="AC158" s="19">
        <f t="shared" si="117"/>
        <v>0</v>
      </c>
      <c r="AD158" s="29">
        <f t="shared" si="108"/>
        <v>0</v>
      </c>
      <c r="AE158" s="19">
        <f t="shared" ca="1" si="118"/>
        <v>21.600249956035746</v>
      </c>
      <c r="AF158" s="29">
        <f t="shared" ca="1" si="145"/>
        <v>5.8619775700208265E-6</v>
      </c>
      <c r="AG158" s="19"/>
      <c r="AH158" s="19">
        <f t="shared" si="119"/>
        <v>0</v>
      </c>
      <c r="AI158" s="19">
        <f>SUM($AH$23:AH158)</f>
        <v>100000</v>
      </c>
      <c r="AJ158" s="19">
        <f t="shared" si="146"/>
        <v>101106.98398834675</v>
      </c>
      <c r="AK158" s="19">
        <f t="shared" ca="1" si="147"/>
        <v>101106.98398834675</v>
      </c>
      <c r="AL158" s="20">
        <f ca="1">IF($F$13,OFFSET(product_specs!$J$5,MIN(10,saving_model!AZ158),saving_model!$G$14),0)</f>
        <v>0</v>
      </c>
      <c r="AM158" s="19">
        <f t="shared" si="148"/>
        <v>101106.98398834675</v>
      </c>
      <c r="AN158" s="19">
        <f t="shared" si="157"/>
        <v>100967.09969907773</v>
      </c>
      <c r="AO158" s="19">
        <f t="shared" si="149"/>
        <v>0</v>
      </c>
      <c r="AP158" s="19">
        <f t="shared" si="150"/>
        <v>0</v>
      </c>
      <c r="AQ158" s="18">
        <f t="shared" si="120"/>
        <v>84.139249749231439</v>
      </c>
      <c r="AR158" s="18">
        <f t="shared" si="151"/>
        <v>0</v>
      </c>
      <c r="AS158" s="18">
        <f t="shared" si="152"/>
        <v>448.04707803651064</v>
      </c>
      <c r="AT158" s="3">
        <f>return!Q141</f>
        <v>4.4412562442748271E-3</v>
      </c>
      <c r="AU158" s="8">
        <f t="shared" si="121"/>
        <v>1.0577138587608659</v>
      </c>
      <c r="AV158">
        <f t="shared" si="122"/>
        <v>0.53909196284683003</v>
      </c>
      <c r="AW158">
        <f t="shared" si="123"/>
        <v>2.2333156031224599E-4</v>
      </c>
      <c r="AX158">
        <f t="shared" si="153"/>
        <v>4.5112861765337324E-4</v>
      </c>
      <c r="AY158">
        <f t="shared" si="124"/>
        <v>0</v>
      </c>
      <c r="AZ158">
        <f t="shared" si="125"/>
        <v>11</v>
      </c>
      <c r="BA158">
        <f t="shared" si="126"/>
        <v>5</v>
      </c>
      <c r="BB158">
        <f t="shared" si="154"/>
        <v>4.1427358540624404E-4</v>
      </c>
      <c r="BC158">
        <f t="shared" si="127"/>
        <v>4.9599715601859433E-3</v>
      </c>
      <c r="BD158">
        <f>VLOOKUP(MIN(90,BE158),mortality!$A$4:$G$76,saving_model!BA158+2,FALSE)</f>
        <v>2.4799857800929716E-3</v>
      </c>
      <c r="BE158">
        <f t="shared" si="128"/>
        <v>60</v>
      </c>
      <c r="BF158" s="9">
        <f t="shared" si="155"/>
        <v>8.3717735912058888E-4</v>
      </c>
      <c r="BG158" s="7">
        <f>VLOOKUP(saving_model!AZ158,lapse!$B$4:$C$134,2,FALSE)</f>
        <v>0.01</v>
      </c>
      <c r="BI158">
        <f>discount_curve!K142</f>
        <v>0.87189491974174393</v>
      </c>
    </row>
    <row r="159" spans="1:61" x14ac:dyDescent="0.55000000000000004">
      <c r="A159">
        <f t="shared" si="156"/>
        <v>136</v>
      </c>
      <c r="B159" s="19">
        <f t="shared" ca="1" si="129"/>
        <v>21.726639992043943</v>
      </c>
      <c r="C159">
        <f t="shared" si="110"/>
        <v>0</v>
      </c>
      <c r="D159">
        <f t="shared" si="130"/>
        <v>22.799763076767448</v>
      </c>
      <c r="E159">
        <f t="shared" ca="1" si="131"/>
        <v>46.055405627695009</v>
      </c>
      <c r="F159">
        <f t="shared" si="111"/>
        <v>0</v>
      </c>
      <c r="G159">
        <f t="shared" si="132"/>
        <v>23.73868335445605</v>
      </c>
      <c r="H159">
        <f t="shared" si="133"/>
        <v>0</v>
      </c>
      <c r="I159" s="19">
        <f t="shared" si="134"/>
        <v>1044.545045240603</v>
      </c>
      <c r="J159" s="26">
        <f t="shared" si="135"/>
        <v>930.22455318964057</v>
      </c>
      <c r="L159" s="19">
        <f t="shared" si="136"/>
        <v>54558.388015803765</v>
      </c>
      <c r="M159" s="26">
        <f t="shared" si="112"/>
        <v>0</v>
      </c>
      <c r="N159" s="18">
        <f t="shared" si="137"/>
        <v>45.465323346503141</v>
      </c>
      <c r="O159" s="18">
        <f t="shared" si="138"/>
        <v>0</v>
      </c>
      <c r="P159" s="18">
        <f t="shared" si="139"/>
        <v>1044.545045240603</v>
      </c>
      <c r="Q159" s="18">
        <f t="shared" si="140"/>
        <v>22.799763076767448</v>
      </c>
      <c r="R159" s="18">
        <f t="shared" si="141"/>
        <v>46.055405627695009</v>
      </c>
      <c r="S159" s="26">
        <f t="shared" si="142"/>
        <v>55488.612568993405</v>
      </c>
      <c r="T159" s="27">
        <f t="shared" si="143"/>
        <v>0</v>
      </c>
      <c r="U159" s="27"/>
      <c r="V159" s="19">
        <f t="shared" si="113"/>
        <v>0</v>
      </c>
      <c r="W159" s="19">
        <f t="shared" ca="1" si="114"/>
        <v>0</v>
      </c>
      <c r="X159" s="19">
        <f t="shared" si="115"/>
        <v>45.465323346503141</v>
      </c>
      <c r="Y159" s="19">
        <f t="shared" si="116"/>
        <v>23.73868335445605</v>
      </c>
      <c r="Z159" s="19">
        <f t="shared" si="109"/>
        <v>0</v>
      </c>
      <c r="AA159" s="19">
        <f t="shared" ca="1" si="144"/>
        <v>21.72663999204709</v>
      </c>
      <c r="AB159">
        <f t="shared" si="107"/>
        <v>0</v>
      </c>
      <c r="AC159" s="19">
        <f t="shared" si="117"/>
        <v>0</v>
      </c>
      <c r="AD159" s="29">
        <f t="shared" si="108"/>
        <v>0</v>
      </c>
      <c r="AE159" s="19">
        <f t="shared" ca="1" si="118"/>
        <v>21.72663999204709</v>
      </c>
      <c r="AF159" s="29">
        <f t="shared" ca="1" si="145"/>
        <v>-3.1477043194172438E-6</v>
      </c>
      <c r="AG159" s="19"/>
      <c r="AH159" s="19">
        <f t="shared" si="119"/>
        <v>0</v>
      </c>
      <c r="AI159" s="19">
        <f>SUM($AH$23:AH159)</f>
        <v>100000</v>
      </c>
      <c r="AJ159" s="19">
        <f t="shared" si="146"/>
        <v>102217.18620852484</v>
      </c>
      <c r="AK159" s="19">
        <f t="shared" ca="1" si="147"/>
        <v>102217.18620852484</v>
      </c>
      <c r="AL159" s="20">
        <f ca="1">IF($F$13,OFFSET(product_specs!$J$5,MIN(10,saving_model!AZ159),saving_model!$G$14),0)</f>
        <v>0</v>
      </c>
      <c r="AM159" s="19">
        <f t="shared" si="148"/>
        <v>102217.18620852484</v>
      </c>
      <c r="AN159" s="19">
        <f t="shared" si="157"/>
        <v>101331.00752736501</v>
      </c>
      <c r="AO159" s="19">
        <f t="shared" si="149"/>
        <v>0</v>
      </c>
      <c r="AP159" s="19">
        <f t="shared" si="150"/>
        <v>0</v>
      </c>
      <c r="AQ159" s="18">
        <f t="shared" si="120"/>
        <v>84.442506272804181</v>
      </c>
      <c r="AR159" s="18">
        <f t="shared" si="151"/>
        <v>0</v>
      </c>
      <c r="AS159" s="18">
        <f t="shared" si="152"/>
        <v>1941.2423748652675</v>
      </c>
      <c r="AT159" s="3">
        <f>return!Q142</f>
        <v>1.917341466805178E-2</v>
      </c>
      <c r="AU159" s="8">
        <f t="shared" si="121"/>
        <v>1.0581535661134285</v>
      </c>
      <c r="AV159">
        <f t="shared" si="122"/>
        <v>0.53841750266886435</v>
      </c>
      <c r="AW159">
        <f t="shared" si="123"/>
        <v>2.230521492761064E-4</v>
      </c>
      <c r="AX159">
        <f t="shared" si="153"/>
        <v>4.5056420877934535E-4</v>
      </c>
      <c r="AY159">
        <f t="shared" si="124"/>
        <v>0</v>
      </c>
      <c r="AZ159">
        <f t="shared" si="125"/>
        <v>11</v>
      </c>
      <c r="BA159">
        <f t="shared" si="126"/>
        <v>5</v>
      </c>
      <c r="BB159">
        <f t="shared" si="154"/>
        <v>4.1427358540624404E-4</v>
      </c>
      <c r="BC159">
        <f t="shared" si="127"/>
        <v>4.9599715601859433E-3</v>
      </c>
      <c r="BD159">
        <f>VLOOKUP(MIN(90,BE159),mortality!$A$4:$G$76,saving_model!BA159+2,FALSE)</f>
        <v>2.4799857800929716E-3</v>
      </c>
      <c r="BE159">
        <f t="shared" si="128"/>
        <v>60</v>
      </c>
      <c r="BF159" s="9">
        <f t="shared" si="155"/>
        <v>8.3717735912058888E-4</v>
      </c>
      <c r="BG159" s="7">
        <f>VLOOKUP(saving_model!AZ159,lapse!$B$4:$C$134,2,FALSE)</f>
        <v>0.01</v>
      </c>
      <c r="BI159">
        <f>discount_curve!K143</f>
        <v>0.8710099994334296</v>
      </c>
    </row>
    <row r="160" spans="1:61" x14ac:dyDescent="0.55000000000000004">
      <c r="A160">
        <f t="shared" si="156"/>
        <v>137</v>
      </c>
      <c r="B160" s="19">
        <f t="shared" ca="1" si="129"/>
        <v>22.521670507836575</v>
      </c>
      <c r="C160">
        <f t="shared" si="110"/>
        <v>0</v>
      </c>
      <c r="D160">
        <f t="shared" si="130"/>
        <v>22.925893822998834</v>
      </c>
      <c r="E160">
        <f t="shared" ca="1" si="131"/>
        <v>46.310189094534167</v>
      </c>
      <c r="F160">
        <f t="shared" si="111"/>
        <v>0</v>
      </c>
      <c r="G160">
        <f t="shared" si="132"/>
        <v>23.718839966326389</v>
      </c>
      <c r="H160">
        <f t="shared" si="133"/>
        <v>0</v>
      </c>
      <c r="I160" s="19">
        <f t="shared" si="134"/>
        <v>-204.64688513573958</v>
      </c>
      <c r="J160" s="26">
        <f t="shared" si="135"/>
        <v>-320.12347852743551</v>
      </c>
      <c r="L160" s="19">
        <f t="shared" si="136"/>
        <v>55488.612568993405</v>
      </c>
      <c r="M160" s="26">
        <f t="shared" si="112"/>
        <v>0</v>
      </c>
      <c r="N160" s="18">
        <f t="shared" si="137"/>
        <v>46.240510474161177</v>
      </c>
      <c r="O160" s="18">
        <f t="shared" si="138"/>
        <v>0</v>
      </c>
      <c r="P160" s="18">
        <f t="shared" si="139"/>
        <v>-204.64688513573958</v>
      </c>
      <c r="Q160" s="18">
        <f t="shared" si="140"/>
        <v>22.925893822998834</v>
      </c>
      <c r="R160" s="18">
        <f t="shared" si="141"/>
        <v>46.310189094534167</v>
      </c>
      <c r="S160" s="26">
        <f t="shared" si="142"/>
        <v>55168.48909046597</v>
      </c>
      <c r="T160" s="27">
        <f t="shared" si="143"/>
        <v>0</v>
      </c>
      <c r="U160" s="27"/>
      <c r="V160" s="19">
        <f t="shared" si="113"/>
        <v>0</v>
      </c>
      <c r="W160" s="19">
        <f t="shared" ca="1" si="114"/>
        <v>0</v>
      </c>
      <c r="X160" s="19">
        <f t="shared" si="115"/>
        <v>46.240510474161177</v>
      </c>
      <c r="Y160" s="19">
        <f t="shared" si="116"/>
        <v>23.718839966326389</v>
      </c>
      <c r="Z160" s="19">
        <f t="shared" si="109"/>
        <v>0</v>
      </c>
      <c r="AA160" s="19">
        <f t="shared" ca="1" si="144"/>
        <v>22.521670507834788</v>
      </c>
      <c r="AB160">
        <f t="shared" si="107"/>
        <v>0</v>
      </c>
      <c r="AC160" s="19">
        <f t="shared" si="117"/>
        <v>0</v>
      </c>
      <c r="AD160" s="29">
        <f t="shared" si="108"/>
        <v>0</v>
      </c>
      <c r="AE160" s="19">
        <f t="shared" ca="1" si="118"/>
        <v>22.521670507834788</v>
      </c>
      <c r="AF160" s="29">
        <f t="shared" ca="1" si="145"/>
        <v>1.787014980436652E-6</v>
      </c>
      <c r="AG160" s="19"/>
      <c r="AH160" s="19">
        <f t="shared" si="119"/>
        <v>0</v>
      </c>
      <c r="AI160" s="19">
        <f>SUM($AH$23:AH160)</f>
        <v>100000</v>
      </c>
      <c r="AJ160" s="19">
        <f t="shared" si="146"/>
        <v>102911.41559396418</v>
      </c>
      <c r="AK160" s="19">
        <f t="shared" ca="1" si="147"/>
        <v>102911.41559396418</v>
      </c>
      <c r="AL160" s="20">
        <f ca="1">IF($F$13,OFFSET(product_specs!$J$5,MIN(10,saving_model!AZ160),saving_model!$G$14),0)</f>
        <v>0</v>
      </c>
      <c r="AM160" s="19">
        <f t="shared" si="148"/>
        <v>102911.41559396418</v>
      </c>
      <c r="AN160" s="19">
        <f t="shared" si="157"/>
        <v>103187.80739595747</v>
      </c>
      <c r="AO160" s="19">
        <f t="shared" si="149"/>
        <v>0</v>
      </c>
      <c r="AP160" s="19">
        <f t="shared" si="150"/>
        <v>0</v>
      </c>
      <c r="AQ160" s="18">
        <f t="shared" si="120"/>
        <v>85.989839496631234</v>
      </c>
      <c r="AR160" s="18">
        <f t="shared" si="151"/>
        <v>0</v>
      </c>
      <c r="AS160" s="18">
        <f t="shared" si="152"/>
        <v>-380.80392499333345</v>
      </c>
      <c r="AT160" s="3">
        <f>return!Q143</f>
        <v>-3.6934744121731589E-3</v>
      </c>
      <c r="AU160" s="8">
        <f t="shared" si="121"/>
        <v>1.0585934562588648</v>
      </c>
      <c r="AV160">
        <f t="shared" si="122"/>
        <v>0.53774388631080894</v>
      </c>
      <c r="AW160">
        <f t="shared" si="123"/>
        <v>2.2277308781226649E-4</v>
      </c>
      <c r="AX160">
        <f t="shared" si="153"/>
        <v>4.5000050603958739E-4</v>
      </c>
      <c r="AY160">
        <f t="shared" si="124"/>
        <v>0</v>
      </c>
      <c r="AZ160">
        <f t="shared" si="125"/>
        <v>11</v>
      </c>
      <c r="BA160">
        <f t="shared" si="126"/>
        <v>5</v>
      </c>
      <c r="BB160">
        <f t="shared" si="154"/>
        <v>4.1427358540624404E-4</v>
      </c>
      <c r="BC160">
        <f t="shared" si="127"/>
        <v>4.9599715601859433E-3</v>
      </c>
      <c r="BD160">
        <f>VLOOKUP(MIN(90,BE160),mortality!$A$4:$G$76,saving_model!BA160+2,FALSE)</f>
        <v>2.4799857800929716E-3</v>
      </c>
      <c r="BE160">
        <f t="shared" si="128"/>
        <v>60</v>
      </c>
      <c r="BF160" s="9">
        <f t="shared" si="155"/>
        <v>8.3717735912058888E-4</v>
      </c>
      <c r="BG160" s="7">
        <f>VLOOKUP(saving_model!AZ160,lapse!$B$4:$C$134,2,FALSE)</f>
        <v>0.01</v>
      </c>
      <c r="BI160">
        <f>discount_curve!K144</f>
        <v>0.87012597726540086</v>
      </c>
    </row>
    <row r="161" spans="1:61" x14ac:dyDescent="0.55000000000000004">
      <c r="A161">
        <f t="shared" si="156"/>
        <v>138</v>
      </c>
      <c r="B161" s="19">
        <f t="shared" ca="1" si="129"/>
        <v>22.274727743250537</v>
      </c>
      <c r="C161">
        <f t="shared" si="110"/>
        <v>0</v>
      </c>
      <c r="D161">
        <f t="shared" si="130"/>
        <v>22.945196491801362</v>
      </c>
      <c r="E161">
        <f t="shared" ca="1" si="131"/>
        <v>46.349180387487706</v>
      </c>
      <c r="F161">
        <f t="shared" si="111"/>
        <v>0</v>
      </c>
      <c r="G161">
        <f t="shared" si="132"/>
        <v>23.699013165471026</v>
      </c>
      <c r="H161">
        <f t="shared" si="133"/>
        <v>0</v>
      </c>
      <c r="I161" s="19">
        <f t="shared" si="134"/>
        <v>527.79609067528804</v>
      </c>
      <c r="J161" s="26">
        <f t="shared" si="135"/>
        <v>412.52797288727743</v>
      </c>
      <c r="L161" s="19">
        <f t="shared" si="136"/>
        <v>55168.48909046597</v>
      </c>
      <c r="M161" s="26">
        <f t="shared" si="112"/>
        <v>0</v>
      </c>
      <c r="N161" s="18">
        <f t="shared" si="137"/>
        <v>45.973740908721645</v>
      </c>
      <c r="O161" s="18">
        <f t="shared" si="138"/>
        <v>0</v>
      </c>
      <c r="P161" s="18">
        <f t="shared" si="139"/>
        <v>527.79609067528804</v>
      </c>
      <c r="Q161" s="18">
        <f t="shared" si="140"/>
        <v>22.945196491801362</v>
      </c>
      <c r="R161" s="18">
        <f t="shared" si="141"/>
        <v>46.349180387487706</v>
      </c>
      <c r="S161" s="26">
        <f t="shared" si="142"/>
        <v>55581.01706335324</v>
      </c>
      <c r="T161" s="27">
        <f t="shared" si="143"/>
        <v>0</v>
      </c>
      <c r="U161" s="27"/>
      <c r="V161" s="19">
        <f t="shared" si="113"/>
        <v>0</v>
      </c>
      <c r="W161" s="19">
        <f t="shared" ca="1" si="114"/>
        <v>0</v>
      </c>
      <c r="X161" s="19">
        <f t="shared" si="115"/>
        <v>45.973740908721645</v>
      </c>
      <c r="Y161" s="19">
        <f t="shared" si="116"/>
        <v>23.699013165471026</v>
      </c>
      <c r="Z161" s="19">
        <f t="shared" si="109"/>
        <v>0</v>
      </c>
      <c r="AA161" s="19">
        <f t="shared" ca="1" si="144"/>
        <v>22.274727743250619</v>
      </c>
      <c r="AB161">
        <f t="shared" si="107"/>
        <v>0</v>
      </c>
      <c r="AC161" s="19">
        <f t="shared" si="117"/>
        <v>0</v>
      </c>
      <c r="AD161" s="29">
        <f t="shared" si="108"/>
        <v>0</v>
      </c>
      <c r="AE161" s="19">
        <f t="shared" ca="1" si="118"/>
        <v>22.274727743250619</v>
      </c>
      <c r="AF161" s="29">
        <f t="shared" ca="1" si="145"/>
        <v>-8.1712414612411521E-8</v>
      </c>
      <c r="AG161" s="19"/>
      <c r="AH161" s="19">
        <f t="shared" si="119"/>
        <v>0</v>
      </c>
      <c r="AI161" s="19">
        <f>SUM($AH$23:AH161)</f>
        <v>100000</v>
      </c>
      <c r="AJ161" s="19">
        <f t="shared" si="146"/>
        <v>103127.08553621783</v>
      </c>
      <c r="AK161" s="19">
        <f t="shared" ca="1" si="147"/>
        <v>103127.08553621783</v>
      </c>
      <c r="AL161" s="20">
        <f ca="1">IF($F$13,OFFSET(product_specs!$J$5,MIN(10,saving_model!AZ161),saving_model!$G$14),0)</f>
        <v>0</v>
      </c>
      <c r="AM161" s="19">
        <f t="shared" si="148"/>
        <v>103127.08553621783</v>
      </c>
      <c r="AN161" s="19">
        <f t="shared" si="157"/>
        <v>102721.0136314675</v>
      </c>
      <c r="AO161" s="19">
        <f t="shared" si="149"/>
        <v>0</v>
      </c>
      <c r="AP161" s="19">
        <f t="shared" si="150"/>
        <v>0</v>
      </c>
      <c r="AQ161" s="18">
        <f t="shared" si="120"/>
        <v>85.600844692889595</v>
      </c>
      <c r="AR161" s="18">
        <f t="shared" si="151"/>
        <v>0</v>
      </c>
      <c r="AS161" s="18">
        <f t="shared" si="152"/>
        <v>983.34549888643619</v>
      </c>
      <c r="AT161" s="3">
        <f>return!Q144</f>
        <v>9.5809572172651514E-3</v>
      </c>
      <c r="AU161" s="8">
        <f t="shared" si="121"/>
        <v>1.0590335292731645</v>
      </c>
      <c r="AV161">
        <f t="shared" si="122"/>
        <v>0.53707111271695707</v>
      </c>
      <c r="AW161">
        <f t="shared" si="123"/>
        <v>2.2249437548337484E-4</v>
      </c>
      <c r="AX161">
        <f t="shared" si="153"/>
        <v>4.4943750855065185E-4</v>
      </c>
      <c r="AY161">
        <f t="shared" si="124"/>
        <v>0</v>
      </c>
      <c r="AZ161">
        <f t="shared" si="125"/>
        <v>11</v>
      </c>
      <c r="BA161">
        <f t="shared" si="126"/>
        <v>5</v>
      </c>
      <c r="BB161">
        <f t="shared" si="154"/>
        <v>4.1427358540624404E-4</v>
      </c>
      <c r="BC161">
        <f t="shared" si="127"/>
        <v>4.9599715601859433E-3</v>
      </c>
      <c r="BD161">
        <f>VLOOKUP(MIN(90,BE161),mortality!$A$4:$G$76,saving_model!BA161+2,FALSE)</f>
        <v>2.4799857800929716E-3</v>
      </c>
      <c r="BE161">
        <f t="shared" si="128"/>
        <v>60</v>
      </c>
      <c r="BF161" s="9">
        <f t="shared" si="155"/>
        <v>8.3717735912058888E-4</v>
      </c>
      <c r="BG161" s="7">
        <f>VLOOKUP(saving_model!AZ161,lapse!$B$4:$C$134,2,FALSE)</f>
        <v>0.01</v>
      </c>
      <c r="BI161">
        <f>discount_curve!K145</f>
        <v>0.86924285232609977</v>
      </c>
    </row>
    <row r="162" spans="1:61" x14ac:dyDescent="0.55000000000000004">
      <c r="A162">
        <f t="shared" si="156"/>
        <v>139</v>
      </c>
      <c r="B162" s="19">
        <f t="shared" ca="1" si="129"/>
        <v>22.638311281448296</v>
      </c>
      <c r="C162">
        <f t="shared" si="110"/>
        <v>0</v>
      </c>
      <c r="D162">
        <f t="shared" si="130"/>
        <v>23.152238464922242</v>
      </c>
      <c r="E162">
        <f t="shared" ca="1" si="131"/>
        <v>46.767404121740306</v>
      </c>
      <c r="F162">
        <f t="shared" si="111"/>
        <v>0</v>
      </c>
      <c r="G162">
        <f t="shared" si="132"/>
        <v>23.679202938024513</v>
      </c>
      <c r="H162">
        <f t="shared" si="133"/>
        <v>0</v>
      </c>
      <c r="I162" s="19">
        <f t="shared" si="134"/>
        <v>702.86034805764939</v>
      </c>
      <c r="J162" s="26">
        <f t="shared" si="135"/>
        <v>586.62319125151407</v>
      </c>
      <c r="L162" s="19">
        <f t="shared" si="136"/>
        <v>55581.017063353247</v>
      </c>
      <c r="M162" s="26">
        <f t="shared" si="112"/>
        <v>0</v>
      </c>
      <c r="N162" s="18">
        <f t="shared" si="137"/>
        <v>46.317514219461039</v>
      </c>
      <c r="O162" s="18">
        <f t="shared" si="138"/>
        <v>0</v>
      </c>
      <c r="P162" s="18">
        <f t="shared" si="139"/>
        <v>702.86034805764939</v>
      </c>
      <c r="Q162" s="18">
        <f t="shared" si="140"/>
        <v>23.152238464922242</v>
      </c>
      <c r="R162" s="18">
        <f t="shared" si="141"/>
        <v>46.767404121740306</v>
      </c>
      <c r="S162" s="26">
        <f t="shared" si="142"/>
        <v>56167.640254604776</v>
      </c>
      <c r="T162" s="27">
        <f t="shared" si="143"/>
        <v>0</v>
      </c>
      <c r="U162" s="27"/>
      <c r="V162" s="19">
        <f t="shared" si="113"/>
        <v>0</v>
      </c>
      <c r="W162" s="19">
        <f t="shared" ca="1" si="114"/>
        <v>0</v>
      </c>
      <c r="X162" s="19">
        <f t="shared" si="115"/>
        <v>46.317514219461039</v>
      </c>
      <c r="Y162" s="19">
        <f t="shared" si="116"/>
        <v>23.679202938024513</v>
      </c>
      <c r="Z162" s="19">
        <f t="shared" si="109"/>
        <v>0</v>
      </c>
      <c r="AA162" s="19">
        <f t="shared" ca="1" si="144"/>
        <v>22.638311281436525</v>
      </c>
      <c r="AB162">
        <f t="shared" si="107"/>
        <v>0</v>
      </c>
      <c r="AC162" s="19">
        <f t="shared" si="117"/>
        <v>0</v>
      </c>
      <c r="AD162" s="29">
        <f t="shared" si="108"/>
        <v>0</v>
      </c>
      <c r="AE162" s="19">
        <f t="shared" ca="1" si="118"/>
        <v>22.638311281436525</v>
      </c>
      <c r="AF162" s="29">
        <f t="shared" ca="1" si="145"/>
        <v>1.177014041786606E-5</v>
      </c>
      <c r="AG162" s="19"/>
      <c r="AH162" s="19">
        <f t="shared" si="119"/>
        <v>0</v>
      </c>
      <c r="AI162" s="19">
        <f>SUM($AH$23:AH162)</f>
        <v>100000</v>
      </c>
      <c r="AJ162" s="19">
        <f t="shared" si="146"/>
        <v>104187.98479866836</v>
      </c>
      <c r="AK162" s="19">
        <f t="shared" ca="1" si="147"/>
        <v>104187.98479866836</v>
      </c>
      <c r="AL162" s="20">
        <f ca="1">IF($F$13,OFFSET(product_specs!$J$5,MIN(10,saving_model!AZ162),saving_model!$G$14),0)</f>
        <v>0</v>
      </c>
      <c r="AM162" s="19">
        <f t="shared" si="148"/>
        <v>104187.98479866836</v>
      </c>
      <c r="AN162" s="19">
        <f t="shared" si="157"/>
        <v>103618.75828566105</v>
      </c>
      <c r="AO162" s="19">
        <f t="shared" si="149"/>
        <v>0</v>
      </c>
      <c r="AP162" s="19">
        <f t="shared" si="150"/>
        <v>0</v>
      </c>
      <c r="AQ162" s="18">
        <f t="shared" si="120"/>
        <v>86.34896523805088</v>
      </c>
      <c r="AR162" s="18">
        <f t="shared" si="151"/>
        <v>0</v>
      </c>
      <c r="AS162" s="18">
        <f t="shared" si="152"/>
        <v>1311.1509564907126</v>
      </c>
      <c r="AT162" s="3">
        <f>return!Q145</f>
        <v>1.2664159610473513E-2</v>
      </c>
      <c r="AU162" s="8">
        <f t="shared" si="121"/>
        <v>1.059473785232349</v>
      </c>
      <c r="AV162">
        <f t="shared" si="122"/>
        <v>0.53639918083292304</v>
      </c>
      <c r="AW162">
        <f t="shared" si="123"/>
        <v>2.2221601185262729E-4</v>
      </c>
      <c r="AX162">
        <f t="shared" si="153"/>
        <v>4.4887521543019658E-4</v>
      </c>
      <c r="AY162">
        <f t="shared" si="124"/>
        <v>0</v>
      </c>
      <c r="AZ162">
        <f t="shared" si="125"/>
        <v>11</v>
      </c>
      <c r="BA162">
        <f t="shared" si="126"/>
        <v>5</v>
      </c>
      <c r="BB162">
        <f t="shared" si="154"/>
        <v>4.1427358540624404E-4</v>
      </c>
      <c r="BC162">
        <f t="shared" si="127"/>
        <v>4.9599715601859433E-3</v>
      </c>
      <c r="BD162">
        <f>VLOOKUP(MIN(90,BE162),mortality!$A$4:$G$76,saving_model!BA162+2,FALSE)</f>
        <v>2.4799857800929716E-3</v>
      </c>
      <c r="BE162">
        <f t="shared" si="128"/>
        <v>60</v>
      </c>
      <c r="BF162" s="9">
        <f t="shared" si="155"/>
        <v>8.3717735912058888E-4</v>
      </c>
      <c r="BG162" s="7">
        <f>VLOOKUP(saving_model!AZ162,lapse!$B$4:$C$134,2,FALSE)</f>
        <v>0.01</v>
      </c>
      <c r="BI162">
        <f>discount_curve!K146</f>
        <v>0.86836062370489375</v>
      </c>
    </row>
    <row r="163" spans="1:61" x14ac:dyDescent="0.55000000000000004">
      <c r="A163">
        <f t="shared" si="156"/>
        <v>140</v>
      </c>
      <c r="B163" s="19">
        <f t="shared" ca="1" si="129"/>
        <v>23.146957608705492</v>
      </c>
      <c r="C163">
        <f t="shared" si="110"/>
        <v>0</v>
      </c>
      <c r="D163">
        <f t="shared" si="130"/>
        <v>23.28270226911091</v>
      </c>
      <c r="E163">
        <f t="shared" ca="1" si="131"/>
        <v>47.030940343647984</v>
      </c>
      <c r="F163">
        <f t="shared" si="111"/>
        <v>0</v>
      </c>
      <c r="G163">
        <f t="shared" si="132"/>
        <v>23.659409270132972</v>
      </c>
      <c r="H163">
        <f t="shared" si="133"/>
        <v>0</v>
      </c>
      <c r="I163" s="19">
        <f t="shared" si="134"/>
        <v>160.7746872216583</v>
      </c>
      <c r="J163" s="26">
        <f t="shared" si="135"/>
        <v>43.654677730060939</v>
      </c>
      <c r="L163" s="19">
        <f t="shared" si="136"/>
        <v>56167.640254604761</v>
      </c>
      <c r="M163" s="26">
        <f t="shared" si="112"/>
        <v>0</v>
      </c>
      <c r="N163" s="18">
        <f t="shared" si="137"/>
        <v>46.806366878837302</v>
      </c>
      <c r="O163" s="18">
        <f t="shared" si="138"/>
        <v>0</v>
      </c>
      <c r="P163" s="18">
        <f t="shared" si="139"/>
        <v>160.7746872216583</v>
      </c>
      <c r="Q163" s="18">
        <f t="shared" si="140"/>
        <v>23.28270226911091</v>
      </c>
      <c r="R163" s="18">
        <f t="shared" si="141"/>
        <v>47.030940343647984</v>
      </c>
      <c r="S163" s="26">
        <f t="shared" si="142"/>
        <v>56211.294932334822</v>
      </c>
      <c r="T163" s="27">
        <f t="shared" si="143"/>
        <v>0</v>
      </c>
      <c r="U163" s="27"/>
      <c r="V163" s="19">
        <f t="shared" si="113"/>
        <v>0</v>
      </c>
      <c r="W163" s="19">
        <f t="shared" ca="1" si="114"/>
        <v>0</v>
      </c>
      <c r="X163" s="19">
        <f t="shared" si="115"/>
        <v>46.806366878837302</v>
      </c>
      <c r="Y163" s="19">
        <f t="shared" si="116"/>
        <v>23.659409270132972</v>
      </c>
      <c r="Z163" s="19">
        <f t="shared" si="109"/>
        <v>0</v>
      </c>
      <c r="AA163" s="19">
        <f t="shared" ca="1" si="144"/>
        <v>23.14695760870433</v>
      </c>
      <c r="AB163">
        <f t="shared" si="107"/>
        <v>0</v>
      </c>
      <c r="AC163" s="19">
        <f t="shared" si="117"/>
        <v>0</v>
      </c>
      <c r="AD163" s="29">
        <f t="shared" si="108"/>
        <v>0</v>
      </c>
      <c r="AE163" s="19">
        <f t="shared" ca="1" si="118"/>
        <v>23.14695760870433</v>
      </c>
      <c r="AF163" s="29">
        <f t="shared" ca="1" si="145"/>
        <v>1.1617373729677638E-6</v>
      </c>
      <c r="AG163" s="19"/>
      <c r="AH163" s="19">
        <f t="shared" si="119"/>
        <v>0</v>
      </c>
      <c r="AI163" s="19">
        <f>SUM($AH$23:AH163)</f>
        <v>100000</v>
      </c>
      <c r="AJ163" s="19">
        <f t="shared" si="146"/>
        <v>104906.33707605784</v>
      </c>
      <c r="AK163" s="19">
        <f t="shared" ca="1" si="147"/>
        <v>104906.33707605784</v>
      </c>
      <c r="AL163" s="20">
        <f ca="1">IF($F$13,OFFSET(product_specs!$J$5,MIN(10,saving_model!AZ163),saving_model!$G$14),0)</f>
        <v>0</v>
      </c>
      <c r="AM163" s="19">
        <f t="shared" si="148"/>
        <v>104906.33707605784</v>
      </c>
      <c r="AN163" s="19">
        <f t="shared" si="157"/>
        <v>104843.56027691372</v>
      </c>
      <c r="AO163" s="19">
        <f t="shared" si="149"/>
        <v>0</v>
      </c>
      <c r="AP163" s="19">
        <f t="shared" si="150"/>
        <v>0</v>
      </c>
      <c r="AQ163" s="18">
        <f t="shared" si="120"/>
        <v>87.369633564094769</v>
      </c>
      <c r="AR163" s="18">
        <f t="shared" si="151"/>
        <v>0</v>
      </c>
      <c r="AS163" s="18">
        <f t="shared" si="152"/>
        <v>300.29286541645428</v>
      </c>
      <c r="AT163" s="3">
        <f>return!Q146</f>
        <v>2.8665882519423036E-3</v>
      </c>
      <c r="AU163" s="8">
        <f t="shared" si="121"/>
        <v>1.0599142242124713</v>
      </c>
      <c r="AV163">
        <f t="shared" si="122"/>
        <v>0.53572808960564011</v>
      </c>
      <c r="AW163">
        <f t="shared" si="123"/>
        <v>2.2193799648376612E-4</v>
      </c>
      <c r="AX163">
        <f t="shared" si="153"/>
        <v>4.4831362579698323E-4</v>
      </c>
      <c r="AY163">
        <f t="shared" si="124"/>
        <v>0</v>
      </c>
      <c r="AZ163">
        <f t="shared" si="125"/>
        <v>11</v>
      </c>
      <c r="BA163">
        <f t="shared" si="126"/>
        <v>5</v>
      </c>
      <c r="BB163">
        <f t="shared" si="154"/>
        <v>4.1427358540624404E-4</v>
      </c>
      <c r="BC163">
        <f t="shared" si="127"/>
        <v>4.9599715601859433E-3</v>
      </c>
      <c r="BD163">
        <f>VLOOKUP(MIN(90,BE163),mortality!$A$4:$G$76,saving_model!BA163+2,FALSE)</f>
        <v>2.4799857800929716E-3</v>
      </c>
      <c r="BE163">
        <f t="shared" si="128"/>
        <v>60</v>
      </c>
      <c r="BF163" s="9">
        <f t="shared" si="155"/>
        <v>8.3717735912058888E-4</v>
      </c>
      <c r="BG163" s="7">
        <f>VLOOKUP(saving_model!AZ163,lapse!$B$4:$C$134,2,FALSE)</f>
        <v>0.01</v>
      </c>
      <c r="BI163">
        <f>discount_curve!K147</f>
        <v>0.8674792904920744</v>
      </c>
    </row>
    <row r="164" spans="1:61" x14ac:dyDescent="0.55000000000000004">
      <c r="A164">
        <f t="shared" si="156"/>
        <v>141</v>
      </c>
      <c r="B164" s="19">
        <f t="shared" ca="1" si="129"/>
        <v>23.203113628991957</v>
      </c>
      <c r="C164">
        <f t="shared" si="110"/>
        <v>0</v>
      </c>
      <c r="D164">
        <f t="shared" si="130"/>
        <v>23.201982276824264</v>
      </c>
      <c r="E164">
        <f t="shared" ca="1" si="131"/>
        <v>46.86788636916112</v>
      </c>
      <c r="F164">
        <f t="shared" si="111"/>
        <v>0</v>
      </c>
      <c r="G164">
        <f t="shared" si="132"/>
        <v>23.639632147954131</v>
      </c>
      <c r="H164">
        <f t="shared" si="133"/>
        <v>0</v>
      </c>
      <c r="I164" s="19">
        <f t="shared" si="134"/>
        <v>-315.8576957470857</v>
      </c>
      <c r="J164" s="26">
        <f t="shared" si="135"/>
        <v>-432.77031017001718</v>
      </c>
      <c r="L164" s="19">
        <f t="shared" si="136"/>
        <v>56211.294932334822</v>
      </c>
      <c r="M164" s="26">
        <f t="shared" si="112"/>
        <v>0</v>
      </c>
      <c r="N164" s="18">
        <f t="shared" si="137"/>
        <v>46.842745776945691</v>
      </c>
      <c r="O164" s="18">
        <f t="shared" si="138"/>
        <v>0</v>
      </c>
      <c r="P164" s="18">
        <f t="shared" si="139"/>
        <v>-315.8576957470857</v>
      </c>
      <c r="Q164" s="18">
        <f t="shared" si="140"/>
        <v>23.201982276824264</v>
      </c>
      <c r="R164" s="18">
        <f t="shared" si="141"/>
        <v>46.86788636916112</v>
      </c>
      <c r="S164" s="26">
        <f t="shared" si="142"/>
        <v>55778.524622164805</v>
      </c>
      <c r="T164" s="27">
        <f t="shared" si="143"/>
        <v>0</v>
      </c>
      <c r="U164" s="27"/>
      <c r="V164" s="19">
        <f t="shared" si="113"/>
        <v>0</v>
      </c>
      <c r="W164" s="19">
        <f t="shared" ca="1" si="114"/>
        <v>0</v>
      </c>
      <c r="X164" s="19">
        <f t="shared" si="115"/>
        <v>46.842745776945691</v>
      </c>
      <c r="Y164" s="19">
        <f t="shared" si="116"/>
        <v>23.639632147954131</v>
      </c>
      <c r="Z164" s="19">
        <f t="shared" si="109"/>
        <v>0</v>
      </c>
      <c r="AA164" s="19">
        <f t="shared" ca="1" si="144"/>
        <v>23.203113628991559</v>
      </c>
      <c r="AB164">
        <f t="shared" si="107"/>
        <v>0</v>
      </c>
      <c r="AC164" s="19">
        <f t="shared" si="117"/>
        <v>0</v>
      </c>
      <c r="AD164" s="29">
        <f t="shared" si="108"/>
        <v>0</v>
      </c>
      <c r="AE164" s="19">
        <f t="shared" ca="1" si="118"/>
        <v>23.203113628991559</v>
      </c>
      <c r="AF164" s="29">
        <f t="shared" ca="1" si="145"/>
        <v>3.979039320256561E-7</v>
      </c>
      <c r="AG164" s="19"/>
      <c r="AH164" s="19">
        <f t="shared" si="119"/>
        <v>0</v>
      </c>
      <c r="AI164" s="19">
        <f>SUM($AH$23:AH164)</f>
        <v>100000</v>
      </c>
      <c r="AJ164" s="19">
        <f t="shared" si="146"/>
        <v>104673.58948561194</v>
      </c>
      <c r="AK164" s="19">
        <f t="shared" ca="1" si="147"/>
        <v>104673.58948561194</v>
      </c>
      <c r="AL164" s="20">
        <f ca="1">IF($F$13,OFFSET(product_specs!$J$5,MIN(10,saving_model!AZ164),saving_model!$G$14),0)</f>
        <v>0</v>
      </c>
      <c r="AM164" s="19">
        <f t="shared" si="148"/>
        <v>104673.58948561194</v>
      </c>
      <c r="AN164" s="19">
        <f t="shared" si="157"/>
        <v>105056.48350876608</v>
      </c>
      <c r="AO164" s="19">
        <f t="shared" si="149"/>
        <v>0</v>
      </c>
      <c r="AP164" s="19">
        <f t="shared" si="150"/>
        <v>0</v>
      </c>
      <c r="AQ164" s="18">
        <f t="shared" si="120"/>
        <v>87.547069590638401</v>
      </c>
      <c r="AR164" s="18">
        <f t="shared" si="151"/>
        <v>0</v>
      </c>
      <c r="AS164" s="18">
        <f t="shared" si="152"/>
        <v>-590.69390712698907</v>
      </c>
      <c r="AT164" s="3">
        <f>return!Q147</f>
        <v>-5.6273210643538185E-3</v>
      </c>
      <c r="AU164" s="8">
        <f t="shared" si="121"/>
        <v>1.0603548462896157</v>
      </c>
      <c r="AV164">
        <f t="shared" si="122"/>
        <v>0.53505783798335937</v>
      </c>
      <c r="AW164">
        <f t="shared" si="123"/>
        <v>2.2166032894107952E-4</v>
      </c>
      <c r="AX164">
        <f t="shared" si="153"/>
        <v>4.4775273877087601E-4</v>
      </c>
      <c r="AY164">
        <f t="shared" si="124"/>
        <v>0</v>
      </c>
      <c r="AZ164">
        <f t="shared" si="125"/>
        <v>11</v>
      </c>
      <c r="BA164">
        <f t="shared" si="126"/>
        <v>5</v>
      </c>
      <c r="BB164">
        <f t="shared" si="154"/>
        <v>4.1427358540624404E-4</v>
      </c>
      <c r="BC164">
        <f t="shared" si="127"/>
        <v>4.9599715601859433E-3</v>
      </c>
      <c r="BD164">
        <f>VLOOKUP(MIN(90,BE164),mortality!$A$4:$G$76,saving_model!BA164+2,FALSE)</f>
        <v>2.4799857800929716E-3</v>
      </c>
      <c r="BE164">
        <f t="shared" si="128"/>
        <v>60</v>
      </c>
      <c r="BF164" s="9">
        <f t="shared" si="155"/>
        <v>8.3717735912058888E-4</v>
      </c>
      <c r="BG164" s="7">
        <f>VLOOKUP(saving_model!AZ164,lapse!$B$4:$C$134,2,FALSE)</f>
        <v>0.01</v>
      </c>
      <c r="BI164">
        <f>discount_curve!K148</f>
        <v>0.86659885177885687</v>
      </c>
    </row>
    <row r="165" spans="1:61" x14ac:dyDescent="0.55000000000000004">
      <c r="A165">
        <f t="shared" si="156"/>
        <v>142</v>
      </c>
      <c r="B165" s="19">
        <f t="shared" ca="1" si="129"/>
        <v>22.862232294137357</v>
      </c>
      <c r="C165">
        <f t="shared" si="110"/>
        <v>0</v>
      </c>
      <c r="D165">
        <f t="shared" si="130"/>
        <v>22.992455393128267</v>
      </c>
      <c r="E165">
        <f t="shared" ca="1" si="131"/>
        <v>46.444643128166248</v>
      </c>
      <c r="F165">
        <f t="shared" si="111"/>
        <v>0</v>
      </c>
      <c r="G165">
        <f t="shared" si="132"/>
        <v>23.619871557657266</v>
      </c>
      <c r="H165">
        <f t="shared" si="133"/>
        <v>0</v>
      </c>
      <c r="I165" s="19">
        <f t="shared" si="134"/>
        <v>-462.48528677651956</v>
      </c>
      <c r="J165" s="26">
        <f t="shared" si="135"/>
        <v>-578.40448914960871</v>
      </c>
      <c r="L165" s="19">
        <f t="shared" si="136"/>
        <v>55778.524622164805</v>
      </c>
      <c r="M165" s="26">
        <f t="shared" si="112"/>
        <v>0</v>
      </c>
      <c r="N165" s="18">
        <f t="shared" si="137"/>
        <v>46.482103851804006</v>
      </c>
      <c r="O165" s="18">
        <f t="shared" si="138"/>
        <v>0</v>
      </c>
      <c r="P165" s="18">
        <f t="shared" si="139"/>
        <v>-462.48528677651956</v>
      </c>
      <c r="Q165" s="18">
        <f t="shared" si="140"/>
        <v>22.992455393128267</v>
      </c>
      <c r="R165" s="18">
        <f t="shared" si="141"/>
        <v>46.444643128166248</v>
      </c>
      <c r="S165" s="26">
        <f t="shared" si="142"/>
        <v>55200.120133015182</v>
      </c>
      <c r="T165" s="27">
        <f t="shared" si="143"/>
        <v>0</v>
      </c>
      <c r="U165" s="27"/>
      <c r="V165" s="19">
        <f t="shared" si="113"/>
        <v>0</v>
      </c>
      <c r="W165" s="19">
        <f t="shared" ca="1" si="114"/>
        <v>0</v>
      </c>
      <c r="X165" s="19">
        <f t="shared" si="115"/>
        <v>46.482103851804006</v>
      </c>
      <c r="Y165" s="19">
        <f t="shared" si="116"/>
        <v>23.619871557657266</v>
      </c>
      <c r="Z165" s="19">
        <f t="shared" si="109"/>
        <v>0</v>
      </c>
      <c r="AA165" s="19">
        <f t="shared" ca="1" si="144"/>
        <v>22.86223229414674</v>
      </c>
      <c r="AB165">
        <f t="shared" si="107"/>
        <v>0</v>
      </c>
      <c r="AC165" s="19">
        <f t="shared" si="117"/>
        <v>0</v>
      </c>
      <c r="AD165" s="29">
        <f t="shared" si="108"/>
        <v>0</v>
      </c>
      <c r="AE165" s="19">
        <f t="shared" ca="1" si="118"/>
        <v>22.86223229414674</v>
      </c>
      <c r="AF165" s="29">
        <f t="shared" ca="1" si="145"/>
        <v>-9.382716825712123E-6</v>
      </c>
      <c r="AG165" s="19"/>
      <c r="AH165" s="19">
        <f t="shared" si="119"/>
        <v>0</v>
      </c>
      <c r="AI165" s="19">
        <f>SUM($AH$23:AH165)</f>
        <v>100000</v>
      </c>
      <c r="AJ165" s="19">
        <f t="shared" si="146"/>
        <v>103858.26590242409</v>
      </c>
      <c r="AK165" s="19">
        <f t="shared" ca="1" si="147"/>
        <v>103858.26590242409</v>
      </c>
      <c r="AL165" s="20">
        <f ca="1">IF($F$13,OFFSET(product_specs!$J$5,MIN(10,saving_model!AZ165),saving_model!$G$14),0)</f>
        <v>0</v>
      </c>
      <c r="AM165" s="19">
        <f t="shared" si="148"/>
        <v>103858.26590242409</v>
      </c>
      <c r="AN165" s="19">
        <f t="shared" si="157"/>
        <v>104378.24253204845</v>
      </c>
      <c r="AO165" s="19">
        <f t="shared" si="149"/>
        <v>0</v>
      </c>
      <c r="AP165" s="19">
        <f t="shared" si="150"/>
        <v>0</v>
      </c>
      <c r="AQ165" s="18">
        <f t="shared" si="120"/>
        <v>86.981868776707032</v>
      </c>
      <c r="AR165" s="18">
        <f t="shared" si="151"/>
        <v>0</v>
      </c>
      <c r="AS165" s="18">
        <f t="shared" si="152"/>
        <v>-865.98952169530673</v>
      </c>
      <c r="AT165" s="3">
        <f>return!Q148</f>
        <v>-8.3035674915403757E-3</v>
      </c>
      <c r="AU165" s="8">
        <f t="shared" si="121"/>
        <v>1.0607956515398986</v>
      </c>
      <c r="AV165">
        <f t="shared" si="122"/>
        <v>0.53438842491564742</v>
      </c>
      <c r="AW165">
        <f t="shared" si="123"/>
        <v>2.213830087894007E-4</v>
      </c>
      <c r="AX165">
        <f t="shared" si="153"/>
        <v>4.4719255347284032E-4</v>
      </c>
      <c r="AY165">
        <f t="shared" si="124"/>
        <v>0</v>
      </c>
      <c r="AZ165">
        <f t="shared" si="125"/>
        <v>11</v>
      </c>
      <c r="BA165">
        <f t="shared" si="126"/>
        <v>5</v>
      </c>
      <c r="BB165">
        <f t="shared" si="154"/>
        <v>4.1427358540624404E-4</v>
      </c>
      <c r="BC165">
        <f t="shared" si="127"/>
        <v>4.9599715601859433E-3</v>
      </c>
      <c r="BD165">
        <f>VLOOKUP(MIN(90,BE165),mortality!$A$4:$G$76,saving_model!BA165+2,FALSE)</f>
        <v>2.4799857800929716E-3</v>
      </c>
      <c r="BE165">
        <f t="shared" si="128"/>
        <v>60</v>
      </c>
      <c r="BF165" s="9">
        <f t="shared" si="155"/>
        <v>8.3717735912058888E-4</v>
      </c>
      <c r="BG165" s="7">
        <f>VLOOKUP(saving_model!AZ165,lapse!$B$4:$C$134,2,FALSE)</f>
        <v>0.01</v>
      </c>
      <c r="BI165">
        <f>discount_curve!K149</f>
        <v>0.86571930665737795</v>
      </c>
    </row>
    <row r="166" spans="1:61" x14ac:dyDescent="0.55000000000000004">
      <c r="A166">
        <f t="shared" si="156"/>
        <v>143</v>
      </c>
      <c r="B166" s="19">
        <f t="shared" ca="1" si="129"/>
        <v>22.399972625423175</v>
      </c>
      <c r="C166">
        <f t="shared" si="110"/>
        <v>0</v>
      </c>
      <c r="D166">
        <f t="shared" si="130"/>
        <v>23.010886764463464</v>
      </c>
      <c r="E166">
        <f t="shared" ca="1" si="131"/>
        <v>46.48187440466063</v>
      </c>
      <c r="F166">
        <f t="shared" si="111"/>
        <v>0</v>
      </c>
      <c r="G166">
        <f t="shared" si="132"/>
        <v>23.600127485423229</v>
      </c>
      <c r="H166">
        <f t="shared" si="133"/>
        <v>0</v>
      </c>
      <c r="I166" s="19">
        <f t="shared" si="134"/>
        <v>781.56261930043559</v>
      </c>
      <c r="J166" s="26">
        <f t="shared" si="135"/>
        <v>666.06975802046509</v>
      </c>
      <c r="L166" s="19">
        <f t="shared" si="136"/>
        <v>55200.120133015196</v>
      </c>
      <c r="M166" s="26">
        <f t="shared" si="112"/>
        <v>0</v>
      </c>
      <c r="N166" s="18">
        <f t="shared" si="137"/>
        <v>46.000100110846006</v>
      </c>
      <c r="O166" s="18">
        <f t="shared" si="138"/>
        <v>0</v>
      </c>
      <c r="P166" s="18">
        <f t="shared" si="139"/>
        <v>781.56261930043559</v>
      </c>
      <c r="Q166" s="18">
        <f t="shared" si="140"/>
        <v>23.010886764463464</v>
      </c>
      <c r="R166" s="18">
        <f t="shared" si="141"/>
        <v>46.48187440466063</v>
      </c>
      <c r="S166" s="26">
        <f t="shared" si="142"/>
        <v>55866.189891035654</v>
      </c>
      <c r="T166" s="27">
        <f t="shared" si="143"/>
        <v>0</v>
      </c>
      <c r="U166" s="27"/>
      <c r="V166" s="19">
        <f t="shared" si="113"/>
        <v>0</v>
      </c>
      <c r="W166" s="19">
        <f t="shared" ca="1" si="114"/>
        <v>0</v>
      </c>
      <c r="X166" s="19">
        <f t="shared" si="115"/>
        <v>46.000100110846006</v>
      </c>
      <c r="Y166" s="19">
        <f t="shared" si="116"/>
        <v>23.600127485423229</v>
      </c>
      <c r="Z166" s="19">
        <f t="shared" si="109"/>
        <v>0</v>
      </c>
      <c r="AA166" s="19">
        <f t="shared" ca="1" si="144"/>
        <v>22.399972625422777</v>
      </c>
      <c r="AB166">
        <f t="shared" si="107"/>
        <v>0</v>
      </c>
      <c r="AC166" s="19">
        <f t="shared" si="117"/>
        <v>0</v>
      </c>
      <c r="AD166" s="29">
        <f t="shared" si="108"/>
        <v>0</v>
      </c>
      <c r="AE166" s="19">
        <f t="shared" ca="1" si="118"/>
        <v>22.399972625422777</v>
      </c>
      <c r="AF166" s="29">
        <f t="shared" ca="1" si="145"/>
        <v>3.979039320256561E-7</v>
      </c>
      <c r="AG166" s="19"/>
      <c r="AH166" s="19">
        <f t="shared" si="119"/>
        <v>0</v>
      </c>
      <c r="AI166" s="19">
        <f>SUM($AH$23:AH166)</f>
        <v>100000</v>
      </c>
      <c r="AJ166" s="19">
        <f t="shared" si="146"/>
        <v>104071.72605050645</v>
      </c>
      <c r="AK166" s="19">
        <f t="shared" ca="1" si="147"/>
        <v>104071.72605050645</v>
      </c>
      <c r="AL166" s="20">
        <f ca="1">IF($F$13,OFFSET(product_specs!$J$5,MIN(10,saving_model!AZ166),saving_model!$G$14),0)</f>
        <v>0</v>
      </c>
      <c r="AM166" s="19">
        <f t="shared" si="148"/>
        <v>104071.72605050645</v>
      </c>
      <c r="AN166" s="19">
        <f t="shared" si="157"/>
        <v>103425.27114157644</v>
      </c>
      <c r="AO166" s="19">
        <f t="shared" si="149"/>
        <v>0</v>
      </c>
      <c r="AP166" s="19">
        <f t="shared" si="150"/>
        <v>0</v>
      </c>
      <c r="AQ166" s="18">
        <f t="shared" si="120"/>
        <v>86.187725951313709</v>
      </c>
      <c r="AR166" s="18">
        <f t="shared" si="151"/>
        <v>0</v>
      </c>
      <c r="AS166" s="18">
        <f t="shared" si="152"/>
        <v>1465.285269762652</v>
      </c>
      <c r="AT166" s="3">
        <f>return!Q149</f>
        <v>1.417939100416965E-2</v>
      </c>
      <c r="AU166" s="8">
        <f t="shared" si="121"/>
        <v>1.0612366400394677</v>
      </c>
      <c r="AV166">
        <f t="shared" si="122"/>
        <v>0.53371984935338523</v>
      </c>
      <c r="AW166">
        <f t="shared" si="123"/>
        <v>2.2110603559410733E-4</v>
      </c>
      <c r="AX166">
        <f t="shared" si="153"/>
        <v>4.466330690249413E-4</v>
      </c>
      <c r="AY166">
        <f t="shared" si="124"/>
        <v>0</v>
      </c>
      <c r="AZ166">
        <f t="shared" si="125"/>
        <v>11</v>
      </c>
      <c r="BA166">
        <f t="shared" si="126"/>
        <v>5</v>
      </c>
      <c r="BB166">
        <f t="shared" si="154"/>
        <v>4.1427358540624404E-4</v>
      </c>
      <c r="BC166">
        <f t="shared" si="127"/>
        <v>4.9599715601859433E-3</v>
      </c>
      <c r="BD166">
        <f>VLOOKUP(MIN(90,BE166),mortality!$A$4:$G$76,saving_model!BA166+2,FALSE)</f>
        <v>2.4799857800929716E-3</v>
      </c>
      <c r="BE166">
        <f t="shared" si="128"/>
        <v>60</v>
      </c>
      <c r="BF166" s="9">
        <f t="shared" si="155"/>
        <v>8.3717735912058888E-4</v>
      </c>
      <c r="BG166" s="7">
        <f>VLOOKUP(saving_model!AZ166,lapse!$B$4:$C$134,2,FALSE)</f>
        <v>0.01</v>
      </c>
      <c r="BI166">
        <f>discount_curve!K150</f>
        <v>0.86484065422069734</v>
      </c>
    </row>
    <row r="167" spans="1:61" x14ac:dyDescent="0.55000000000000004">
      <c r="A167">
        <f t="shared" si="156"/>
        <v>144</v>
      </c>
      <c r="B167" s="19">
        <f t="shared" ca="1" si="129"/>
        <v>22.974758325074959</v>
      </c>
      <c r="C167">
        <f t="shared" si="110"/>
        <v>0</v>
      </c>
      <c r="D167">
        <f t="shared" si="130"/>
        <v>24.812345002040544</v>
      </c>
      <c r="E167">
        <f t="shared" ca="1" si="131"/>
        <v>46.46193535314535</v>
      </c>
      <c r="F167">
        <f t="shared" si="111"/>
        <v>0</v>
      </c>
      <c r="G167">
        <f t="shared" si="132"/>
        <v>23.580399917444399</v>
      </c>
      <c r="H167">
        <f t="shared" si="133"/>
        <v>0</v>
      </c>
      <c r="I167" s="19">
        <f t="shared" si="134"/>
        <v>-592.62802740120321</v>
      </c>
      <c r="J167" s="26">
        <f t="shared" si="135"/>
        <v>-710.45746599890845</v>
      </c>
      <c r="L167" s="19">
        <f t="shared" si="136"/>
        <v>55866.189891035661</v>
      </c>
      <c r="M167" s="26">
        <f t="shared" si="112"/>
        <v>0</v>
      </c>
      <c r="N167" s="18">
        <f t="shared" si="137"/>
        <v>46.555158242529721</v>
      </c>
      <c r="O167" s="18">
        <f t="shared" si="138"/>
        <v>0</v>
      </c>
      <c r="P167" s="18">
        <f t="shared" si="139"/>
        <v>-592.62802740120321</v>
      </c>
      <c r="Q167" s="18">
        <f t="shared" si="140"/>
        <v>24.812345002040544</v>
      </c>
      <c r="R167" s="18">
        <f t="shared" si="141"/>
        <v>46.46193535314535</v>
      </c>
      <c r="S167" s="26">
        <f t="shared" si="142"/>
        <v>55155.732425036738</v>
      </c>
      <c r="T167" s="27">
        <f t="shared" si="143"/>
        <v>0</v>
      </c>
      <c r="U167" s="27"/>
      <c r="V167" s="19">
        <f t="shared" si="113"/>
        <v>0</v>
      </c>
      <c r="W167" s="19">
        <f t="shared" ca="1" si="114"/>
        <v>0</v>
      </c>
      <c r="X167" s="19">
        <f t="shared" si="115"/>
        <v>46.555158242529721</v>
      </c>
      <c r="Y167" s="19">
        <f t="shared" si="116"/>
        <v>23.580399917444399</v>
      </c>
      <c r="Z167" s="19">
        <f t="shared" si="109"/>
        <v>0</v>
      </c>
      <c r="AA167" s="19">
        <f t="shared" ca="1" si="144"/>
        <v>22.974758325085322</v>
      </c>
      <c r="AB167">
        <f t="shared" si="107"/>
        <v>0</v>
      </c>
      <c r="AC167" s="19">
        <f t="shared" si="117"/>
        <v>0</v>
      </c>
      <c r="AD167" s="29">
        <f t="shared" si="108"/>
        <v>0</v>
      </c>
      <c r="AE167" s="19">
        <f t="shared" ca="1" si="118"/>
        <v>22.974758325085322</v>
      </c>
      <c r="AF167" s="29">
        <f t="shared" ca="1" si="145"/>
        <v>-1.0363265801061061E-5</v>
      </c>
      <c r="AG167" s="19"/>
      <c r="AH167" s="19">
        <f t="shared" si="119"/>
        <v>0</v>
      </c>
      <c r="AI167" s="19">
        <f>SUM($AH$23:AH167)</f>
        <v>100000</v>
      </c>
      <c r="AJ167" s="19">
        <f t="shared" si="146"/>
        <v>104160.79280488388</v>
      </c>
      <c r="AK167" s="19">
        <f t="shared" ca="1" si="147"/>
        <v>104160.79280488388</v>
      </c>
      <c r="AL167" s="20">
        <f ca="1">IF($F$13,OFFSET(product_specs!$J$5,MIN(10,saving_model!AZ167),saving_model!$G$14),0)</f>
        <v>0</v>
      </c>
      <c r="AM167" s="19">
        <f t="shared" si="148"/>
        <v>104160.79280488388</v>
      </c>
      <c r="AN167" s="19">
        <f t="shared" si="157"/>
        <v>104804.36868538777</v>
      </c>
      <c r="AO167" s="19">
        <f t="shared" si="149"/>
        <v>0</v>
      </c>
      <c r="AP167" s="19">
        <f t="shared" si="150"/>
        <v>0</v>
      </c>
      <c r="AQ167" s="18">
        <f t="shared" si="120"/>
        <v>87.33697390448981</v>
      </c>
      <c r="AR167" s="18">
        <f t="shared" si="151"/>
        <v>0</v>
      </c>
      <c r="AS167" s="18">
        <f t="shared" si="152"/>
        <v>-1112.4778131988021</v>
      </c>
      <c r="AT167" s="3">
        <f>return!Q150</f>
        <v>-1.0623656868578024E-2</v>
      </c>
      <c r="AU167" s="8">
        <f t="shared" si="121"/>
        <v>1.0616778118645025</v>
      </c>
      <c r="AV167">
        <f t="shared" si="122"/>
        <v>0.5330521102487662</v>
      </c>
      <c r="AW167">
        <f t="shared" si="123"/>
        <v>2.3821194457034842E-4</v>
      </c>
      <c r="AX167">
        <f t="shared" si="153"/>
        <v>4.4605973228505275E-4</v>
      </c>
      <c r="AY167">
        <f t="shared" si="124"/>
        <v>0</v>
      </c>
      <c r="AZ167">
        <f t="shared" si="125"/>
        <v>12</v>
      </c>
      <c r="BA167">
        <f t="shared" si="126"/>
        <v>5</v>
      </c>
      <c r="BB167">
        <f t="shared" si="154"/>
        <v>4.4688303449202937E-4</v>
      </c>
      <c r="BC167">
        <f t="shared" si="127"/>
        <v>5.3494355345027082E-3</v>
      </c>
      <c r="BD167">
        <f>VLOOKUP(MIN(90,BE167),mortality!$A$4:$G$76,saving_model!BA167+2,FALSE)</f>
        <v>2.6747177672513541E-3</v>
      </c>
      <c r="BE167">
        <f t="shared" si="128"/>
        <v>61</v>
      </c>
      <c r="BF167" s="9">
        <f t="shared" si="155"/>
        <v>8.3717735912058888E-4</v>
      </c>
      <c r="BG167" s="7">
        <f>VLOOKUP(saving_model!AZ167,lapse!$B$4:$C$134,2,FALSE)</f>
        <v>0.01</v>
      </c>
      <c r="BI167">
        <f>discount_curve!K151</f>
        <v>0.8605901886418017</v>
      </c>
    </row>
    <row r="168" spans="1:61" x14ac:dyDescent="0.55000000000000004">
      <c r="A168">
        <f t="shared" si="156"/>
        <v>145</v>
      </c>
      <c r="B168" s="19">
        <f t="shared" ca="1" si="129"/>
        <v>22.403190133780697</v>
      </c>
      <c r="C168">
        <f t="shared" si="110"/>
        <v>0</v>
      </c>
      <c r="D168">
        <f t="shared" si="130"/>
        <v>24.590335244385887</v>
      </c>
      <c r="E168">
        <f t="shared" ca="1" si="131"/>
        <v>46.046214750877809</v>
      </c>
      <c r="F168">
        <f t="shared" si="111"/>
        <v>0</v>
      </c>
      <c r="G168">
        <f t="shared" si="132"/>
        <v>23.559920220422825</v>
      </c>
      <c r="H168">
        <f t="shared" si="133"/>
        <v>0</v>
      </c>
      <c r="I168" s="19">
        <f t="shared" si="134"/>
        <v>-166.76294542596276</v>
      </c>
      <c r="J168" s="26">
        <f t="shared" si="135"/>
        <v>-283.36260577542998</v>
      </c>
      <c r="L168" s="19">
        <f t="shared" si="136"/>
        <v>55155.732425036753</v>
      </c>
      <c r="M168" s="26">
        <f t="shared" si="112"/>
        <v>0</v>
      </c>
      <c r="N168" s="18">
        <f t="shared" si="137"/>
        <v>45.963110354197291</v>
      </c>
      <c r="O168" s="18">
        <f t="shared" si="138"/>
        <v>0</v>
      </c>
      <c r="P168" s="18">
        <f t="shared" si="139"/>
        <v>-166.76294542596276</v>
      </c>
      <c r="Q168" s="18">
        <f t="shared" si="140"/>
        <v>24.590335244385887</v>
      </c>
      <c r="R168" s="18">
        <f t="shared" si="141"/>
        <v>46.046214750877809</v>
      </c>
      <c r="S168" s="26">
        <f t="shared" si="142"/>
        <v>54872.369819261323</v>
      </c>
      <c r="T168" s="27">
        <f t="shared" si="143"/>
        <v>0</v>
      </c>
      <c r="U168" s="27"/>
      <c r="V168" s="19">
        <f t="shared" si="113"/>
        <v>0</v>
      </c>
      <c r="W168" s="19">
        <f t="shared" ca="1" si="114"/>
        <v>0</v>
      </c>
      <c r="X168" s="19">
        <f t="shared" si="115"/>
        <v>45.963110354197291</v>
      </c>
      <c r="Y168" s="19">
        <f t="shared" si="116"/>
        <v>23.559920220422825</v>
      </c>
      <c r="Z168" s="19">
        <f t="shared" si="109"/>
        <v>0</v>
      </c>
      <c r="AA168" s="19">
        <f t="shared" ca="1" si="144"/>
        <v>22.403190133774466</v>
      </c>
      <c r="AB168">
        <f t="shared" si="107"/>
        <v>0</v>
      </c>
      <c r="AC168" s="19">
        <f t="shared" si="117"/>
        <v>0</v>
      </c>
      <c r="AD168" s="29">
        <f t="shared" si="108"/>
        <v>0</v>
      </c>
      <c r="AE168" s="19">
        <f t="shared" ca="1" si="118"/>
        <v>22.403190133774466</v>
      </c>
      <c r="AF168" s="29">
        <f t="shared" ca="1" si="145"/>
        <v>6.2314597926160786E-6</v>
      </c>
      <c r="AG168" s="19"/>
      <c r="AH168" s="19">
        <f t="shared" si="119"/>
        <v>0</v>
      </c>
      <c r="AI168" s="19">
        <f>SUM($AH$23:AH168)</f>
        <v>100000</v>
      </c>
      <c r="AJ168" s="19">
        <f t="shared" si="146"/>
        <v>103361.49237974425</v>
      </c>
      <c r="AK168" s="19">
        <f t="shared" ca="1" si="147"/>
        <v>103361.49237974425</v>
      </c>
      <c r="AL168" s="20">
        <f ca="1">IF($F$13,OFFSET(product_specs!$J$5,MIN(10,saving_model!AZ168),saving_model!$G$14),0)</f>
        <v>0</v>
      </c>
      <c r="AM168" s="19">
        <f t="shared" si="148"/>
        <v>103361.49237974425</v>
      </c>
      <c r="AN168" s="19">
        <f t="shared" si="157"/>
        <v>103604.55389828449</v>
      </c>
      <c r="AO168" s="19">
        <f t="shared" si="149"/>
        <v>0</v>
      </c>
      <c r="AP168" s="19">
        <f t="shared" si="150"/>
        <v>0</v>
      </c>
      <c r="AQ168" s="18">
        <f t="shared" si="120"/>
        <v>86.337128248570409</v>
      </c>
      <c r="AR168" s="18">
        <f t="shared" si="151"/>
        <v>0</v>
      </c>
      <c r="AS168" s="18">
        <f t="shared" si="152"/>
        <v>-313.44878058333222</v>
      </c>
      <c r="AT168" s="3">
        <f>return!Q151</f>
        <v>-3.0279576905739569E-3</v>
      </c>
      <c r="AU168" s="8">
        <f t="shared" si="121"/>
        <v>1.062119167091214</v>
      </c>
      <c r="AV168">
        <f t="shared" si="122"/>
        <v>0.53236783857191083</v>
      </c>
      <c r="AW168">
        <f t="shared" si="123"/>
        <v>2.3790615516697836E-4</v>
      </c>
      <c r="AX168">
        <f t="shared" si="153"/>
        <v>4.4548713152966709E-4</v>
      </c>
      <c r="AY168">
        <f t="shared" si="124"/>
        <v>0</v>
      </c>
      <c r="AZ168">
        <f t="shared" si="125"/>
        <v>12</v>
      </c>
      <c r="BA168">
        <f t="shared" si="126"/>
        <v>5</v>
      </c>
      <c r="BB168">
        <f t="shared" si="154"/>
        <v>4.4688303449202937E-4</v>
      </c>
      <c r="BC168">
        <f t="shared" si="127"/>
        <v>5.3494355345027082E-3</v>
      </c>
      <c r="BD168">
        <f>VLOOKUP(MIN(90,BE168),mortality!$A$4:$G$76,saving_model!BA168+2,FALSE)</f>
        <v>2.6747177672513541E-3</v>
      </c>
      <c r="BE168">
        <f t="shared" si="128"/>
        <v>61</v>
      </c>
      <c r="BF168" s="9">
        <f t="shared" si="155"/>
        <v>8.3717735912058888E-4</v>
      </c>
      <c r="BG168" s="7">
        <f>VLOOKUP(saving_model!AZ168,lapse!$B$4:$C$134,2,FALSE)</f>
        <v>0.01</v>
      </c>
      <c r="BI168">
        <f>discount_curve!K152</f>
        <v>0.85969339020381053</v>
      </c>
    </row>
    <row r="169" spans="1:61" x14ac:dyDescent="0.55000000000000004">
      <c r="A169">
        <f t="shared" si="156"/>
        <v>146</v>
      </c>
      <c r="B169" s="19">
        <f t="shared" ca="1" si="129"/>
        <v>22.187516539264166</v>
      </c>
      <c r="C169">
        <f t="shared" si="110"/>
        <v>0</v>
      </c>
      <c r="D169">
        <f t="shared" si="130"/>
        <v>24.525430559303153</v>
      </c>
      <c r="E169">
        <f t="shared" ca="1" si="131"/>
        <v>45.92467858482086</v>
      </c>
      <c r="F169">
        <f t="shared" si="111"/>
        <v>0</v>
      </c>
      <c r="G169">
        <f t="shared" si="132"/>
        <v>23.539458310122068</v>
      </c>
      <c r="H169">
        <f t="shared" si="133"/>
        <v>0</v>
      </c>
      <c r="I169" s="19">
        <f t="shared" si="134"/>
        <v>108.83570631220712</v>
      </c>
      <c r="J169" s="26">
        <f t="shared" si="135"/>
        <v>-7.3413776813031291</v>
      </c>
      <c r="L169" s="19">
        <f t="shared" si="136"/>
        <v>54872.369819261323</v>
      </c>
      <c r="M169" s="26">
        <f t="shared" si="112"/>
        <v>0</v>
      </c>
      <c r="N169" s="18">
        <f t="shared" si="137"/>
        <v>45.72697484938444</v>
      </c>
      <c r="O169" s="18">
        <f t="shared" si="138"/>
        <v>0</v>
      </c>
      <c r="P169" s="18">
        <f t="shared" si="139"/>
        <v>108.83570631220712</v>
      </c>
      <c r="Q169" s="18">
        <f t="shared" si="140"/>
        <v>24.525430559303153</v>
      </c>
      <c r="R169" s="18">
        <f t="shared" si="141"/>
        <v>45.92467858482086</v>
      </c>
      <c r="S169" s="26">
        <f t="shared" si="142"/>
        <v>54865.02844158002</v>
      </c>
      <c r="T169" s="27">
        <f t="shared" si="143"/>
        <v>0</v>
      </c>
      <c r="U169" s="27"/>
      <c r="V169" s="19">
        <f t="shared" si="113"/>
        <v>0</v>
      </c>
      <c r="W169" s="19">
        <f t="shared" ca="1" si="114"/>
        <v>0</v>
      </c>
      <c r="X169" s="19">
        <f t="shared" si="115"/>
        <v>45.72697484938444</v>
      </c>
      <c r="Y169" s="19">
        <f t="shared" si="116"/>
        <v>23.539458310122068</v>
      </c>
      <c r="Z169" s="19">
        <f t="shared" si="109"/>
        <v>0</v>
      </c>
      <c r="AA169" s="19">
        <f t="shared" ca="1" si="144"/>
        <v>22.187516539262372</v>
      </c>
      <c r="AB169">
        <f t="shared" si="107"/>
        <v>0</v>
      </c>
      <c r="AC169" s="19">
        <f t="shared" si="117"/>
        <v>0</v>
      </c>
      <c r="AD169" s="29">
        <f t="shared" si="108"/>
        <v>0</v>
      </c>
      <c r="AE169" s="19">
        <f t="shared" ca="1" si="118"/>
        <v>22.187516539262372</v>
      </c>
      <c r="AF169" s="29">
        <f t="shared" ca="1" si="145"/>
        <v>1.794120407794253E-6</v>
      </c>
      <c r="AG169" s="19"/>
      <c r="AH169" s="19">
        <f t="shared" si="119"/>
        <v>0</v>
      </c>
      <c r="AI169" s="19">
        <f>SUM($AH$23:AH169)</f>
        <v>100000</v>
      </c>
      <c r="AJ169" s="19">
        <f t="shared" si="146"/>
        <v>103221.17965720432</v>
      </c>
      <c r="AK169" s="19">
        <f t="shared" ca="1" si="147"/>
        <v>103221.17965720432</v>
      </c>
      <c r="AL169" s="20">
        <f ca="1">IF($F$13,OFFSET(product_specs!$J$5,MIN(10,saving_model!AZ169),saving_model!$G$14),0)</f>
        <v>0</v>
      </c>
      <c r="AM169" s="19">
        <f t="shared" si="148"/>
        <v>103221.17965720432</v>
      </c>
      <c r="AN169" s="19">
        <f t="shared" si="157"/>
        <v>103204.76798945258</v>
      </c>
      <c r="AO169" s="19">
        <f t="shared" si="149"/>
        <v>0</v>
      </c>
      <c r="AP169" s="19">
        <f t="shared" si="150"/>
        <v>0</v>
      </c>
      <c r="AQ169" s="18">
        <f t="shared" si="120"/>
        <v>86.003973324543821</v>
      </c>
      <c r="AR169" s="18">
        <f t="shared" si="151"/>
        <v>0</v>
      </c>
      <c r="AS169" s="18">
        <f t="shared" si="152"/>
        <v>204.83128215259512</v>
      </c>
      <c r="AT169" s="3">
        <f>return!Q152</f>
        <v>1.9863628516780807E-3</v>
      </c>
      <c r="AU169" s="8">
        <f t="shared" si="121"/>
        <v>1.0625607057958451</v>
      </c>
      <c r="AV169">
        <f t="shared" si="122"/>
        <v>0.53168444528521419</v>
      </c>
      <c r="AW169">
        <f t="shared" si="123"/>
        <v>2.3760075830126789E-4</v>
      </c>
      <c r="AX169">
        <f t="shared" si="153"/>
        <v>4.4491526581401115E-4</v>
      </c>
      <c r="AY169">
        <f t="shared" si="124"/>
        <v>0</v>
      </c>
      <c r="AZ169">
        <f t="shared" si="125"/>
        <v>12</v>
      </c>
      <c r="BA169">
        <f t="shared" si="126"/>
        <v>5</v>
      </c>
      <c r="BB169">
        <f t="shared" si="154"/>
        <v>4.4688303449202937E-4</v>
      </c>
      <c r="BC169">
        <f t="shared" si="127"/>
        <v>5.3494355345027082E-3</v>
      </c>
      <c r="BD169">
        <f>VLOOKUP(MIN(90,BE169),mortality!$A$4:$G$76,saving_model!BA169+2,FALSE)</f>
        <v>2.6747177672513541E-3</v>
      </c>
      <c r="BE169">
        <f t="shared" si="128"/>
        <v>61</v>
      </c>
      <c r="BF169" s="9">
        <f t="shared" si="155"/>
        <v>8.3717735912058888E-4</v>
      </c>
      <c r="BG169" s="7">
        <f>VLOOKUP(saving_model!AZ169,lapse!$B$4:$C$134,2,FALSE)</f>
        <v>0.01</v>
      </c>
      <c r="BI169">
        <f>discount_curve!K153</f>
        <v>0.85879752629592321</v>
      </c>
    </row>
    <row r="170" spans="1:61" x14ac:dyDescent="0.55000000000000004">
      <c r="A170">
        <f t="shared" si="156"/>
        <v>147</v>
      </c>
      <c r="B170" s="19">
        <f t="shared" ca="1" si="129"/>
        <v>22.201842863555726</v>
      </c>
      <c r="C170">
        <f t="shared" si="110"/>
        <v>0</v>
      </c>
      <c r="D170">
        <f t="shared" si="130"/>
        <v>24.557485304336673</v>
      </c>
      <c r="E170">
        <f t="shared" ca="1" si="131"/>
        <v>45.984702153386692</v>
      </c>
      <c r="F170">
        <f t="shared" si="111"/>
        <v>0</v>
      </c>
      <c r="G170">
        <f t="shared" si="132"/>
        <v>23.519014171094263</v>
      </c>
      <c r="H170">
        <f t="shared" si="133"/>
        <v>0</v>
      </c>
      <c r="I170" s="19">
        <f t="shared" si="134"/>
        <v>266.86394821972766</v>
      </c>
      <c r="J170" s="26">
        <f t="shared" si="135"/>
        <v>150.60090372735431</v>
      </c>
      <c r="L170" s="19">
        <f t="shared" si="136"/>
        <v>54865.02844158002</v>
      </c>
      <c r="M170" s="26">
        <f t="shared" si="112"/>
        <v>0</v>
      </c>
      <c r="N170" s="18">
        <f t="shared" si="137"/>
        <v>45.72085703465001</v>
      </c>
      <c r="O170" s="18">
        <f t="shared" si="138"/>
        <v>0</v>
      </c>
      <c r="P170" s="18">
        <f t="shared" si="139"/>
        <v>266.86394821972766</v>
      </c>
      <c r="Q170" s="18">
        <f t="shared" si="140"/>
        <v>24.557485304336673</v>
      </c>
      <c r="R170" s="18">
        <f t="shared" si="141"/>
        <v>45.984702153386692</v>
      </c>
      <c r="S170" s="26">
        <f t="shared" si="142"/>
        <v>55015.629345307374</v>
      </c>
      <c r="T170" s="27">
        <f t="shared" si="143"/>
        <v>0</v>
      </c>
      <c r="U170" s="27"/>
      <c r="V170" s="19">
        <f t="shared" si="113"/>
        <v>0</v>
      </c>
      <c r="W170" s="19">
        <f t="shared" ca="1" si="114"/>
        <v>0</v>
      </c>
      <c r="X170" s="19">
        <f t="shared" si="115"/>
        <v>45.72085703465001</v>
      </c>
      <c r="Y170" s="19">
        <f t="shared" si="116"/>
        <v>23.519014171094263</v>
      </c>
      <c r="Z170" s="19">
        <f t="shared" si="109"/>
        <v>0</v>
      </c>
      <c r="AA170" s="19">
        <f t="shared" ca="1" si="144"/>
        <v>22.201842863555747</v>
      </c>
      <c r="AB170">
        <f t="shared" si="107"/>
        <v>0</v>
      </c>
      <c r="AC170" s="19">
        <f t="shared" si="117"/>
        <v>0</v>
      </c>
      <c r="AD170" s="29">
        <f t="shared" si="108"/>
        <v>0</v>
      </c>
      <c r="AE170" s="19">
        <f t="shared" ca="1" si="118"/>
        <v>22.201842863555747</v>
      </c>
      <c r="AF170" s="29">
        <f t="shared" ca="1" si="145"/>
        <v>-2.1316282072803006E-8</v>
      </c>
      <c r="AG170" s="19"/>
      <c r="AH170" s="19">
        <f t="shared" si="119"/>
        <v>0</v>
      </c>
      <c r="AI170" s="19">
        <f>SUM($AH$23:AH170)</f>
        <v>100000</v>
      </c>
      <c r="AJ170" s="19">
        <f t="shared" si="146"/>
        <v>103488.93709769454</v>
      </c>
      <c r="AK170" s="19">
        <f t="shared" ca="1" si="147"/>
        <v>103488.93709769454</v>
      </c>
      <c r="AL170" s="20">
        <f ca="1">IF($F$13,OFFSET(product_specs!$J$5,MIN(10,saving_model!AZ170),saving_model!$G$14),0)</f>
        <v>0</v>
      </c>
      <c r="AM170" s="19">
        <f t="shared" si="148"/>
        <v>103488.93709769454</v>
      </c>
      <c r="AN170" s="19">
        <f t="shared" si="157"/>
        <v>103323.59529828062</v>
      </c>
      <c r="AO170" s="19">
        <f t="shared" si="149"/>
        <v>0</v>
      </c>
      <c r="AP170" s="19">
        <f t="shared" si="150"/>
        <v>0</v>
      </c>
      <c r="AQ170" s="18">
        <f t="shared" si="120"/>
        <v>86.102996081900514</v>
      </c>
      <c r="AR170" s="18">
        <f t="shared" si="151"/>
        <v>0</v>
      </c>
      <c r="AS170" s="18">
        <f t="shared" si="152"/>
        <v>502.88959099163486</v>
      </c>
      <c r="AT170" s="3">
        <f>return!Q153</f>
        <v>4.8711914613304153E-3</v>
      </c>
      <c r="AU170" s="8">
        <f t="shared" si="121"/>
        <v>1.0630024280546702</v>
      </c>
      <c r="AV170">
        <f t="shared" si="122"/>
        <v>0.5310019292610989</v>
      </c>
      <c r="AW170">
        <f t="shared" si="123"/>
        <v>2.3729575346932179E-4</v>
      </c>
      <c r="AX170">
        <f t="shared" si="153"/>
        <v>4.4434413419452458E-4</v>
      </c>
      <c r="AY170">
        <f t="shared" si="124"/>
        <v>0</v>
      </c>
      <c r="AZ170">
        <f t="shared" si="125"/>
        <v>12</v>
      </c>
      <c r="BA170">
        <f t="shared" si="126"/>
        <v>5</v>
      </c>
      <c r="BB170">
        <f t="shared" si="154"/>
        <v>4.4688303449202937E-4</v>
      </c>
      <c r="BC170">
        <f t="shared" si="127"/>
        <v>5.3494355345027082E-3</v>
      </c>
      <c r="BD170">
        <f>VLOOKUP(MIN(90,BE170),mortality!$A$4:$G$76,saving_model!BA170+2,FALSE)</f>
        <v>2.6747177672513541E-3</v>
      </c>
      <c r="BE170">
        <f t="shared" si="128"/>
        <v>61</v>
      </c>
      <c r="BF170" s="9">
        <f t="shared" si="155"/>
        <v>8.3717735912058888E-4</v>
      </c>
      <c r="BG170" s="7">
        <f>VLOOKUP(saving_model!AZ170,lapse!$B$4:$C$134,2,FALSE)</f>
        <v>0.01</v>
      </c>
      <c r="BI170">
        <f>discount_curve!K154</f>
        <v>0.85790259594429041</v>
      </c>
    </row>
    <row r="171" spans="1:61" x14ac:dyDescent="0.55000000000000004">
      <c r="A171">
        <f t="shared" si="156"/>
        <v>148</v>
      </c>
      <c r="B171" s="19">
        <f t="shared" ca="1" si="129"/>
        <v>22.347769999845923</v>
      </c>
      <c r="C171">
        <f t="shared" si="110"/>
        <v>0</v>
      </c>
      <c r="D171">
        <f t="shared" si="130"/>
        <v>24.719672850311603</v>
      </c>
      <c r="E171">
        <f t="shared" ca="1" si="131"/>
        <v>46.288403688874482</v>
      </c>
      <c r="F171">
        <f t="shared" si="111"/>
        <v>0</v>
      </c>
      <c r="G171">
        <f t="shared" si="132"/>
        <v>23.498587787904984</v>
      </c>
      <c r="H171">
        <f t="shared" si="133"/>
        <v>0</v>
      </c>
      <c r="I171" s="19">
        <f t="shared" si="134"/>
        <v>691.50169756977095</v>
      </c>
      <c r="J171" s="26">
        <f t="shared" si="135"/>
        <v>574.64726324283401</v>
      </c>
      <c r="L171" s="19">
        <f t="shared" si="136"/>
        <v>55015.629345307374</v>
      </c>
      <c r="M171" s="26">
        <f t="shared" si="112"/>
        <v>0</v>
      </c>
      <c r="N171" s="18">
        <f t="shared" si="137"/>
        <v>45.846357787756141</v>
      </c>
      <c r="O171" s="18">
        <f t="shared" si="138"/>
        <v>0</v>
      </c>
      <c r="P171" s="18">
        <f t="shared" si="139"/>
        <v>691.50169756977095</v>
      </c>
      <c r="Q171" s="18">
        <f t="shared" si="140"/>
        <v>24.719672850311603</v>
      </c>
      <c r="R171" s="18">
        <f t="shared" si="141"/>
        <v>46.288403688874482</v>
      </c>
      <c r="S171" s="26">
        <f t="shared" si="142"/>
        <v>55590.276608550208</v>
      </c>
      <c r="T171" s="27">
        <f t="shared" si="143"/>
        <v>0</v>
      </c>
      <c r="U171" s="27"/>
      <c r="V171" s="19">
        <f t="shared" si="113"/>
        <v>0</v>
      </c>
      <c r="W171" s="19">
        <f t="shared" ca="1" si="114"/>
        <v>0</v>
      </c>
      <c r="X171" s="19">
        <f t="shared" si="115"/>
        <v>45.846357787756141</v>
      </c>
      <c r="Y171" s="19">
        <f t="shared" si="116"/>
        <v>23.498587787904984</v>
      </c>
      <c r="Z171" s="19">
        <f t="shared" si="109"/>
        <v>0</v>
      </c>
      <c r="AA171" s="19">
        <f t="shared" ca="1" si="144"/>
        <v>22.347769999851156</v>
      </c>
      <c r="AB171">
        <f t="shared" si="107"/>
        <v>0</v>
      </c>
      <c r="AC171" s="19">
        <f t="shared" si="117"/>
        <v>0</v>
      </c>
      <c r="AD171" s="29">
        <f t="shared" si="108"/>
        <v>0</v>
      </c>
      <c r="AE171" s="19">
        <f t="shared" ca="1" si="118"/>
        <v>22.347769999851156</v>
      </c>
      <c r="AF171" s="29">
        <f t="shared" ca="1" si="145"/>
        <v>-5.2331472488731379E-6</v>
      </c>
      <c r="AG171" s="19"/>
      <c r="AH171" s="19">
        <f t="shared" si="119"/>
        <v>0</v>
      </c>
      <c r="AI171" s="19">
        <f>SUM($AH$23:AH171)</f>
        <v>100000</v>
      </c>
      <c r="AJ171" s="19">
        <f t="shared" si="146"/>
        <v>104306.31639984273</v>
      </c>
      <c r="AK171" s="19">
        <f t="shared" ca="1" si="147"/>
        <v>104306.31639984273</v>
      </c>
      <c r="AL171" s="20">
        <f ca="1">IF($F$13,OFFSET(product_specs!$J$5,MIN(10,saving_model!AZ171),saving_model!$G$14),0)</f>
        <v>0</v>
      </c>
      <c r="AM171" s="19">
        <f t="shared" si="148"/>
        <v>104306.31639984273</v>
      </c>
      <c r="AN171" s="19">
        <f t="shared" si="157"/>
        <v>103740.38189319035</v>
      </c>
      <c r="AO171" s="19">
        <f t="shared" si="149"/>
        <v>0</v>
      </c>
      <c r="AP171" s="19">
        <f t="shared" si="150"/>
        <v>0</v>
      </c>
      <c r="AQ171" s="18">
        <f t="shared" si="120"/>
        <v>86.450318244325288</v>
      </c>
      <c r="AR171" s="18">
        <f t="shared" si="151"/>
        <v>0</v>
      </c>
      <c r="AS171" s="18">
        <f t="shared" si="152"/>
        <v>1304.7696497934326</v>
      </c>
      <c r="AT171" s="3">
        <f>return!Q154</f>
        <v>1.2587748771015317E-2</v>
      </c>
      <c r="AU171" s="8">
        <f t="shared" si="121"/>
        <v>1.0634443339439954</v>
      </c>
      <c r="AV171">
        <f t="shared" si="122"/>
        <v>0.53032028937343512</v>
      </c>
      <c r="AW171">
        <f t="shared" si="123"/>
        <v>2.3699114016789181E-4</v>
      </c>
      <c r="AX171">
        <f t="shared" si="153"/>
        <v>4.4377373572885822E-4</v>
      </c>
      <c r="AY171">
        <f t="shared" si="124"/>
        <v>0</v>
      </c>
      <c r="AZ171">
        <f t="shared" si="125"/>
        <v>12</v>
      </c>
      <c r="BA171">
        <f t="shared" si="126"/>
        <v>5</v>
      </c>
      <c r="BB171">
        <f t="shared" si="154"/>
        <v>4.4688303449202937E-4</v>
      </c>
      <c r="BC171">
        <f t="shared" si="127"/>
        <v>5.3494355345027082E-3</v>
      </c>
      <c r="BD171">
        <f>VLOOKUP(MIN(90,BE171),mortality!$A$4:$G$76,saving_model!BA171+2,FALSE)</f>
        <v>2.6747177672513541E-3</v>
      </c>
      <c r="BE171">
        <f t="shared" si="128"/>
        <v>61</v>
      </c>
      <c r="BF171" s="9">
        <f t="shared" si="155"/>
        <v>8.3717735912058888E-4</v>
      </c>
      <c r="BG171" s="7">
        <f>VLOOKUP(saving_model!AZ171,lapse!$B$4:$C$134,2,FALSE)</f>
        <v>0.01</v>
      </c>
      <c r="BI171">
        <f>discount_curve!K155</f>
        <v>0.857008598176078</v>
      </c>
    </row>
    <row r="172" spans="1:61" x14ac:dyDescent="0.55000000000000004">
      <c r="A172">
        <f t="shared" si="156"/>
        <v>149</v>
      </c>
      <c r="B172" s="19">
        <f t="shared" ca="1" si="129"/>
        <v>22.847051361989088</v>
      </c>
      <c r="C172">
        <f t="shared" si="110"/>
        <v>0</v>
      </c>
      <c r="D172">
        <f t="shared" si="130"/>
        <v>24.904125030100825</v>
      </c>
      <c r="E172">
        <f t="shared" ca="1" si="131"/>
        <v>46.633796486387531</v>
      </c>
      <c r="F172">
        <f t="shared" si="111"/>
        <v>0</v>
      </c>
      <c r="G172">
        <f t="shared" si="132"/>
        <v>23.478179145133183</v>
      </c>
      <c r="H172">
        <f t="shared" si="133"/>
        <v>0</v>
      </c>
      <c r="I172" s="19">
        <f t="shared" si="134"/>
        <v>368.87752684236534</v>
      </c>
      <c r="J172" s="26">
        <f t="shared" si="135"/>
        <v>251.01437481875473</v>
      </c>
      <c r="L172" s="19">
        <f t="shared" si="136"/>
        <v>55590.276608550208</v>
      </c>
      <c r="M172" s="26">
        <f t="shared" si="112"/>
        <v>0</v>
      </c>
      <c r="N172" s="18">
        <f t="shared" si="137"/>
        <v>46.32523050712517</v>
      </c>
      <c r="O172" s="18">
        <f t="shared" si="138"/>
        <v>0</v>
      </c>
      <c r="P172" s="18">
        <f t="shared" si="139"/>
        <v>368.87752684236534</v>
      </c>
      <c r="Q172" s="18">
        <f t="shared" si="140"/>
        <v>24.904125030100825</v>
      </c>
      <c r="R172" s="18">
        <f t="shared" si="141"/>
        <v>46.633796486387531</v>
      </c>
      <c r="S172" s="26">
        <f t="shared" si="142"/>
        <v>55841.290983368963</v>
      </c>
      <c r="T172" s="27">
        <f t="shared" si="143"/>
        <v>0</v>
      </c>
      <c r="U172" s="27"/>
      <c r="V172" s="19">
        <f t="shared" si="113"/>
        <v>0</v>
      </c>
      <c r="W172" s="19">
        <f t="shared" ca="1" si="114"/>
        <v>0</v>
      </c>
      <c r="X172" s="19">
        <f t="shared" si="115"/>
        <v>46.32523050712517</v>
      </c>
      <c r="Y172" s="19">
        <f t="shared" si="116"/>
        <v>23.478179145133183</v>
      </c>
      <c r="Z172" s="19">
        <f t="shared" si="109"/>
        <v>0</v>
      </c>
      <c r="AA172" s="19">
        <f t="shared" ca="1" si="144"/>
        <v>22.847051361991987</v>
      </c>
      <c r="AB172">
        <f t="shared" si="107"/>
        <v>0</v>
      </c>
      <c r="AC172" s="19">
        <f t="shared" si="117"/>
        <v>0</v>
      </c>
      <c r="AD172" s="29">
        <f t="shared" si="108"/>
        <v>0</v>
      </c>
      <c r="AE172" s="19">
        <f t="shared" ca="1" si="118"/>
        <v>22.847051361991987</v>
      </c>
      <c r="AF172" s="29">
        <f t="shared" ca="1" si="145"/>
        <v>-2.8990143619012088E-6</v>
      </c>
      <c r="AG172" s="19"/>
      <c r="AH172" s="19">
        <f t="shared" si="119"/>
        <v>0</v>
      </c>
      <c r="AI172" s="19">
        <f>SUM($AH$23:AH172)</f>
        <v>100000</v>
      </c>
      <c r="AJ172" s="19">
        <f t="shared" si="146"/>
        <v>105219.69381178307</v>
      </c>
      <c r="AK172" s="19">
        <f t="shared" ca="1" si="147"/>
        <v>105219.69381178307</v>
      </c>
      <c r="AL172" s="20">
        <f ca="1">IF($F$13,OFFSET(product_specs!$J$5,MIN(10,saving_model!AZ172),saving_model!$G$14),0)</f>
        <v>0</v>
      </c>
      <c r="AM172" s="19">
        <f t="shared" si="148"/>
        <v>105219.69381178307</v>
      </c>
      <c r="AN172" s="19">
        <f t="shared" si="157"/>
        <v>104958.70122473946</v>
      </c>
      <c r="AO172" s="19">
        <f t="shared" si="149"/>
        <v>0</v>
      </c>
      <c r="AP172" s="19">
        <f t="shared" si="150"/>
        <v>0</v>
      </c>
      <c r="AQ172" s="18">
        <f t="shared" si="120"/>
        <v>87.465584353949552</v>
      </c>
      <c r="AR172" s="18">
        <f t="shared" si="151"/>
        <v>0</v>
      </c>
      <c r="AS172" s="18">
        <f t="shared" si="152"/>
        <v>696.91634279512607</v>
      </c>
      <c r="AT172" s="3">
        <f>return!Q155</f>
        <v>6.6454479966739921E-3</v>
      </c>
      <c r="AU172" s="8">
        <f t="shared" si="121"/>
        <v>1.0638864235401588</v>
      </c>
      <c r="AV172">
        <f t="shared" si="122"/>
        <v>0.52963952449753837</v>
      </c>
      <c r="AW172">
        <f t="shared" si="123"/>
        <v>2.3668691789437547E-4</v>
      </c>
      <c r="AX172">
        <f t="shared" si="153"/>
        <v>4.4320406947587242E-4</v>
      </c>
      <c r="AY172">
        <f t="shared" si="124"/>
        <v>0</v>
      </c>
      <c r="AZ172">
        <f t="shared" si="125"/>
        <v>12</v>
      </c>
      <c r="BA172">
        <f t="shared" si="126"/>
        <v>5</v>
      </c>
      <c r="BB172">
        <f t="shared" si="154"/>
        <v>4.4688303449202937E-4</v>
      </c>
      <c r="BC172">
        <f t="shared" si="127"/>
        <v>5.3494355345027082E-3</v>
      </c>
      <c r="BD172">
        <f>VLOOKUP(MIN(90,BE172),mortality!$A$4:$G$76,saving_model!BA172+2,FALSE)</f>
        <v>2.6747177672513541E-3</v>
      </c>
      <c r="BE172">
        <f t="shared" si="128"/>
        <v>61</v>
      </c>
      <c r="BF172" s="9">
        <f t="shared" si="155"/>
        <v>8.3717735912058888E-4</v>
      </c>
      <c r="BG172" s="7">
        <f>VLOOKUP(saving_model!AZ172,lapse!$B$4:$C$134,2,FALSE)</f>
        <v>0.01</v>
      </c>
      <c r="BI172">
        <f>discount_curve!K156</f>
        <v>0.85611553201946478</v>
      </c>
    </row>
    <row r="173" spans="1:61" x14ac:dyDescent="0.55000000000000004">
      <c r="A173">
        <f t="shared" si="156"/>
        <v>150</v>
      </c>
      <c r="B173" s="19">
        <f t="shared" ca="1" si="129"/>
        <v>23.076620925431655</v>
      </c>
      <c r="C173">
        <f t="shared" si="110"/>
        <v>0</v>
      </c>
      <c r="D173">
        <f t="shared" si="130"/>
        <v>24.930258546364616</v>
      </c>
      <c r="E173">
        <f t="shared" ca="1" si="131"/>
        <v>46.682732358555135</v>
      </c>
      <c r="F173">
        <f t="shared" si="111"/>
        <v>0</v>
      </c>
      <c r="G173">
        <f t="shared" si="132"/>
        <v>23.457788227371232</v>
      </c>
      <c r="H173">
        <f t="shared" si="133"/>
        <v>0</v>
      </c>
      <c r="I173" s="19">
        <f t="shared" si="134"/>
        <v>-15.526890875072318</v>
      </c>
      <c r="J173" s="26">
        <f t="shared" si="135"/>
        <v>-133.67429093279497</v>
      </c>
      <c r="L173" s="19">
        <f t="shared" si="136"/>
        <v>55841.290983368963</v>
      </c>
      <c r="M173" s="26">
        <f t="shared" si="112"/>
        <v>0</v>
      </c>
      <c r="N173" s="18">
        <f t="shared" si="137"/>
        <v>46.53440915280747</v>
      </c>
      <c r="O173" s="18">
        <f t="shared" si="138"/>
        <v>0</v>
      </c>
      <c r="P173" s="18">
        <f t="shared" si="139"/>
        <v>-15.526890875072318</v>
      </c>
      <c r="Q173" s="18">
        <f t="shared" si="140"/>
        <v>24.930258546364616</v>
      </c>
      <c r="R173" s="18">
        <f t="shared" si="141"/>
        <v>46.682732358555135</v>
      </c>
      <c r="S173" s="26">
        <f t="shared" si="142"/>
        <v>55707.616692436161</v>
      </c>
      <c r="T173" s="27">
        <f t="shared" si="143"/>
        <v>0</v>
      </c>
      <c r="U173" s="27"/>
      <c r="V173" s="19">
        <f t="shared" si="113"/>
        <v>0</v>
      </c>
      <c r="W173" s="19">
        <f t="shared" ca="1" si="114"/>
        <v>0</v>
      </c>
      <c r="X173" s="19">
        <f t="shared" si="115"/>
        <v>46.53440915280747</v>
      </c>
      <c r="Y173" s="19">
        <f t="shared" si="116"/>
        <v>23.457788227371232</v>
      </c>
      <c r="Z173" s="19">
        <f t="shared" si="109"/>
        <v>0</v>
      </c>
      <c r="AA173" s="19">
        <f t="shared" ca="1" si="144"/>
        <v>23.076620925436238</v>
      </c>
      <c r="AB173">
        <f t="shared" si="107"/>
        <v>0</v>
      </c>
      <c r="AC173" s="19">
        <f t="shared" si="117"/>
        <v>0</v>
      </c>
      <c r="AD173" s="29">
        <f t="shared" si="108"/>
        <v>0</v>
      </c>
      <c r="AE173" s="19">
        <f t="shared" ca="1" si="118"/>
        <v>23.076620925436238</v>
      </c>
      <c r="AF173" s="29">
        <f t="shared" ca="1" si="145"/>
        <v>-4.5830006456526462E-6</v>
      </c>
      <c r="AG173" s="19"/>
      <c r="AH173" s="19">
        <f t="shared" si="119"/>
        <v>0</v>
      </c>
      <c r="AI173" s="19">
        <f>SUM($AH$23:AH173)</f>
        <v>100000</v>
      </c>
      <c r="AJ173" s="19">
        <f t="shared" si="146"/>
        <v>105465.49227672163</v>
      </c>
      <c r="AK173" s="19">
        <f t="shared" ca="1" si="147"/>
        <v>105465.49227672163</v>
      </c>
      <c r="AL173" s="20">
        <f ca="1">IF($F$13,OFFSET(product_specs!$J$5,MIN(10,saving_model!AZ173),saving_model!$G$14),0)</f>
        <v>0</v>
      </c>
      <c r="AM173" s="19">
        <f t="shared" si="148"/>
        <v>105465.49227672163</v>
      </c>
      <c r="AN173" s="19">
        <f t="shared" si="157"/>
        <v>105568.15198318064</v>
      </c>
      <c r="AO173" s="19">
        <f t="shared" si="149"/>
        <v>0</v>
      </c>
      <c r="AP173" s="19">
        <f t="shared" si="150"/>
        <v>0</v>
      </c>
      <c r="AQ173" s="18">
        <f t="shared" si="120"/>
        <v>87.973459985983865</v>
      </c>
      <c r="AR173" s="18">
        <f t="shared" si="151"/>
        <v>0</v>
      </c>
      <c r="AS173" s="18">
        <f t="shared" si="152"/>
        <v>-29.372492946045725</v>
      </c>
      <c r="AT173" s="3">
        <f>return!Q156</f>
        <v>-2.784645736979563E-4</v>
      </c>
      <c r="AU173" s="8">
        <f t="shared" si="121"/>
        <v>1.0643286969195302</v>
      </c>
      <c r="AV173">
        <f t="shared" si="122"/>
        <v>0.52895963351016817</v>
      </c>
      <c r="AW173">
        <f t="shared" si="123"/>
        <v>2.363830861468157E-4</v>
      </c>
      <c r="AX173">
        <f t="shared" si="153"/>
        <v>4.4263513449563596E-4</v>
      </c>
      <c r="AY173">
        <f t="shared" si="124"/>
        <v>0</v>
      </c>
      <c r="AZ173">
        <f t="shared" si="125"/>
        <v>12</v>
      </c>
      <c r="BA173">
        <f t="shared" si="126"/>
        <v>5</v>
      </c>
      <c r="BB173">
        <f t="shared" si="154"/>
        <v>4.4688303449202937E-4</v>
      </c>
      <c r="BC173">
        <f t="shared" si="127"/>
        <v>5.3494355345027082E-3</v>
      </c>
      <c r="BD173">
        <f>VLOOKUP(MIN(90,BE173),mortality!$A$4:$G$76,saving_model!BA173+2,FALSE)</f>
        <v>2.6747177672513541E-3</v>
      </c>
      <c r="BE173">
        <f t="shared" si="128"/>
        <v>61</v>
      </c>
      <c r="BF173" s="9">
        <f t="shared" si="155"/>
        <v>8.3717735912058888E-4</v>
      </c>
      <c r="BG173" s="7">
        <f>VLOOKUP(saving_model!AZ173,lapse!$B$4:$C$134,2,FALSE)</f>
        <v>0.01</v>
      </c>
      <c r="BI173">
        <f>discount_curve!K157</f>
        <v>0.85522339650364321</v>
      </c>
    </row>
    <row r="174" spans="1:61" x14ac:dyDescent="0.55000000000000004">
      <c r="A174">
        <f t="shared" si="156"/>
        <v>151</v>
      </c>
      <c r="B174" s="19">
        <f t="shared" ca="1" si="129"/>
        <v>22.985598891127211</v>
      </c>
      <c r="C174">
        <f t="shared" si="110"/>
        <v>0</v>
      </c>
      <c r="D174">
        <f t="shared" si="130"/>
        <v>25.054485188323081</v>
      </c>
      <c r="E174">
        <f t="shared" ca="1" si="131"/>
        <v>46.915350847752265</v>
      </c>
      <c r="F174">
        <f t="shared" si="111"/>
        <v>0</v>
      </c>
      <c r="G174">
        <f t="shared" si="132"/>
        <v>23.437415019224854</v>
      </c>
      <c r="H174">
        <f t="shared" si="133"/>
        <v>0</v>
      </c>
      <c r="I174" s="19">
        <f t="shared" si="134"/>
        <v>807.03998318522292</v>
      </c>
      <c r="J174" s="26">
        <f t="shared" si="135"/>
        <v>688.6471332387955</v>
      </c>
      <c r="L174" s="19">
        <f t="shared" si="136"/>
        <v>55707.616692436168</v>
      </c>
      <c r="M174" s="26">
        <f t="shared" si="112"/>
        <v>0</v>
      </c>
      <c r="N174" s="18">
        <f t="shared" si="137"/>
        <v>46.423013910363473</v>
      </c>
      <c r="O174" s="18">
        <f t="shared" si="138"/>
        <v>0</v>
      </c>
      <c r="P174" s="18">
        <f t="shared" si="139"/>
        <v>807.03998318522292</v>
      </c>
      <c r="Q174" s="18">
        <f t="shared" si="140"/>
        <v>25.054485188323081</v>
      </c>
      <c r="R174" s="18">
        <f t="shared" si="141"/>
        <v>46.915350847752265</v>
      </c>
      <c r="S174" s="26">
        <f t="shared" si="142"/>
        <v>56396.263825674956</v>
      </c>
      <c r="T174" s="27">
        <f t="shared" si="143"/>
        <v>0</v>
      </c>
      <c r="U174" s="27"/>
      <c r="V174" s="19">
        <f t="shared" si="113"/>
        <v>0</v>
      </c>
      <c r="W174" s="19">
        <f t="shared" ca="1" si="114"/>
        <v>0</v>
      </c>
      <c r="X174" s="19">
        <f t="shared" si="115"/>
        <v>46.423013910363473</v>
      </c>
      <c r="Y174" s="19">
        <f t="shared" si="116"/>
        <v>23.437415019224854</v>
      </c>
      <c r="Z174" s="19">
        <f t="shared" si="109"/>
        <v>0</v>
      </c>
      <c r="AA174" s="19">
        <f t="shared" ca="1" si="144"/>
        <v>22.985598891138618</v>
      </c>
      <c r="AB174">
        <f t="shared" si="107"/>
        <v>0</v>
      </c>
      <c r="AC174" s="19">
        <f t="shared" si="117"/>
        <v>0</v>
      </c>
      <c r="AD174" s="29">
        <f t="shared" si="108"/>
        <v>0</v>
      </c>
      <c r="AE174" s="19">
        <f t="shared" ca="1" si="118"/>
        <v>22.985598891138618</v>
      </c>
      <c r="AF174" s="29">
        <f t="shared" ca="1" si="145"/>
        <v>-1.1407763622628408E-5</v>
      </c>
      <c r="AG174" s="19"/>
      <c r="AH174" s="19">
        <f t="shared" si="119"/>
        <v>0</v>
      </c>
      <c r="AI174" s="19">
        <f>SUM($AH$23:AH174)</f>
        <v>100000</v>
      </c>
      <c r="AJ174" s="19">
        <f t="shared" si="146"/>
        <v>106127.25739003475</v>
      </c>
      <c r="AK174" s="19">
        <f t="shared" ca="1" si="147"/>
        <v>106127.25739003475</v>
      </c>
      <c r="AL174" s="20">
        <f ca="1">IF($F$13,OFFSET(product_specs!$J$5,MIN(10,saving_model!AZ174),saving_model!$G$14),0)</f>
        <v>0</v>
      </c>
      <c r="AM174" s="19">
        <f t="shared" si="148"/>
        <v>106127.25739003475</v>
      </c>
      <c r="AN174" s="19">
        <f t="shared" si="157"/>
        <v>105450.80603024861</v>
      </c>
      <c r="AO174" s="19">
        <f t="shared" si="149"/>
        <v>0</v>
      </c>
      <c r="AP174" s="19">
        <f t="shared" si="150"/>
        <v>0</v>
      </c>
      <c r="AQ174" s="18">
        <f t="shared" si="120"/>
        <v>87.875671691873848</v>
      </c>
      <c r="AR174" s="18">
        <f t="shared" si="151"/>
        <v>0</v>
      </c>
      <c r="AS174" s="18">
        <f t="shared" si="152"/>
        <v>1528.6540629560284</v>
      </c>
      <c r="AT174" s="3">
        <f>return!Q157</f>
        <v>1.4508461920657689E-2</v>
      </c>
      <c r="AU174" s="8">
        <f t="shared" si="121"/>
        <v>1.0647711541585108</v>
      </c>
      <c r="AV174">
        <f t="shared" si="122"/>
        <v>0.52828061528952575</v>
      </c>
      <c r="AW174">
        <f t="shared" si="123"/>
        <v>2.3607964442389965E-4</v>
      </c>
      <c r="AX174">
        <f t="shared" si="153"/>
        <v>4.4206692984942409E-4</v>
      </c>
      <c r="AY174">
        <f t="shared" si="124"/>
        <v>0</v>
      </c>
      <c r="AZ174">
        <f t="shared" si="125"/>
        <v>12</v>
      </c>
      <c r="BA174">
        <f t="shared" si="126"/>
        <v>5</v>
      </c>
      <c r="BB174">
        <f t="shared" si="154"/>
        <v>4.4688303449202937E-4</v>
      </c>
      <c r="BC174">
        <f t="shared" si="127"/>
        <v>5.3494355345027082E-3</v>
      </c>
      <c r="BD174">
        <f>VLOOKUP(MIN(90,BE174),mortality!$A$4:$G$76,saving_model!BA174+2,FALSE)</f>
        <v>2.6747177672513541E-3</v>
      </c>
      <c r="BE174">
        <f t="shared" si="128"/>
        <v>61</v>
      </c>
      <c r="BF174" s="9">
        <f t="shared" si="155"/>
        <v>8.3717735912058888E-4</v>
      </c>
      <c r="BG174" s="7">
        <f>VLOOKUP(saving_model!AZ174,lapse!$B$4:$C$134,2,FALSE)</f>
        <v>0.01</v>
      </c>
      <c r="BI174">
        <f>discount_curve!K158</f>
        <v>0.8543321906588166</v>
      </c>
    </row>
    <row r="175" spans="1:61" x14ac:dyDescent="0.55000000000000004">
      <c r="A175">
        <f t="shared" si="156"/>
        <v>152</v>
      </c>
      <c r="B175" s="19">
        <f t="shared" ca="1" si="129"/>
        <v>23.57982701607898</v>
      </c>
      <c r="C175">
        <f t="shared" si="110"/>
        <v>0</v>
      </c>
      <c r="D175">
        <f t="shared" si="130"/>
        <v>25.252101814617536</v>
      </c>
      <c r="E175">
        <f t="shared" ca="1" si="131"/>
        <v>47.28539450605399</v>
      </c>
      <c r="F175">
        <f t="shared" si="111"/>
        <v>0</v>
      </c>
      <c r="G175">
        <f t="shared" si="132"/>
        <v>23.417059505313169</v>
      </c>
      <c r="H175">
        <f t="shared" si="133"/>
        <v>0</v>
      </c>
      <c r="I175" s="19">
        <f t="shared" si="134"/>
        <v>315.63121832024353</v>
      </c>
      <c r="J175" s="26">
        <f t="shared" si="135"/>
        <v>196.09683547817986</v>
      </c>
      <c r="L175" s="19">
        <f t="shared" si="136"/>
        <v>56396.263825674963</v>
      </c>
      <c r="M175" s="26">
        <f t="shared" si="112"/>
        <v>0</v>
      </c>
      <c r="N175" s="18">
        <f t="shared" si="137"/>
        <v>46.996886521395801</v>
      </c>
      <c r="O175" s="18">
        <f t="shared" si="138"/>
        <v>0</v>
      </c>
      <c r="P175" s="18">
        <f t="shared" si="139"/>
        <v>315.63121832024353</v>
      </c>
      <c r="Q175" s="18">
        <f t="shared" si="140"/>
        <v>25.252101814617536</v>
      </c>
      <c r="R175" s="18">
        <f t="shared" si="141"/>
        <v>47.28539450605399</v>
      </c>
      <c r="S175" s="26">
        <f t="shared" si="142"/>
        <v>56592.360661153143</v>
      </c>
      <c r="T175" s="27">
        <f t="shared" si="143"/>
        <v>0</v>
      </c>
      <c r="U175" s="27"/>
      <c r="V175" s="19">
        <f t="shared" si="113"/>
        <v>0</v>
      </c>
      <c r="W175" s="19">
        <f t="shared" ca="1" si="114"/>
        <v>0</v>
      </c>
      <c r="X175" s="19">
        <f t="shared" si="115"/>
        <v>46.996886521395801</v>
      </c>
      <c r="Y175" s="19">
        <f t="shared" si="116"/>
        <v>23.417059505313169</v>
      </c>
      <c r="Z175" s="19">
        <f t="shared" si="109"/>
        <v>0</v>
      </c>
      <c r="AA175" s="19">
        <f t="shared" ca="1" si="144"/>
        <v>23.579827016082632</v>
      </c>
      <c r="AB175">
        <f t="shared" si="107"/>
        <v>0</v>
      </c>
      <c r="AC175" s="19">
        <f t="shared" si="117"/>
        <v>0</v>
      </c>
      <c r="AD175" s="29">
        <f t="shared" si="108"/>
        <v>0</v>
      </c>
      <c r="AE175" s="19">
        <f t="shared" ca="1" si="118"/>
        <v>23.579827016082632</v>
      </c>
      <c r="AF175" s="29">
        <f t="shared" ca="1" si="145"/>
        <v>-3.652189661806915E-6</v>
      </c>
      <c r="AG175" s="19"/>
      <c r="AH175" s="19">
        <f t="shared" si="119"/>
        <v>0</v>
      </c>
      <c r="AI175" s="19">
        <f>SUM($AH$23:AH175)</f>
        <v>100000</v>
      </c>
      <c r="AJ175" s="19">
        <f t="shared" si="146"/>
        <v>107101.81861702421</v>
      </c>
      <c r="AK175" s="19">
        <f t="shared" ca="1" si="147"/>
        <v>107101.81861702421</v>
      </c>
      <c r="AL175" s="20">
        <f ca="1">IF($F$13,OFFSET(product_specs!$J$5,MIN(10,saving_model!AZ175),saving_model!$G$14),0)</f>
        <v>0</v>
      </c>
      <c r="AM175" s="19">
        <f t="shared" si="148"/>
        <v>107101.81861702421</v>
      </c>
      <c r="AN175" s="19">
        <f t="shared" si="157"/>
        <v>106891.58442151277</v>
      </c>
      <c r="AO175" s="19">
        <f t="shared" si="149"/>
        <v>0</v>
      </c>
      <c r="AP175" s="19">
        <f t="shared" si="150"/>
        <v>0</v>
      </c>
      <c r="AQ175" s="18">
        <f t="shared" si="120"/>
        <v>89.076320351260634</v>
      </c>
      <c r="AR175" s="18">
        <f t="shared" si="151"/>
        <v>0</v>
      </c>
      <c r="AS175" s="18">
        <f t="shared" si="152"/>
        <v>598.62103172541435</v>
      </c>
      <c r="AT175" s="3">
        <f>return!Q158</f>
        <v>5.6049342133277502E-3</v>
      </c>
      <c r="AU175" s="8">
        <f t="shared" si="121"/>
        <v>1.0652137953335337</v>
      </c>
      <c r="AV175">
        <f t="shared" si="122"/>
        <v>0.52760246871525251</v>
      </c>
      <c r="AW175">
        <f t="shared" si="123"/>
        <v>2.3577659222495803E-4</v>
      </c>
      <c r="AX175">
        <f t="shared" si="153"/>
        <v>4.4149945459971685E-4</v>
      </c>
      <c r="AY175">
        <f t="shared" si="124"/>
        <v>0</v>
      </c>
      <c r="AZ175">
        <f t="shared" si="125"/>
        <v>12</v>
      </c>
      <c r="BA175">
        <f t="shared" si="126"/>
        <v>5</v>
      </c>
      <c r="BB175">
        <f t="shared" si="154"/>
        <v>4.4688303449202937E-4</v>
      </c>
      <c r="BC175">
        <f t="shared" si="127"/>
        <v>5.3494355345027082E-3</v>
      </c>
      <c r="BD175">
        <f>VLOOKUP(MIN(90,BE175),mortality!$A$4:$G$76,saving_model!BA175+2,FALSE)</f>
        <v>2.6747177672513541E-3</v>
      </c>
      <c r="BE175">
        <f t="shared" si="128"/>
        <v>61</v>
      </c>
      <c r="BF175" s="9">
        <f t="shared" si="155"/>
        <v>8.3717735912058888E-4</v>
      </c>
      <c r="BG175" s="7">
        <f>VLOOKUP(saving_model!AZ175,lapse!$B$4:$C$134,2,FALSE)</f>
        <v>0.01</v>
      </c>
      <c r="BI175">
        <f>discount_curve!K159</f>
        <v>0.85344191351619958</v>
      </c>
    </row>
    <row r="176" spans="1:61" x14ac:dyDescent="0.55000000000000004">
      <c r="A176">
        <f t="shared" si="156"/>
        <v>153</v>
      </c>
      <c r="B176" s="19">
        <f t="shared" ca="1" si="129"/>
        <v>23.763578880694098</v>
      </c>
      <c r="C176">
        <f t="shared" si="110"/>
        <v>0</v>
      </c>
      <c r="D176">
        <f t="shared" si="130"/>
        <v>25.335041754313462</v>
      </c>
      <c r="E176">
        <f t="shared" ca="1" si="131"/>
        <v>47.44070228192237</v>
      </c>
      <c r="F176">
        <f t="shared" si="111"/>
        <v>0</v>
      </c>
      <c r="G176">
        <f t="shared" si="132"/>
        <v>23.39672167026864</v>
      </c>
      <c r="H176">
        <f t="shared" si="133"/>
        <v>0</v>
      </c>
      <c r="I176" s="19">
        <f t="shared" si="134"/>
        <v>294.97070107370166</v>
      </c>
      <c r="J176" s="26">
        <f t="shared" si="135"/>
        <v>175.03465648650308</v>
      </c>
      <c r="L176" s="19">
        <f t="shared" si="136"/>
        <v>56592.360661153143</v>
      </c>
      <c r="M176" s="26">
        <f t="shared" si="112"/>
        <v>0</v>
      </c>
      <c r="N176" s="18">
        <f t="shared" si="137"/>
        <v>47.160300550960955</v>
      </c>
      <c r="O176" s="18">
        <f t="shared" si="138"/>
        <v>0</v>
      </c>
      <c r="P176" s="18">
        <f t="shared" si="139"/>
        <v>294.97070107370166</v>
      </c>
      <c r="Q176" s="18">
        <f t="shared" si="140"/>
        <v>25.335041754313462</v>
      </c>
      <c r="R176" s="18">
        <f t="shared" si="141"/>
        <v>47.44070228192237</v>
      </c>
      <c r="S176" s="26">
        <f t="shared" si="142"/>
        <v>56767.395317639654</v>
      </c>
      <c r="T176" s="27">
        <f t="shared" si="143"/>
        <v>0</v>
      </c>
      <c r="U176" s="27"/>
      <c r="V176" s="19">
        <f t="shared" si="113"/>
        <v>0</v>
      </c>
      <c r="W176" s="19">
        <f t="shared" ca="1" si="114"/>
        <v>0</v>
      </c>
      <c r="X176" s="19">
        <f t="shared" si="115"/>
        <v>47.160300550960955</v>
      </c>
      <c r="Y176" s="19">
        <f t="shared" si="116"/>
        <v>23.39672167026864</v>
      </c>
      <c r="Z176" s="19">
        <f t="shared" si="109"/>
        <v>0</v>
      </c>
      <c r="AA176" s="19">
        <f t="shared" ca="1" si="144"/>
        <v>23.763578880692314</v>
      </c>
      <c r="AB176">
        <f t="shared" si="107"/>
        <v>0</v>
      </c>
      <c r="AC176" s="19">
        <f t="shared" si="117"/>
        <v>0</v>
      </c>
      <c r="AD176" s="29">
        <f t="shared" si="108"/>
        <v>0</v>
      </c>
      <c r="AE176" s="19">
        <f t="shared" ca="1" si="118"/>
        <v>23.763578880692314</v>
      </c>
      <c r="AF176" s="29">
        <f t="shared" ca="1" si="145"/>
        <v>1.7834622667578515E-6</v>
      </c>
      <c r="AG176" s="19"/>
      <c r="AH176" s="19">
        <f t="shared" si="119"/>
        <v>0</v>
      </c>
      <c r="AI176" s="19">
        <f>SUM($AH$23:AH176)</f>
        <v>100000</v>
      </c>
      <c r="AJ176" s="19">
        <f t="shared" si="146"/>
        <v>107591.7060395154</v>
      </c>
      <c r="AK176" s="19">
        <f t="shared" ca="1" si="147"/>
        <v>107591.7060395154</v>
      </c>
      <c r="AL176" s="20">
        <f ca="1">IF($F$13,OFFSET(product_specs!$J$5,MIN(10,saving_model!AZ176),saving_model!$G$14),0)</f>
        <v>0</v>
      </c>
      <c r="AM176" s="19">
        <f t="shared" si="148"/>
        <v>107591.7060395154</v>
      </c>
      <c r="AN176" s="19">
        <f t="shared" si="157"/>
        <v>107401.12913288693</v>
      </c>
      <c r="AO176" s="19">
        <f t="shared" si="149"/>
        <v>0</v>
      </c>
      <c r="AP176" s="19">
        <f t="shared" si="150"/>
        <v>0</v>
      </c>
      <c r="AQ176" s="18">
        <f t="shared" si="120"/>
        <v>89.50094094407244</v>
      </c>
      <c r="AR176" s="18">
        <f t="shared" si="151"/>
        <v>0</v>
      </c>
      <c r="AS176" s="18">
        <f t="shared" si="152"/>
        <v>560.15569514507774</v>
      </c>
      <c r="AT176" s="3">
        <f>return!Q159</f>
        <v>5.2198974573673951E-3</v>
      </c>
      <c r="AU176" s="8">
        <f t="shared" si="121"/>
        <v>1.065656620521064</v>
      </c>
      <c r="AV176">
        <f t="shared" si="122"/>
        <v>0.52692519266842786</v>
      </c>
      <c r="AW176">
        <f t="shared" si="123"/>
        <v>2.3547392904996428E-4</v>
      </c>
      <c r="AX176">
        <f t="shared" si="153"/>
        <v>4.4093270781019809E-4</v>
      </c>
      <c r="AY176">
        <f t="shared" si="124"/>
        <v>0</v>
      </c>
      <c r="AZ176">
        <f t="shared" si="125"/>
        <v>12</v>
      </c>
      <c r="BA176">
        <f t="shared" si="126"/>
        <v>5</v>
      </c>
      <c r="BB176">
        <f t="shared" si="154"/>
        <v>4.4688303449202937E-4</v>
      </c>
      <c r="BC176">
        <f t="shared" si="127"/>
        <v>5.3494355345027082E-3</v>
      </c>
      <c r="BD176">
        <f>VLOOKUP(MIN(90,BE176),mortality!$A$4:$G$76,saving_model!BA176+2,FALSE)</f>
        <v>2.6747177672513541E-3</v>
      </c>
      <c r="BE176">
        <f t="shared" si="128"/>
        <v>61</v>
      </c>
      <c r="BF176" s="9">
        <f t="shared" si="155"/>
        <v>8.3717735912058888E-4</v>
      </c>
      <c r="BG176" s="7">
        <f>VLOOKUP(saving_model!AZ176,lapse!$B$4:$C$134,2,FALSE)</f>
        <v>0.01</v>
      </c>
      <c r="BI176">
        <f>discount_curve!K160</f>
        <v>0.85255256410801539</v>
      </c>
    </row>
    <row r="177" spans="1:61" x14ac:dyDescent="0.55000000000000004">
      <c r="A177">
        <f t="shared" si="156"/>
        <v>154</v>
      </c>
      <c r="B177" s="19">
        <f t="shared" ca="1" si="129"/>
        <v>23.929761265969319</v>
      </c>
      <c r="C177">
        <f t="shared" si="110"/>
        <v>0</v>
      </c>
      <c r="D177">
        <f t="shared" si="130"/>
        <v>25.46612582381044</v>
      </c>
      <c r="E177">
        <f t="shared" ca="1" si="131"/>
        <v>47.686161530626798</v>
      </c>
      <c r="F177">
        <f t="shared" si="111"/>
        <v>0</v>
      </c>
      <c r="G177">
        <f t="shared" si="132"/>
        <v>23.376401498737078</v>
      </c>
      <c r="H177">
        <f t="shared" si="133"/>
        <v>0</v>
      </c>
      <c r="I177" s="19">
        <f t="shared" si="134"/>
        <v>531.70048522408047</v>
      </c>
      <c r="J177" s="26">
        <f t="shared" si="135"/>
        <v>411.2420351049368</v>
      </c>
      <c r="L177" s="19">
        <f t="shared" si="136"/>
        <v>56767.395317639646</v>
      </c>
      <c r="M177" s="26">
        <f t="shared" si="112"/>
        <v>0</v>
      </c>
      <c r="N177" s="18">
        <f t="shared" si="137"/>
        <v>47.306162764699707</v>
      </c>
      <c r="O177" s="18">
        <f t="shared" si="138"/>
        <v>0</v>
      </c>
      <c r="P177" s="18">
        <f t="shared" si="139"/>
        <v>531.70048522408047</v>
      </c>
      <c r="Q177" s="18">
        <f t="shared" si="140"/>
        <v>25.46612582381044</v>
      </c>
      <c r="R177" s="18">
        <f t="shared" si="141"/>
        <v>47.686161530626798</v>
      </c>
      <c r="S177" s="26">
        <f t="shared" si="142"/>
        <v>57178.63735274459</v>
      </c>
      <c r="T177" s="27">
        <f t="shared" si="143"/>
        <v>0</v>
      </c>
      <c r="U177" s="27"/>
      <c r="V177" s="19">
        <f t="shared" si="113"/>
        <v>0</v>
      </c>
      <c r="W177" s="19">
        <f t="shared" ca="1" si="114"/>
        <v>0</v>
      </c>
      <c r="X177" s="19">
        <f t="shared" si="115"/>
        <v>47.306162764699707</v>
      </c>
      <c r="Y177" s="19">
        <f t="shared" si="116"/>
        <v>23.376401498737078</v>
      </c>
      <c r="Z177" s="19">
        <f t="shared" si="109"/>
        <v>0</v>
      </c>
      <c r="AA177" s="19">
        <f t="shared" ca="1" si="144"/>
        <v>23.929761265962629</v>
      </c>
      <c r="AB177">
        <f t="shared" si="107"/>
        <v>0</v>
      </c>
      <c r="AC177" s="19">
        <f t="shared" si="117"/>
        <v>0</v>
      </c>
      <c r="AD177" s="29">
        <f t="shared" si="108"/>
        <v>0</v>
      </c>
      <c r="AE177" s="19">
        <f t="shared" ca="1" si="118"/>
        <v>23.929761265962629</v>
      </c>
      <c r="AF177" s="29">
        <f t="shared" ca="1" si="145"/>
        <v>6.6897598571813432E-6</v>
      </c>
      <c r="AG177" s="19"/>
      <c r="AH177" s="19">
        <f t="shared" si="119"/>
        <v>0</v>
      </c>
      <c r="AI177" s="19">
        <f>SUM($AH$23:AH177)</f>
        <v>100000</v>
      </c>
      <c r="AJ177" s="19">
        <f t="shared" si="146"/>
        <v>108287.39496191996</v>
      </c>
      <c r="AK177" s="19">
        <f t="shared" ca="1" si="147"/>
        <v>108287.39496191996</v>
      </c>
      <c r="AL177" s="20">
        <f ca="1">IF($F$13,OFFSET(product_specs!$J$5,MIN(10,saving_model!AZ177),saving_model!$G$14),0)</f>
        <v>0</v>
      </c>
      <c r="AM177" s="19">
        <f t="shared" si="148"/>
        <v>108287.39496191996</v>
      </c>
      <c r="AN177" s="19">
        <f t="shared" si="157"/>
        <v>107871.78388708793</v>
      </c>
      <c r="AO177" s="19">
        <f t="shared" si="149"/>
        <v>0</v>
      </c>
      <c r="AP177" s="19">
        <f t="shared" si="150"/>
        <v>0</v>
      </c>
      <c r="AQ177" s="18">
        <f t="shared" si="120"/>
        <v>89.89315323923995</v>
      </c>
      <c r="AR177" s="18">
        <f t="shared" si="151"/>
        <v>0</v>
      </c>
      <c r="AS177" s="18">
        <f t="shared" si="152"/>
        <v>1011.0084561425449</v>
      </c>
      <c r="AT177" s="3">
        <f>return!Q160</f>
        <v>9.3801328707350251E-3</v>
      </c>
      <c r="AU177" s="8">
        <f t="shared" si="121"/>
        <v>1.0660996297975984</v>
      </c>
      <c r="AV177">
        <f t="shared" si="122"/>
        <v>0.52624878603156766</v>
      </c>
      <c r="AW177">
        <f t="shared" si="123"/>
        <v>2.3517165439953364E-4</v>
      </c>
      <c r="AX177">
        <f t="shared" si="153"/>
        <v>4.4036668854575343E-4</v>
      </c>
      <c r="AY177">
        <f t="shared" si="124"/>
        <v>0</v>
      </c>
      <c r="AZ177">
        <f t="shared" si="125"/>
        <v>12</v>
      </c>
      <c r="BA177">
        <f t="shared" si="126"/>
        <v>5</v>
      </c>
      <c r="BB177">
        <f t="shared" si="154"/>
        <v>4.4688303449202937E-4</v>
      </c>
      <c r="BC177">
        <f t="shared" si="127"/>
        <v>5.3494355345027082E-3</v>
      </c>
      <c r="BD177">
        <f>VLOOKUP(MIN(90,BE177),mortality!$A$4:$G$76,saving_model!BA177+2,FALSE)</f>
        <v>2.6747177672513541E-3</v>
      </c>
      <c r="BE177">
        <f t="shared" si="128"/>
        <v>61</v>
      </c>
      <c r="BF177" s="9">
        <f t="shared" si="155"/>
        <v>8.3717735912058888E-4</v>
      </c>
      <c r="BG177" s="7">
        <f>VLOOKUP(saving_model!AZ177,lapse!$B$4:$C$134,2,FALSE)</f>
        <v>0.01</v>
      </c>
      <c r="BI177">
        <f>discount_curve!K161</f>
        <v>0.85166414146749703</v>
      </c>
    </row>
    <row r="178" spans="1:61" x14ac:dyDescent="0.55000000000000004">
      <c r="A178">
        <f t="shared" si="156"/>
        <v>155</v>
      </c>
      <c r="B178" s="19">
        <f t="shared" ca="1" si="129"/>
        <v>24.29276548524291</v>
      </c>
      <c r="C178">
        <f t="shared" si="110"/>
        <v>0</v>
      </c>
      <c r="D178">
        <f t="shared" si="130"/>
        <v>25.649084455574556</v>
      </c>
      <c r="E178">
        <f t="shared" ca="1" si="131"/>
        <v>48.028757610143877</v>
      </c>
      <c r="F178">
        <f t="shared" si="111"/>
        <v>0</v>
      </c>
      <c r="G178">
        <f t="shared" si="132"/>
        <v>23.356098975377638</v>
      </c>
      <c r="H178">
        <f t="shared" si="133"/>
        <v>0</v>
      </c>
      <c r="I178" s="19">
        <f t="shared" si="134"/>
        <v>528.72484218112004</v>
      </c>
      <c r="J178" s="26">
        <f t="shared" si="135"/>
        <v>407.39813565478107</v>
      </c>
      <c r="L178" s="19">
        <f t="shared" si="136"/>
        <v>57178.637352744583</v>
      </c>
      <c r="M178" s="26">
        <f t="shared" si="112"/>
        <v>0</v>
      </c>
      <c r="N178" s="18">
        <f t="shared" si="137"/>
        <v>47.648864460620494</v>
      </c>
      <c r="O178" s="18">
        <f t="shared" si="138"/>
        <v>0</v>
      </c>
      <c r="P178" s="18">
        <f t="shared" si="139"/>
        <v>528.72484218112004</v>
      </c>
      <c r="Q178" s="18">
        <f t="shared" si="140"/>
        <v>25.649084455574556</v>
      </c>
      <c r="R178" s="18">
        <f t="shared" si="141"/>
        <v>48.028757610143877</v>
      </c>
      <c r="S178" s="26">
        <f t="shared" si="142"/>
        <v>57586.035488399357</v>
      </c>
      <c r="T178" s="27">
        <f t="shared" si="143"/>
        <v>0</v>
      </c>
      <c r="U178" s="27"/>
      <c r="V178" s="19">
        <f t="shared" si="113"/>
        <v>0</v>
      </c>
      <c r="W178" s="19">
        <f t="shared" ca="1" si="114"/>
        <v>0</v>
      </c>
      <c r="X178" s="19">
        <f t="shared" si="115"/>
        <v>47.648864460620494</v>
      </c>
      <c r="Y178" s="19">
        <f t="shared" si="116"/>
        <v>23.356098975377638</v>
      </c>
      <c r="Z178" s="19">
        <f t="shared" si="109"/>
        <v>0</v>
      </c>
      <c r="AA178" s="19">
        <f t="shared" ca="1" si="144"/>
        <v>24.292765485242857</v>
      </c>
      <c r="AB178">
        <f t="shared" si="107"/>
        <v>0</v>
      </c>
      <c r="AC178" s="19">
        <f t="shared" si="117"/>
        <v>0</v>
      </c>
      <c r="AD178" s="29">
        <f t="shared" si="108"/>
        <v>0</v>
      </c>
      <c r="AE178" s="19">
        <f t="shared" ca="1" si="118"/>
        <v>24.292765485242857</v>
      </c>
      <c r="AF178" s="29">
        <f t="shared" ca="1" si="145"/>
        <v>5.3290705182007514E-8</v>
      </c>
      <c r="AG178" s="19"/>
      <c r="AH178" s="19">
        <f t="shared" si="119"/>
        <v>0</v>
      </c>
      <c r="AI178" s="19">
        <f>SUM($AH$23:AH178)</f>
        <v>100000</v>
      </c>
      <c r="AJ178" s="19">
        <f t="shared" si="146"/>
        <v>109205.55973876668</v>
      </c>
      <c r="AK178" s="19">
        <f t="shared" ca="1" si="147"/>
        <v>109205.55973876668</v>
      </c>
      <c r="AL178" s="20">
        <f ca="1">IF($F$13,OFFSET(product_specs!$J$5,MIN(10,saving_model!AZ178),saving_model!$G$14),0)</f>
        <v>0</v>
      </c>
      <c r="AM178" s="19">
        <f t="shared" si="148"/>
        <v>109205.55973876668</v>
      </c>
      <c r="AN178" s="19">
        <f t="shared" si="157"/>
        <v>108792.89918999124</v>
      </c>
      <c r="AO178" s="19">
        <f t="shared" si="149"/>
        <v>0</v>
      </c>
      <c r="AP178" s="19">
        <f t="shared" si="150"/>
        <v>0</v>
      </c>
      <c r="AQ178" s="18">
        <f t="shared" si="120"/>
        <v>90.660749324992707</v>
      </c>
      <c r="AR178" s="18">
        <f t="shared" si="151"/>
        <v>0</v>
      </c>
      <c r="AS178" s="18">
        <f t="shared" si="152"/>
        <v>1006.6425962008705</v>
      </c>
      <c r="AT178" s="3">
        <f>return!Q161</f>
        <v>9.2605507544385457E-3</v>
      </c>
      <c r="AU178" s="8">
        <f t="shared" si="121"/>
        <v>1.0665428232396654</v>
      </c>
      <c r="AV178">
        <f t="shared" si="122"/>
        <v>0.52557324768862235</v>
      </c>
      <c r="AW178">
        <f t="shared" si="123"/>
        <v>2.3486976777492251E-4</v>
      </c>
      <c r="AX178">
        <f t="shared" si="153"/>
        <v>4.3980139587246895E-4</v>
      </c>
      <c r="AY178">
        <f t="shared" si="124"/>
        <v>0</v>
      </c>
      <c r="AZ178">
        <f t="shared" si="125"/>
        <v>12</v>
      </c>
      <c r="BA178">
        <f t="shared" si="126"/>
        <v>5</v>
      </c>
      <c r="BB178">
        <f t="shared" si="154"/>
        <v>4.4688303449202937E-4</v>
      </c>
      <c r="BC178">
        <f t="shared" si="127"/>
        <v>5.3494355345027082E-3</v>
      </c>
      <c r="BD178">
        <f>VLOOKUP(MIN(90,BE178),mortality!$A$4:$G$76,saving_model!BA178+2,FALSE)</f>
        <v>2.6747177672513541E-3</v>
      </c>
      <c r="BE178">
        <f t="shared" si="128"/>
        <v>61</v>
      </c>
      <c r="BF178" s="9">
        <f t="shared" si="155"/>
        <v>8.3717735912058888E-4</v>
      </c>
      <c r="BG178" s="7">
        <f>VLOOKUP(saving_model!AZ178,lapse!$B$4:$C$134,2,FALSE)</f>
        <v>0.01</v>
      </c>
      <c r="BI178">
        <f>discount_curve!K162</f>
        <v>0.85077664462888369</v>
      </c>
    </row>
    <row r="179" spans="1:61" x14ac:dyDescent="0.55000000000000004">
      <c r="A179">
        <f t="shared" si="156"/>
        <v>156</v>
      </c>
      <c r="B179" s="19">
        <f t="shared" ca="1" si="129"/>
        <v>24.652548822132758</v>
      </c>
      <c r="C179">
        <f t="shared" si="110"/>
        <v>0</v>
      </c>
      <c r="D179">
        <f t="shared" si="130"/>
        <v>27.6922900383843</v>
      </c>
      <c r="E179">
        <f t="shared" ca="1" si="131"/>
        <v>47.996109627725893</v>
      </c>
      <c r="F179">
        <f t="shared" si="111"/>
        <v>0</v>
      </c>
      <c r="G179">
        <f t="shared" si="132"/>
        <v>23.335814084862786</v>
      </c>
      <c r="H179">
        <f t="shared" si="133"/>
        <v>0</v>
      </c>
      <c r="I179" s="19">
        <f t="shared" si="134"/>
        <v>-358.72498614845483</v>
      </c>
      <c r="J179" s="26">
        <f t="shared" si="135"/>
        <v>-482.40174872156058</v>
      </c>
      <c r="L179" s="19">
        <f t="shared" si="136"/>
        <v>57586.035488399364</v>
      </c>
      <c r="M179" s="26">
        <f t="shared" si="112"/>
        <v>0</v>
      </c>
      <c r="N179" s="18">
        <f t="shared" si="137"/>
        <v>47.98836290699947</v>
      </c>
      <c r="O179" s="18">
        <f t="shared" si="138"/>
        <v>0</v>
      </c>
      <c r="P179" s="18">
        <f t="shared" si="139"/>
        <v>-358.72498614845483</v>
      </c>
      <c r="Q179" s="18">
        <f t="shared" si="140"/>
        <v>27.6922900383843</v>
      </c>
      <c r="R179" s="18">
        <f t="shared" si="141"/>
        <v>47.996109627725893</v>
      </c>
      <c r="S179" s="26">
        <f t="shared" si="142"/>
        <v>57103.633739677796</v>
      </c>
      <c r="T179" s="27">
        <f t="shared" si="143"/>
        <v>0</v>
      </c>
      <c r="U179" s="27"/>
      <c r="V179" s="19">
        <f t="shared" si="113"/>
        <v>0</v>
      </c>
      <c r="W179" s="19">
        <f t="shared" ca="1" si="114"/>
        <v>0</v>
      </c>
      <c r="X179" s="19">
        <f t="shared" si="115"/>
        <v>47.98836290699947</v>
      </c>
      <c r="Y179" s="19">
        <f t="shared" si="116"/>
        <v>23.335814084862786</v>
      </c>
      <c r="Z179" s="19">
        <f t="shared" si="109"/>
        <v>0</v>
      </c>
      <c r="AA179" s="19">
        <f t="shared" ca="1" si="144"/>
        <v>24.652548822136684</v>
      </c>
      <c r="AB179">
        <f t="shared" si="107"/>
        <v>0</v>
      </c>
      <c r="AC179" s="19">
        <f t="shared" si="117"/>
        <v>0</v>
      </c>
      <c r="AD179" s="29">
        <f t="shared" si="108"/>
        <v>0</v>
      </c>
      <c r="AE179" s="19">
        <f t="shared" ca="1" si="118"/>
        <v>24.652548822136684</v>
      </c>
      <c r="AF179" s="29">
        <f t="shared" ca="1" si="145"/>
        <v>-3.9257486150745535E-6</v>
      </c>
      <c r="AG179" s="19"/>
      <c r="AH179" s="19">
        <f t="shared" si="119"/>
        <v>0</v>
      </c>
      <c r="AI179" s="19">
        <f>SUM($AH$23:AH179)</f>
        <v>100000</v>
      </c>
      <c r="AJ179" s="19">
        <f t="shared" si="146"/>
        <v>109275.52250897911</v>
      </c>
      <c r="AK179" s="19">
        <f t="shared" ca="1" si="147"/>
        <v>109275.52250897911</v>
      </c>
      <c r="AL179" s="20">
        <f ca="1">IF($F$13,OFFSET(product_specs!$J$5,MIN(10,saving_model!AZ179),saving_model!$G$14),0)</f>
        <v>0</v>
      </c>
      <c r="AM179" s="19">
        <f t="shared" si="148"/>
        <v>109275.52250897911</v>
      </c>
      <c r="AN179" s="19">
        <f t="shared" si="157"/>
        <v>109708.88103686711</v>
      </c>
      <c r="AO179" s="19">
        <f t="shared" si="149"/>
        <v>0</v>
      </c>
      <c r="AP179" s="19">
        <f t="shared" si="150"/>
        <v>0</v>
      </c>
      <c r="AQ179" s="18">
        <f t="shared" si="120"/>
        <v>91.424067530722596</v>
      </c>
      <c r="AR179" s="18">
        <f t="shared" si="151"/>
        <v>0</v>
      </c>
      <c r="AS179" s="18">
        <f t="shared" si="152"/>
        <v>-683.86892071457055</v>
      </c>
      <c r="AT179" s="3">
        <f>return!Q162</f>
        <v>-6.2386862423370326E-3</v>
      </c>
      <c r="AU179" s="8">
        <f t="shared" si="121"/>
        <v>1.0669862009238253</v>
      </c>
      <c r="AV179">
        <f t="shared" si="122"/>
        <v>0.52489857652497496</v>
      </c>
      <c r="AW179">
        <f t="shared" si="123"/>
        <v>2.5341713681679116E-4</v>
      </c>
      <c r="AX179">
        <f t="shared" si="153"/>
        <v>4.3922104901197867E-4</v>
      </c>
      <c r="AY179">
        <f t="shared" si="124"/>
        <v>0</v>
      </c>
      <c r="AZ179">
        <f t="shared" si="125"/>
        <v>13</v>
      </c>
      <c r="BA179">
        <f t="shared" si="126"/>
        <v>5</v>
      </c>
      <c r="BB179">
        <f t="shared" si="154"/>
        <v>4.8279257774808126E-4</v>
      </c>
      <c r="BC179">
        <f t="shared" si="127"/>
        <v>5.7781518110440024E-3</v>
      </c>
      <c r="BD179">
        <f>VLOOKUP(MIN(90,BE179),mortality!$A$4:$G$76,saving_model!BA179+2,FALSE)</f>
        <v>2.8890759055220012E-3</v>
      </c>
      <c r="BE179">
        <f t="shared" si="128"/>
        <v>62</v>
      </c>
      <c r="BF179" s="9">
        <f t="shared" si="155"/>
        <v>8.3717735912058888E-4</v>
      </c>
      <c r="BG179" s="7">
        <f>VLOOKUP(saving_model!AZ179,lapse!$B$4:$C$134,2,FALSE)</f>
        <v>0.01</v>
      </c>
      <c r="BI179">
        <f>discount_curve!K163</f>
        <v>0.84705825334419305</v>
      </c>
    </row>
    <row r="180" spans="1:61" x14ac:dyDescent="0.55000000000000004">
      <c r="A180">
        <f t="shared" si="156"/>
        <v>157</v>
      </c>
      <c r="B180" s="19">
        <f t="shared" ca="1" si="129"/>
        <v>24.271652262812836</v>
      </c>
      <c r="C180">
        <f t="shared" si="110"/>
        <v>0</v>
      </c>
      <c r="D180">
        <f t="shared" si="130"/>
        <v>27.653568744215384</v>
      </c>
      <c r="E180">
        <f t="shared" ca="1" si="131"/>
        <v>47.928998114836112</v>
      </c>
      <c r="F180">
        <f t="shared" si="111"/>
        <v>0</v>
      </c>
      <c r="G180">
        <f t="shared" si="132"/>
        <v>23.314709186921153</v>
      </c>
      <c r="H180">
        <f t="shared" si="133"/>
        <v>0</v>
      </c>
      <c r="I180" s="19">
        <f t="shared" si="134"/>
        <v>444.33880356156641</v>
      </c>
      <c r="J180" s="26">
        <f t="shared" si="135"/>
        <v>321.16987525278091</v>
      </c>
      <c r="L180" s="19">
        <f t="shared" si="136"/>
        <v>57103.633739677804</v>
      </c>
      <c r="M180" s="26">
        <f t="shared" si="112"/>
        <v>0</v>
      </c>
      <c r="N180" s="18">
        <f t="shared" si="137"/>
        <v>47.586361449731506</v>
      </c>
      <c r="O180" s="18">
        <f t="shared" si="138"/>
        <v>0</v>
      </c>
      <c r="P180" s="18">
        <f t="shared" si="139"/>
        <v>444.33880356156641</v>
      </c>
      <c r="Q180" s="18">
        <f t="shared" si="140"/>
        <v>27.653568744215384</v>
      </c>
      <c r="R180" s="18">
        <f t="shared" si="141"/>
        <v>47.928998114836112</v>
      </c>
      <c r="S180" s="26">
        <f t="shared" si="142"/>
        <v>57424.803614930584</v>
      </c>
      <c r="T180" s="27">
        <f t="shared" si="143"/>
        <v>0</v>
      </c>
      <c r="U180" s="27"/>
      <c r="V180" s="19">
        <f t="shared" si="113"/>
        <v>0</v>
      </c>
      <c r="W180" s="19">
        <f t="shared" ca="1" si="114"/>
        <v>0</v>
      </c>
      <c r="X180" s="19">
        <f t="shared" si="115"/>
        <v>47.586361449731506</v>
      </c>
      <c r="Y180" s="19">
        <f t="shared" si="116"/>
        <v>23.314709186921153</v>
      </c>
      <c r="Z180" s="19">
        <f t="shared" si="109"/>
        <v>0</v>
      </c>
      <c r="AA180" s="19">
        <f t="shared" ca="1" si="144"/>
        <v>24.271652262810353</v>
      </c>
      <c r="AB180">
        <f t="shared" ref="AB180:AB243" si="158">O180</f>
        <v>0</v>
      </c>
      <c r="AC180" s="19">
        <f t="shared" si="117"/>
        <v>0</v>
      </c>
      <c r="AD180" s="29">
        <f t="shared" ref="AD180:AD243" si="159">AB180-AC180</f>
        <v>0</v>
      </c>
      <c r="AE180" s="19">
        <f t="shared" ca="1" si="118"/>
        <v>24.271652262810353</v>
      </c>
      <c r="AF180" s="29">
        <f t="shared" ca="1" si="145"/>
        <v>2.4833468614815501E-6</v>
      </c>
      <c r="AG180" s="19"/>
      <c r="AH180" s="19">
        <f t="shared" si="119"/>
        <v>0</v>
      </c>
      <c r="AI180" s="19">
        <f>SUM($AH$23:AH180)</f>
        <v>100000</v>
      </c>
      <c r="AJ180" s="19">
        <f t="shared" si="146"/>
        <v>109266.91071419274</v>
      </c>
      <c r="AK180" s="19">
        <f t="shared" ca="1" si="147"/>
        <v>109266.91071419274</v>
      </c>
      <c r="AL180" s="20">
        <f ca="1">IF($F$13,OFFSET(product_specs!$J$5,MIN(10,saving_model!AZ180),saving_model!$G$14),0)</f>
        <v>0</v>
      </c>
      <c r="AM180" s="19">
        <f t="shared" si="148"/>
        <v>109266.91071419274</v>
      </c>
      <c r="AN180" s="19">
        <f t="shared" si="157"/>
        <v>108933.58804862182</v>
      </c>
      <c r="AO180" s="19">
        <f t="shared" si="149"/>
        <v>0</v>
      </c>
      <c r="AP180" s="19">
        <f t="shared" si="150"/>
        <v>0</v>
      </c>
      <c r="AQ180" s="18">
        <f t="shared" si="120"/>
        <v>90.777990040518191</v>
      </c>
      <c r="AR180" s="18">
        <f t="shared" si="151"/>
        <v>0</v>
      </c>
      <c r="AS180" s="18">
        <f t="shared" si="152"/>
        <v>848.20131122285227</v>
      </c>
      <c r="AT180" s="3">
        <f>return!Q163</f>
        <v>7.792901623601356E-3</v>
      </c>
      <c r="AU180" s="8">
        <f t="shared" si="121"/>
        <v>1.0674297629266705</v>
      </c>
      <c r="AV180">
        <f t="shared" si="122"/>
        <v>0.52420593833914619</v>
      </c>
      <c r="AW180">
        <f t="shared" si="123"/>
        <v>2.5308273624160811E-4</v>
      </c>
      <c r="AX180">
        <f t="shared" si="153"/>
        <v>4.386414679573309E-4</v>
      </c>
      <c r="AY180">
        <f t="shared" si="124"/>
        <v>0</v>
      </c>
      <c r="AZ180">
        <f t="shared" si="125"/>
        <v>13</v>
      </c>
      <c r="BA180">
        <f t="shared" si="126"/>
        <v>5</v>
      </c>
      <c r="BB180">
        <f t="shared" si="154"/>
        <v>4.8279257774808126E-4</v>
      </c>
      <c r="BC180">
        <f t="shared" si="127"/>
        <v>5.7781518110440024E-3</v>
      </c>
      <c r="BD180">
        <f>VLOOKUP(MIN(90,BE180),mortality!$A$4:$G$76,saving_model!BA180+2,FALSE)</f>
        <v>2.8890759055220012E-3</v>
      </c>
      <c r="BE180">
        <f t="shared" si="128"/>
        <v>62</v>
      </c>
      <c r="BF180" s="9">
        <f t="shared" si="155"/>
        <v>8.3717735912058888E-4</v>
      </c>
      <c r="BG180" s="7">
        <f>VLOOKUP(saving_model!AZ180,lapse!$B$4:$C$134,2,FALSE)</f>
        <v>0.01</v>
      </c>
      <c r="BI180">
        <f>discount_curve!K164</f>
        <v>0.84615745284735255</v>
      </c>
    </row>
    <row r="181" spans="1:61" x14ac:dyDescent="0.55000000000000004">
      <c r="A181">
        <f t="shared" si="156"/>
        <v>158</v>
      </c>
      <c r="B181" s="19">
        <f t="shared" ca="1" si="129"/>
        <v>24.560379636199343</v>
      </c>
      <c r="C181">
        <f t="shared" si="110"/>
        <v>0</v>
      </c>
      <c r="D181">
        <f t="shared" si="130"/>
        <v>27.647007847194715</v>
      </c>
      <c r="E181">
        <f t="shared" ca="1" si="131"/>
        <v>47.91762680779636</v>
      </c>
      <c r="F181">
        <f t="shared" si="111"/>
        <v>0</v>
      </c>
      <c r="G181">
        <f t="shared" si="132"/>
        <v>23.293623376238077</v>
      </c>
      <c r="H181">
        <f t="shared" si="133"/>
        <v>0</v>
      </c>
      <c r="I181" s="19">
        <f t="shared" si="134"/>
        <v>-224.20322734538547</v>
      </c>
      <c r="J181" s="26">
        <f t="shared" si="135"/>
        <v>-347.62186501281394</v>
      </c>
      <c r="L181" s="19">
        <f t="shared" si="136"/>
        <v>57424.803614930584</v>
      </c>
      <c r="M181" s="26">
        <f t="shared" si="112"/>
        <v>0</v>
      </c>
      <c r="N181" s="18">
        <f t="shared" si="137"/>
        <v>47.854003012442156</v>
      </c>
      <c r="O181" s="18">
        <f t="shared" si="138"/>
        <v>0</v>
      </c>
      <c r="P181" s="18">
        <f t="shared" si="139"/>
        <v>-224.20322734538547</v>
      </c>
      <c r="Q181" s="18">
        <f t="shared" si="140"/>
        <v>27.647007847194715</v>
      </c>
      <c r="R181" s="18">
        <f t="shared" si="141"/>
        <v>47.91762680779636</v>
      </c>
      <c r="S181" s="26">
        <f t="shared" si="142"/>
        <v>57077.181749917763</v>
      </c>
      <c r="T181" s="27">
        <f t="shared" si="143"/>
        <v>0</v>
      </c>
      <c r="U181" s="27"/>
      <c r="V181" s="19">
        <f t="shared" si="113"/>
        <v>0</v>
      </c>
      <c r="W181" s="19">
        <f t="shared" ca="1" si="114"/>
        <v>0</v>
      </c>
      <c r="X181" s="19">
        <f t="shared" si="115"/>
        <v>47.854003012442156</v>
      </c>
      <c r="Y181" s="19">
        <f t="shared" si="116"/>
        <v>23.293623376238077</v>
      </c>
      <c r="Z181" s="19">
        <f t="shared" si="109"/>
        <v>0</v>
      </c>
      <c r="AA181" s="19">
        <f t="shared" ca="1" si="144"/>
        <v>24.560379636204079</v>
      </c>
      <c r="AB181">
        <f t="shared" si="158"/>
        <v>0</v>
      </c>
      <c r="AC181" s="19">
        <f t="shared" si="117"/>
        <v>0</v>
      </c>
      <c r="AD181" s="29">
        <f t="shared" si="159"/>
        <v>0</v>
      </c>
      <c r="AE181" s="19">
        <f t="shared" ca="1" si="118"/>
        <v>24.560379636204079</v>
      </c>
      <c r="AF181" s="29">
        <f t="shared" ca="1" si="145"/>
        <v>-4.7357673338410677E-6</v>
      </c>
      <c r="AG181" s="19"/>
      <c r="AH181" s="19">
        <f t="shared" si="119"/>
        <v>0</v>
      </c>
      <c r="AI181" s="19">
        <f>SUM($AH$23:AH181)</f>
        <v>100000</v>
      </c>
      <c r="AJ181" s="19">
        <f t="shared" si="146"/>
        <v>109385.32792526521</v>
      </c>
      <c r="AK181" s="19">
        <f t="shared" ca="1" si="147"/>
        <v>109385.32792526521</v>
      </c>
      <c r="AL181" s="20">
        <f ca="1">IF($F$13,OFFSET(product_specs!$J$5,MIN(10,saving_model!AZ181),saving_model!$G$14),0)</f>
        <v>0</v>
      </c>
      <c r="AM181" s="19">
        <f t="shared" si="148"/>
        <v>109385.32792526521</v>
      </c>
      <c r="AN181" s="19">
        <f t="shared" si="157"/>
        <v>109691.01136980415</v>
      </c>
      <c r="AO181" s="19">
        <f t="shared" si="149"/>
        <v>0</v>
      </c>
      <c r="AP181" s="19">
        <f t="shared" si="150"/>
        <v>0</v>
      </c>
      <c r="AQ181" s="18">
        <f t="shared" si="120"/>
        <v>91.409176141503465</v>
      </c>
      <c r="AR181" s="18">
        <f t="shared" si="151"/>
        <v>0</v>
      </c>
      <c r="AS181" s="18">
        <f t="shared" si="152"/>
        <v>-428.54853679488411</v>
      </c>
      <c r="AT181" s="3">
        <f>return!Q164</f>
        <v>-3.9101285790950069E-3</v>
      </c>
      <c r="AU181" s="8">
        <f t="shared" si="121"/>
        <v>1.0678735093248246</v>
      </c>
      <c r="AV181">
        <f t="shared" si="122"/>
        <v>0.52351421413494725</v>
      </c>
      <c r="AW181">
        <f t="shared" si="123"/>
        <v>2.5274877692997219E-4</v>
      </c>
      <c r="AX181">
        <f t="shared" si="153"/>
        <v>4.3806265169799442E-4</v>
      </c>
      <c r="AY181">
        <f t="shared" si="124"/>
        <v>0</v>
      </c>
      <c r="AZ181">
        <f t="shared" si="125"/>
        <v>13</v>
      </c>
      <c r="BA181">
        <f t="shared" si="126"/>
        <v>5</v>
      </c>
      <c r="BB181">
        <f t="shared" si="154"/>
        <v>4.8279257774808126E-4</v>
      </c>
      <c r="BC181">
        <f t="shared" si="127"/>
        <v>5.7781518110440024E-3</v>
      </c>
      <c r="BD181">
        <f>VLOOKUP(MIN(90,BE181),mortality!$A$4:$G$76,saving_model!BA181+2,FALSE)</f>
        <v>2.8890759055220012E-3</v>
      </c>
      <c r="BE181">
        <f t="shared" si="128"/>
        <v>62</v>
      </c>
      <c r="BF181" s="9">
        <f t="shared" si="155"/>
        <v>8.3717735912058888E-4</v>
      </c>
      <c r="BG181" s="7">
        <f>VLOOKUP(saving_model!AZ181,lapse!$B$4:$C$134,2,FALSE)</f>
        <v>0.01</v>
      </c>
      <c r="BI181">
        <f>discount_curve!K165</f>
        <v>0.84525761030296898</v>
      </c>
    </row>
    <row r="182" spans="1:61" x14ac:dyDescent="0.55000000000000004">
      <c r="A182">
        <f t="shared" si="156"/>
        <v>159</v>
      </c>
      <c r="B182" s="19">
        <f t="shared" ca="1" si="129"/>
        <v>24.291761489374323</v>
      </c>
      <c r="C182">
        <f t="shared" si="110"/>
        <v>0</v>
      </c>
      <c r="D182">
        <f t="shared" si="130"/>
        <v>27.526308352649114</v>
      </c>
      <c r="E182">
        <f t="shared" ca="1" si="131"/>
        <v>47.708431173769995</v>
      </c>
      <c r="F182">
        <f t="shared" si="111"/>
        <v>0</v>
      </c>
      <c r="G182">
        <f t="shared" si="132"/>
        <v>23.272556635551059</v>
      </c>
      <c r="H182">
        <f t="shared" si="133"/>
        <v>0</v>
      </c>
      <c r="I182" s="19">
        <f t="shared" si="134"/>
        <v>-29.672892529891556</v>
      </c>
      <c r="J182" s="26">
        <f t="shared" si="135"/>
        <v>-152.47195018123602</v>
      </c>
      <c r="L182" s="19">
        <f t="shared" si="136"/>
        <v>57077.181749917771</v>
      </c>
      <c r="M182" s="26">
        <f t="shared" si="112"/>
        <v>0</v>
      </c>
      <c r="N182" s="18">
        <f t="shared" si="137"/>
        <v>47.564318124931482</v>
      </c>
      <c r="O182" s="18">
        <f t="shared" si="138"/>
        <v>0</v>
      </c>
      <c r="P182" s="18">
        <f t="shared" si="139"/>
        <v>-29.672892529891556</v>
      </c>
      <c r="Q182" s="18">
        <f t="shared" si="140"/>
        <v>27.526308352649114</v>
      </c>
      <c r="R182" s="18">
        <f t="shared" si="141"/>
        <v>47.708431173769995</v>
      </c>
      <c r="S182" s="26">
        <f t="shared" si="142"/>
        <v>56924.709799736527</v>
      </c>
      <c r="T182" s="27">
        <f t="shared" si="143"/>
        <v>0</v>
      </c>
      <c r="U182" s="27"/>
      <c r="V182" s="19">
        <f t="shared" si="113"/>
        <v>0</v>
      </c>
      <c r="W182" s="19">
        <f t="shared" ca="1" si="114"/>
        <v>0</v>
      </c>
      <c r="X182" s="19">
        <f t="shared" si="115"/>
        <v>47.564318124931482</v>
      </c>
      <c r="Y182" s="19">
        <f t="shared" si="116"/>
        <v>23.272556635551059</v>
      </c>
      <c r="Z182" s="19">
        <f t="shared" si="109"/>
        <v>0</v>
      </c>
      <c r="AA182" s="19">
        <f t="shared" ca="1" si="144"/>
        <v>24.291761489380423</v>
      </c>
      <c r="AB182">
        <f t="shared" si="158"/>
        <v>0</v>
      </c>
      <c r="AC182" s="19">
        <f t="shared" si="117"/>
        <v>0</v>
      </c>
      <c r="AD182" s="29">
        <f t="shared" si="159"/>
        <v>0</v>
      </c>
      <c r="AE182" s="19">
        <f t="shared" ca="1" si="118"/>
        <v>24.291761489380423</v>
      </c>
      <c r="AF182" s="29">
        <f t="shared" ca="1" si="145"/>
        <v>-6.1000093865004601E-6</v>
      </c>
      <c r="AG182" s="19"/>
      <c r="AH182" s="19">
        <f t="shared" si="119"/>
        <v>0</v>
      </c>
      <c r="AI182" s="19">
        <f>SUM($AH$23:AH182)</f>
        <v>100000</v>
      </c>
      <c r="AJ182" s="19">
        <f t="shared" si="146"/>
        <v>109051.68149532567</v>
      </c>
      <c r="AK182" s="19">
        <f t="shared" ca="1" si="147"/>
        <v>109051.68149532567</v>
      </c>
      <c r="AL182" s="20">
        <f ca="1">IF($F$13,OFFSET(product_specs!$J$5,MIN(10,saving_model!AZ182),saving_model!$G$14),0)</f>
        <v>0</v>
      </c>
      <c r="AM182" s="19">
        <f t="shared" si="148"/>
        <v>109051.68149532567</v>
      </c>
      <c r="AN182" s="19">
        <f t="shared" si="157"/>
        <v>109171.05365686776</v>
      </c>
      <c r="AO182" s="19">
        <f t="shared" si="149"/>
        <v>0</v>
      </c>
      <c r="AP182" s="19">
        <f t="shared" si="150"/>
        <v>0</v>
      </c>
      <c r="AQ182" s="18">
        <f t="shared" si="120"/>
        <v>90.975878047389813</v>
      </c>
      <c r="AR182" s="18">
        <f t="shared" si="151"/>
        <v>0</v>
      </c>
      <c r="AS182" s="18">
        <f t="shared" si="152"/>
        <v>-56.792566989407803</v>
      </c>
      <c r="AT182" s="3">
        <f>return!Q165</f>
        <v>-5.2065022454939047E-4</v>
      </c>
      <c r="AU182" s="8">
        <f t="shared" si="121"/>
        <v>1.0683174401949438</v>
      </c>
      <c r="AV182">
        <f t="shared" si="122"/>
        <v>0.52282340270631933</v>
      </c>
      <c r="AW182">
        <f t="shared" si="123"/>
        <v>2.524152582996071E-4</v>
      </c>
      <c r="AX182">
        <f t="shared" si="153"/>
        <v>4.3748459922477161E-4</v>
      </c>
      <c r="AY182">
        <f t="shared" si="124"/>
        <v>0</v>
      </c>
      <c r="AZ182">
        <f t="shared" si="125"/>
        <v>13</v>
      </c>
      <c r="BA182">
        <f t="shared" si="126"/>
        <v>5</v>
      </c>
      <c r="BB182">
        <f t="shared" si="154"/>
        <v>4.8279257774808126E-4</v>
      </c>
      <c r="BC182">
        <f t="shared" si="127"/>
        <v>5.7781518110440024E-3</v>
      </c>
      <c r="BD182">
        <f>VLOOKUP(MIN(90,BE182),mortality!$A$4:$G$76,saving_model!BA182+2,FALSE)</f>
        <v>2.8890759055220012E-3</v>
      </c>
      <c r="BE182">
        <f t="shared" si="128"/>
        <v>62</v>
      </c>
      <c r="BF182" s="9">
        <f t="shared" si="155"/>
        <v>8.3717735912058888E-4</v>
      </c>
      <c r="BG182" s="7">
        <f>VLOOKUP(saving_model!AZ182,lapse!$B$4:$C$134,2,FALSE)</f>
        <v>0.01</v>
      </c>
      <c r="BI182">
        <f>discount_curve!K166</f>
        <v>0.8443587246923121</v>
      </c>
    </row>
    <row r="183" spans="1:61" x14ac:dyDescent="0.55000000000000004">
      <c r="A183">
        <f t="shared" si="156"/>
        <v>160</v>
      </c>
      <c r="B183" s="19">
        <f t="shared" ca="1" si="129"/>
        <v>24.185749218844194</v>
      </c>
      <c r="C183">
        <f t="shared" si="110"/>
        <v>0</v>
      </c>
      <c r="D183">
        <f t="shared" si="130"/>
        <v>27.386381252798589</v>
      </c>
      <c r="E183">
        <f t="shared" ca="1" si="131"/>
        <v>47.465910370506464</v>
      </c>
      <c r="F183">
        <f t="shared" si="111"/>
        <v>0</v>
      </c>
      <c r="G183">
        <f t="shared" si="132"/>
        <v>23.251508947613196</v>
      </c>
      <c r="H183">
        <f t="shared" si="133"/>
        <v>0</v>
      </c>
      <c r="I183" s="19">
        <f t="shared" si="134"/>
        <v>-304.45890550756309</v>
      </c>
      <c r="J183" s="26">
        <f t="shared" si="135"/>
        <v>-426.74845529732556</v>
      </c>
      <c r="L183" s="19">
        <f t="shared" si="136"/>
        <v>56924.709799736534</v>
      </c>
      <c r="M183" s="26">
        <f t="shared" si="112"/>
        <v>0</v>
      </c>
      <c r="N183" s="18">
        <f t="shared" si="137"/>
        <v>47.437258166447108</v>
      </c>
      <c r="O183" s="18">
        <f t="shared" si="138"/>
        <v>0</v>
      </c>
      <c r="P183" s="18">
        <f t="shared" si="139"/>
        <v>-304.45890550756309</v>
      </c>
      <c r="Q183" s="18">
        <f t="shared" si="140"/>
        <v>27.386381252798589</v>
      </c>
      <c r="R183" s="18">
        <f t="shared" si="141"/>
        <v>47.465910370506464</v>
      </c>
      <c r="S183" s="26">
        <f t="shared" si="142"/>
        <v>56497.961344439216</v>
      </c>
      <c r="T183" s="27">
        <f t="shared" si="143"/>
        <v>0</v>
      </c>
      <c r="U183" s="27"/>
      <c r="V183" s="19">
        <f t="shared" si="113"/>
        <v>0</v>
      </c>
      <c r="W183" s="19">
        <f t="shared" ca="1" si="114"/>
        <v>0</v>
      </c>
      <c r="X183" s="19">
        <f t="shared" si="115"/>
        <v>47.437258166447108</v>
      </c>
      <c r="Y183" s="19">
        <f t="shared" si="116"/>
        <v>23.251508947613196</v>
      </c>
      <c r="Z183" s="19">
        <f t="shared" si="109"/>
        <v>0</v>
      </c>
      <c r="AA183" s="19">
        <f t="shared" ca="1" si="144"/>
        <v>24.185749218833912</v>
      </c>
      <c r="AB183">
        <f t="shared" si="158"/>
        <v>0</v>
      </c>
      <c r="AC183" s="19">
        <f t="shared" si="117"/>
        <v>0</v>
      </c>
      <c r="AD183" s="29">
        <f t="shared" si="159"/>
        <v>0</v>
      </c>
      <c r="AE183" s="19">
        <f t="shared" ca="1" si="118"/>
        <v>24.185749218833912</v>
      </c>
      <c r="AF183" s="29">
        <f t="shared" ca="1" si="145"/>
        <v>1.028155338644865E-5</v>
      </c>
      <c r="AG183" s="19"/>
      <c r="AH183" s="19">
        <f t="shared" si="119"/>
        <v>0</v>
      </c>
      <c r="AI183" s="19">
        <f>SUM($AH$23:AH183)</f>
        <v>100000</v>
      </c>
      <c r="AJ183" s="19">
        <f t="shared" si="146"/>
        <v>108640.68724688933</v>
      </c>
      <c r="AK183" s="19">
        <f t="shared" ca="1" si="147"/>
        <v>108640.68724688933</v>
      </c>
      <c r="AL183" s="20">
        <f ca="1">IF($F$13,OFFSET(product_specs!$J$5,MIN(10,saving_model!AZ183),saving_model!$G$14),0)</f>
        <v>0</v>
      </c>
      <c r="AM183" s="19">
        <f t="shared" si="148"/>
        <v>108640.68724688933</v>
      </c>
      <c r="AN183" s="19">
        <f t="shared" si="157"/>
        <v>109023.28521183097</v>
      </c>
      <c r="AO183" s="19">
        <f t="shared" si="149"/>
        <v>0</v>
      </c>
      <c r="AP183" s="19">
        <f t="shared" si="150"/>
        <v>0</v>
      </c>
      <c r="AQ183" s="18">
        <f t="shared" si="120"/>
        <v>90.852737676525805</v>
      </c>
      <c r="AR183" s="18">
        <f t="shared" si="151"/>
        <v>0</v>
      </c>
      <c r="AS183" s="18">
        <f t="shared" si="152"/>
        <v>-583.49045453022495</v>
      </c>
      <c r="AT183" s="3">
        <f>return!Q166</f>
        <v>-5.356443818223422E-3</v>
      </c>
      <c r="AU183" s="8">
        <f t="shared" si="121"/>
        <v>1.0687615556137158</v>
      </c>
      <c r="AV183">
        <f t="shared" si="122"/>
        <v>0.52213350284879501</v>
      </c>
      <c r="AW183">
        <f t="shared" si="123"/>
        <v>2.5208217976900485E-4</v>
      </c>
      <c r="AX183">
        <f t="shared" si="153"/>
        <v>4.3690730952979627E-4</v>
      </c>
      <c r="AY183">
        <f t="shared" si="124"/>
        <v>0</v>
      </c>
      <c r="AZ183">
        <f t="shared" si="125"/>
        <v>13</v>
      </c>
      <c r="BA183">
        <f t="shared" si="126"/>
        <v>5</v>
      </c>
      <c r="BB183">
        <f t="shared" si="154"/>
        <v>4.8279257774808126E-4</v>
      </c>
      <c r="BC183">
        <f t="shared" si="127"/>
        <v>5.7781518110440024E-3</v>
      </c>
      <c r="BD183">
        <f>VLOOKUP(MIN(90,BE183),mortality!$A$4:$G$76,saving_model!BA183+2,FALSE)</f>
        <v>2.8890759055220012E-3</v>
      </c>
      <c r="BE183">
        <f t="shared" si="128"/>
        <v>62</v>
      </c>
      <c r="BF183" s="9">
        <f t="shared" si="155"/>
        <v>8.3717735912058888E-4</v>
      </c>
      <c r="BG183" s="7">
        <f>VLOOKUP(saving_model!AZ183,lapse!$B$4:$C$134,2,FALSE)</f>
        <v>0.01</v>
      </c>
      <c r="BI183">
        <f>discount_curve!K167</f>
        <v>0.84346079499773441</v>
      </c>
    </row>
    <row r="184" spans="1:61" x14ac:dyDescent="0.55000000000000004">
      <c r="A184">
        <f t="shared" si="156"/>
        <v>161</v>
      </c>
      <c r="B184" s="19">
        <f t="shared" ca="1" si="129"/>
        <v>23.851154158501856</v>
      </c>
      <c r="C184">
        <f t="shared" si="110"/>
        <v>0</v>
      </c>
      <c r="D184">
        <f t="shared" si="130"/>
        <v>27.379569395347904</v>
      </c>
      <c r="E184">
        <f t="shared" ca="1" si="131"/>
        <v>47.454104100367068</v>
      </c>
      <c r="F184">
        <f t="shared" si="111"/>
        <v>0</v>
      </c>
      <c r="G184">
        <f t="shared" si="132"/>
        <v>23.230480295193189</v>
      </c>
      <c r="H184">
        <f t="shared" si="133"/>
        <v>0</v>
      </c>
      <c r="I184" s="19">
        <f t="shared" si="134"/>
        <v>519.56415499854859</v>
      </c>
      <c r="J184" s="26">
        <f t="shared" si="135"/>
        <v>397.64884704913857</v>
      </c>
      <c r="L184" s="19">
        <f t="shared" si="136"/>
        <v>56497.961344439209</v>
      </c>
      <c r="M184" s="26">
        <f t="shared" si="112"/>
        <v>0</v>
      </c>
      <c r="N184" s="18">
        <f t="shared" si="137"/>
        <v>47.081634453699351</v>
      </c>
      <c r="O184" s="18">
        <f t="shared" si="138"/>
        <v>0</v>
      </c>
      <c r="P184" s="18">
        <f t="shared" si="139"/>
        <v>519.56415499854859</v>
      </c>
      <c r="Q184" s="18">
        <f t="shared" si="140"/>
        <v>27.379569395347904</v>
      </c>
      <c r="R184" s="18">
        <f t="shared" si="141"/>
        <v>47.454104100367068</v>
      </c>
      <c r="S184" s="26">
        <f t="shared" si="142"/>
        <v>56895.61019148834</v>
      </c>
      <c r="T184" s="27">
        <f t="shared" si="143"/>
        <v>0</v>
      </c>
      <c r="U184" s="27"/>
      <c r="V184" s="19">
        <f t="shared" si="113"/>
        <v>0</v>
      </c>
      <c r="W184" s="19">
        <f t="shared" ca="1" si="114"/>
        <v>0</v>
      </c>
      <c r="X184" s="19">
        <f t="shared" si="115"/>
        <v>47.081634453699351</v>
      </c>
      <c r="Y184" s="19">
        <f t="shared" si="116"/>
        <v>23.230480295193189</v>
      </c>
      <c r="Z184" s="19">
        <f t="shared" si="109"/>
        <v>0</v>
      </c>
      <c r="AA184" s="19">
        <f t="shared" ca="1" si="144"/>
        <v>23.851154158506162</v>
      </c>
      <c r="AB184">
        <f t="shared" si="158"/>
        <v>0</v>
      </c>
      <c r="AC184" s="19">
        <f t="shared" si="117"/>
        <v>0</v>
      </c>
      <c r="AD184" s="29">
        <f t="shared" si="159"/>
        <v>0</v>
      </c>
      <c r="AE184" s="19">
        <f t="shared" ca="1" si="118"/>
        <v>23.851154158506162</v>
      </c>
      <c r="AF184" s="29">
        <f t="shared" ca="1" si="145"/>
        <v>-4.3058889787062071E-6</v>
      </c>
      <c r="AG184" s="19"/>
      <c r="AH184" s="19">
        <f t="shared" si="119"/>
        <v>0</v>
      </c>
      <c r="AI184" s="19">
        <f>SUM($AH$23:AH184)</f>
        <v>100000</v>
      </c>
      <c r="AJ184" s="19">
        <f t="shared" si="146"/>
        <v>108757.17712521939</v>
      </c>
      <c r="AK184" s="19">
        <f t="shared" ca="1" si="147"/>
        <v>108757.17712521939</v>
      </c>
      <c r="AL184" s="20">
        <f ca="1">IF($F$13,OFFSET(product_specs!$J$5,MIN(10,saving_model!AZ184),saving_model!$G$14),0)</f>
        <v>0</v>
      </c>
      <c r="AM184" s="19">
        <f t="shared" si="148"/>
        <v>108757.17712521939</v>
      </c>
      <c r="AN184" s="19">
        <f t="shared" si="157"/>
        <v>108348.94201962421</v>
      </c>
      <c r="AO184" s="19">
        <f t="shared" si="149"/>
        <v>0</v>
      </c>
      <c r="AP184" s="19">
        <f t="shared" si="150"/>
        <v>0</v>
      </c>
      <c r="AQ184" s="18">
        <f t="shared" si="120"/>
        <v>90.290785016353524</v>
      </c>
      <c r="AR184" s="18">
        <f t="shared" si="151"/>
        <v>0</v>
      </c>
      <c r="AS184" s="18">
        <f t="shared" si="152"/>
        <v>997.05178122304108</v>
      </c>
      <c r="AT184" s="3">
        <f>return!Q167</f>
        <v>9.2099039647401959E-3</v>
      </c>
      <c r="AU184" s="8">
        <f t="shared" si="121"/>
        <v>1.0692058556578601</v>
      </c>
      <c r="AV184">
        <f t="shared" si="122"/>
        <v>0.52144451335949615</v>
      </c>
      <c r="AW184">
        <f t="shared" si="123"/>
        <v>2.5174954075742495E-4</v>
      </c>
      <c r="AX184">
        <f t="shared" si="153"/>
        <v>4.3633078160653244E-4</v>
      </c>
      <c r="AY184">
        <f t="shared" si="124"/>
        <v>0</v>
      </c>
      <c r="AZ184">
        <f t="shared" si="125"/>
        <v>13</v>
      </c>
      <c r="BA184">
        <f t="shared" si="126"/>
        <v>5</v>
      </c>
      <c r="BB184">
        <f t="shared" si="154"/>
        <v>4.8279257774808126E-4</v>
      </c>
      <c r="BC184">
        <f t="shared" si="127"/>
        <v>5.7781518110440024E-3</v>
      </c>
      <c r="BD184">
        <f>VLOOKUP(MIN(90,BE184),mortality!$A$4:$G$76,saving_model!BA184+2,FALSE)</f>
        <v>2.8890759055220012E-3</v>
      </c>
      <c r="BE184">
        <f t="shared" si="128"/>
        <v>62</v>
      </c>
      <c r="BF184" s="9">
        <f t="shared" si="155"/>
        <v>8.3717735912058888E-4</v>
      </c>
      <c r="BG184" s="7">
        <f>VLOOKUP(saving_model!AZ184,lapse!$B$4:$C$134,2,FALSE)</f>
        <v>0.01</v>
      </c>
      <c r="BI184">
        <f>discount_curve!K168</f>
        <v>0.84256382020267173</v>
      </c>
    </row>
    <row r="185" spans="1:61" x14ac:dyDescent="0.55000000000000004">
      <c r="A185">
        <f t="shared" si="156"/>
        <v>162</v>
      </c>
      <c r="B185" s="19">
        <f t="shared" ca="1" si="129"/>
        <v>24.203537831843192</v>
      </c>
      <c r="C185">
        <f t="shared" si="110"/>
        <v>0</v>
      </c>
      <c r="D185">
        <f t="shared" si="130"/>
        <v>27.490268099627922</v>
      </c>
      <c r="E185">
        <f t="shared" ca="1" si="131"/>
        <v>47.645966425184078</v>
      </c>
      <c r="F185">
        <f t="shared" si="111"/>
        <v>0</v>
      </c>
      <c r="G185">
        <f t="shared" si="132"/>
        <v>23.209470661075336</v>
      </c>
      <c r="H185">
        <f t="shared" si="133"/>
        <v>0</v>
      </c>
      <c r="I185" s="19">
        <f t="shared" si="134"/>
        <v>183.72759610332787</v>
      </c>
      <c r="J185" s="26">
        <f t="shared" si="135"/>
        <v>61.178353085597337</v>
      </c>
      <c r="L185" s="19">
        <f t="shared" si="136"/>
        <v>56895.610191488347</v>
      </c>
      <c r="M185" s="26">
        <f t="shared" si="112"/>
        <v>0</v>
      </c>
      <c r="N185" s="18">
        <f t="shared" si="137"/>
        <v>47.413008492906954</v>
      </c>
      <c r="O185" s="18">
        <f t="shared" si="138"/>
        <v>0</v>
      </c>
      <c r="P185" s="18">
        <f t="shared" si="139"/>
        <v>183.72759610332787</v>
      </c>
      <c r="Q185" s="18">
        <f t="shared" si="140"/>
        <v>27.490268099627922</v>
      </c>
      <c r="R185" s="18">
        <f t="shared" si="141"/>
        <v>47.645966425184078</v>
      </c>
      <c r="S185" s="26">
        <f t="shared" si="142"/>
        <v>56956.788544573959</v>
      </c>
      <c r="T185" s="27">
        <f t="shared" si="143"/>
        <v>0</v>
      </c>
      <c r="U185" s="27"/>
      <c r="V185" s="19">
        <f t="shared" si="113"/>
        <v>0</v>
      </c>
      <c r="W185" s="19">
        <f t="shared" ca="1" si="114"/>
        <v>0</v>
      </c>
      <c r="X185" s="19">
        <f t="shared" si="115"/>
        <v>47.413008492906954</v>
      </c>
      <c r="Y185" s="19">
        <f t="shared" si="116"/>
        <v>23.209470661075336</v>
      </c>
      <c r="Z185" s="19">
        <f t="shared" si="109"/>
        <v>0</v>
      </c>
      <c r="AA185" s="19">
        <f t="shared" ca="1" si="144"/>
        <v>24.203537831831618</v>
      </c>
      <c r="AB185">
        <f t="shared" si="158"/>
        <v>0</v>
      </c>
      <c r="AC185" s="19">
        <f t="shared" si="117"/>
        <v>0</v>
      </c>
      <c r="AD185" s="29">
        <f t="shared" si="159"/>
        <v>0</v>
      </c>
      <c r="AE185" s="19">
        <f t="shared" ca="1" si="118"/>
        <v>24.203537831831618</v>
      </c>
      <c r="AF185" s="29">
        <f t="shared" ca="1" si="145"/>
        <v>1.1574741165532032E-5</v>
      </c>
      <c r="AG185" s="19"/>
      <c r="AH185" s="19">
        <f t="shared" si="119"/>
        <v>0</v>
      </c>
      <c r="AI185" s="19">
        <f>SUM($AH$23:AH185)</f>
        <v>100000</v>
      </c>
      <c r="AJ185" s="19">
        <f t="shared" si="146"/>
        <v>109341.17760032346</v>
      </c>
      <c r="AK185" s="19">
        <f t="shared" ca="1" si="147"/>
        <v>109341.17760032346</v>
      </c>
      <c r="AL185" s="20">
        <f ca="1">IF($F$13,OFFSET(product_specs!$J$5,MIN(10,saving_model!AZ185),saving_model!$G$14),0)</f>
        <v>0</v>
      </c>
      <c r="AM185" s="19">
        <f t="shared" si="148"/>
        <v>109341.17760032346</v>
      </c>
      <c r="AN185" s="19">
        <f t="shared" si="157"/>
        <v>109255.70301583091</v>
      </c>
      <c r="AO185" s="19">
        <f t="shared" si="149"/>
        <v>0</v>
      </c>
      <c r="AP185" s="19">
        <f t="shared" si="150"/>
        <v>0</v>
      </c>
      <c r="AQ185" s="18">
        <f t="shared" si="120"/>
        <v>91.046419179859086</v>
      </c>
      <c r="AR185" s="18">
        <f t="shared" si="151"/>
        <v>0</v>
      </c>
      <c r="AS185" s="18">
        <f t="shared" si="152"/>
        <v>353.04200734480986</v>
      </c>
      <c r="AT185" s="3">
        <f>return!Q168</f>
        <v>3.2340321341297606E-3</v>
      </c>
      <c r="AU185" s="8">
        <f t="shared" si="121"/>
        <v>1.0696503404041282</v>
      </c>
      <c r="AV185">
        <f t="shared" si="122"/>
        <v>0.52075643303713215</v>
      </c>
      <c r="AW185">
        <f t="shared" si="123"/>
        <v>2.5141734068489309E-4</v>
      </c>
      <c r="AX185">
        <f t="shared" si="153"/>
        <v>4.357550144497724E-4</v>
      </c>
      <c r="AY185">
        <f t="shared" si="124"/>
        <v>0</v>
      </c>
      <c r="AZ185">
        <f t="shared" si="125"/>
        <v>13</v>
      </c>
      <c r="BA185">
        <f t="shared" si="126"/>
        <v>5</v>
      </c>
      <c r="BB185">
        <f t="shared" si="154"/>
        <v>4.8279257774808126E-4</v>
      </c>
      <c r="BC185">
        <f t="shared" si="127"/>
        <v>5.7781518110440024E-3</v>
      </c>
      <c r="BD185">
        <f>VLOOKUP(MIN(90,BE185),mortality!$A$4:$G$76,saving_model!BA185+2,FALSE)</f>
        <v>2.8890759055220012E-3</v>
      </c>
      <c r="BE185">
        <f t="shared" si="128"/>
        <v>62</v>
      </c>
      <c r="BF185" s="9">
        <f t="shared" si="155"/>
        <v>8.3717735912058888E-4</v>
      </c>
      <c r="BG185" s="7">
        <f>VLOOKUP(saving_model!AZ185,lapse!$B$4:$C$134,2,FALSE)</f>
        <v>0.01</v>
      </c>
      <c r="BI185">
        <f>discount_curve!K169</f>
        <v>0.84166779929163982</v>
      </c>
    </row>
    <row r="186" spans="1:61" x14ac:dyDescent="0.55000000000000004">
      <c r="A186">
        <f t="shared" si="156"/>
        <v>163</v>
      </c>
      <c r="B186" s="19">
        <f t="shared" ca="1" si="129"/>
        <v>24.275510425761013</v>
      </c>
      <c r="C186">
        <f t="shared" si="110"/>
        <v>0</v>
      </c>
      <c r="D186">
        <f t="shared" si="130"/>
        <v>27.477400539414145</v>
      </c>
      <c r="E186">
        <f t="shared" ca="1" si="131"/>
        <v>47.62366444763704</v>
      </c>
      <c r="F186">
        <f t="shared" si="111"/>
        <v>0</v>
      </c>
      <c r="G186">
        <f t="shared" si="132"/>
        <v>23.188480028059484</v>
      </c>
      <c r="H186">
        <f t="shared" si="133"/>
        <v>0</v>
      </c>
      <c r="I186" s="19">
        <f t="shared" si="134"/>
        <v>8.283970667857389</v>
      </c>
      <c r="J186" s="26">
        <f t="shared" si="135"/>
        <v>-114.2810847730143</v>
      </c>
      <c r="L186" s="19">
        <f t="shared" si="136"/>
        <v>56956.788544573945</v>
      </c>
      <c r="M186" s="26">
        <f t="shared" si="112"/>
        <v>0</v>
      </c>
      <c r="N186" s="18">
        <f t="shared" si="137"/>
        <v>47.463990453811626</v>
      </c>
      <c r="O186" s="18">
        <f t="shared" si="138"/>
        <v>0</v>
      </c>
      <c r="P186" s="18">
        <f t="shared" si="139"/>
        <v>8.283970667857389</v>
      </c>
      <c r="Q186" s="18">
        <f t="shared" si="140"/>
        <v>27.477400539414145</v>
      </c>
      <c r="R186" s="18">
        <f t="shared" si="141"/>
        <v>47.62366444763704</v>
      </c>
      <c r="S186" s="26">
        <f t="shared" si="142"/>
        <v>56842.507459800938</v>
      </c>
      <c r="T186" s="27">
        <f t="shared" si="143"/>
        <v>0</v>
      </c>
      <c r="U186" s="27"/>
      <c r="V186" s="19">
        <f t="shared" si="113"/>
        <v>0</v>
      </c>
      <c r="W186" s="19">
        <f t="shared" ca="1" si="114"/>
        <v>0</v>
      </c>
      <c r="X186" s="19">
        <f t="shared" si="115"/>
        <v>47.463990453811626</v>
      </c>
      <c r="Y186" s="19">
        <f t="shared" si="116"/>
        <v>23.188480028059484</v>
      </c>
      <c r="Z186" s="19">
        <f t="shared" si="109"/>
        <v>0</v>
      </c>
      <c r="AA186" s="19">
        <f t="shared" ca="1" si="144"/>
        <v>24.275510425752142</v>
      </c>
      <c r="AB186">
        <f t="shared" si="158"/>
        <v>0</v>
      </c>
      <c r="AC186" s="19">
        <f t="shared" si="117"/>
        <v>0</v>
      </c>
      <c r="AD186" s="29">
        <f t="shared" si="159"/>
        <v>0</v>
      </c>
      <c r="AE186" s="19">
        <f t="shared" ca="1" si="118"/>
        <v>24.275510425752142</v>
      </c>
      <c r="AF186" s="29">
        <f t="shared" ca="1" si="145"/>
        <v>8.8711260559648508E-6</v>
      </c>
      <c r="AG186" s="19"/>
      <c r="AH186" s="19">
        <f t="shared" si="119"/>
        <v>0</v>
      </c>
      <c r="AI186" s="19">
        <f>SUM($AH$23:AH186)</f>
        <v>100000</v>
      </c>
      <c r="AJ186" s="19">
        <f t="shared" si="146"/>
        <v>109434.40340895236</v>
      </c>
      <c r="AK186" s="19">
        <f t="shared" ca="1" si="147"/>
        <v>109434.40340895236</v>
      </c>
      <c r="AL186" s="20">
        <f ca="1">IF($F$13,OFFSET(product_specs!$J$5,MIN(10,saving_model!AZ186),saving_model!$G$14),0)</f>
        <v>0</v>
      </c>
      <c r="AM186" s="19">
        <f t="shared" si="148"/>
        <v>109434.40340895236</v>
      </c>
      <c r="AN186" s="19">
        <f t="shared" si="157"/>
        <v>109517.69860399586</v>
      </c>
      <c r="AO186" s="19">
        <f t="shared" si="149"/>
        <v>0</v>
      </c>
      <c r="AP186" s="19">
        <f t="shared" si="150"/>
        <v>0</v>
      </c>
      <c r="AQ186" s="18">
        <f t="shared" si="120"/>
        <v>91.264748836663216</v>
      </c>
      <c r="AR186" s="18">
        <f t="shared" si="151"/>
        <v>0</v>
      </c>
      <c r="AS186" s="18">
        <f t="shared" si="152"/>
        <v>15.939107586345733</v>
      </c>
      <c r="AT186" s="3">
        <f>return!Q169</f>
        <v>1.4566048645470175E-4</v>
      </c>
      <c r="AU186" s="8">
        <f t="shared" si="121"/>
        <v>1.0700950099293036</v>
      </c>
      <c r="AV186">
        <f t="shared" si="122"/>
        <v>0.52006926068199744</v>
      </c>
      <c r="AW186">
        <f t="shared" si="123"/>
        <v>2.5108557897220038E-4</v>
      </c>
      <c r="AX186">
        <f t="shared" si="153"/>
        <v>4.3518000705563447E-4</v>
      </c>
      <c r="AY186">
        <f t="shared" si="124"/>
        <v>0</v>
      </c>
      <c r="AZ186">
        <f t="shared" si="125"/>
        <v>13</v>
      </c>
      <c r="BA186">
        <f t="shared" si="126"/>
        <v>5</v>
      </c>
      <c r="BB186">
        <f t="shared" si="154"/>
        <v>4.8279257774808126E-4</v>
      </c>
      <c r="BC186">
        <f t="shared" si="127"/>
        <v>5.7781518110440024E-3</v>
      </c>
      <c r="BD186">
        <f>VLOOKUP(MIN(90,BE186),mortality!$A$4:$G$76,saving_model!BA186+2,FALSE)</f>
        <v>2.8890759055220012E-3</v>
      </c>
      <c r="BE186">
        <f t="shared" si="128"/>
        <v>62</v>
      </c>
      <c r="BF186" s="9">
        <f t="shared" si="155"/>
        <v>8.3717735912058888E-4</v>
      </c>
      <c r="BG186" s="7">
        <f>VLOOKUP(saving_model!AZ186,lapse!$B$4:$C$134,2,FALSE)</f>
        <v>0.01</v>
      </c>
      <c r="BI186">
        <f>discount_curve!K170</f>
        <v>0.84077273125023511</v>
      </c>
    </row>
    <row r="187" spans="1:61" x14ac:dyDescent="0.55000000000000004">
      <c r="A187">
        <f t="shared" si="156"/>
        <v>164</v>
      </c>
      <c r="B187" s="19">
        <f t="shared" ca="1" si="129"/>
        <v>24.20124783754386</v>
      </c>
      <c r="C187">
        <f t="shared" si="110"/>
        <v>0</v>
      </c>
      <c r="D187">
        <f t="shared" si="130"/>
        <v>27.376625117427569</v>
      </c>
      <c r="E187">
        <f t="shared" ca="1" si="131"/>
        <v>47.449001095680821</v>
      </c>
      <c r="F187">
        <f t="shared" si="111"/>
        <v>0</v>
      </c>
      <c r="G187">
        <f t="shared" si="132"/>
        <v>23.167508378961056</v>
      </c>
      <c r="H187">
        <f t="shared" si="133"/>
        <v>0</v>
      </c>
      <c r="I187" s="19">
        <f t="shared" si="134"/>
        <v>-180.68837742821492</v>
      </c>
      <c r="J187" s="26">
        <f t="shared" si="135"/>
        <v>-302.8827598578282</v>
      </c>
      <c r="L187" s="19">
        <f t="shared" si="136"/>
        <v>56842.507459800931</v>
      </c>
      <c r="M187" s="26">
        <f t="shared" si="112"/>
        <v>0</v>
      </c>
      <c r="N187" s="18">
        <f t="shared" si="137"/>
        <v>47.368756216500778</v>
      </c>
      <c r="O187" s="18">
        <f t="shared" si="138"/>
        <v>0</v>
      </c>
      <c r="P187" s="18">
        <f t="shared" si="139"/>
        <v>-180.68837742821492</v>
      </c>
      <c r="Q187" s="18">
        <f t="shared" si="140"/>
        <v>27.376625117427569</v>
      </c>
      <c r="R187" s="18">
        <f t="shared" si="141"/>
        <v>47.449001095680821</v>
      </c>
      <c r="S187" s="26">
        <f t="shared" si="142"/>
        <v>56539.624699943102</v>
      </c>
      <c r="T187" s="27">
        <f t="shared" si="143"/>
        <v>0</v>
      </c>
      <c r="U187" s="27"/>
      <c r="V187" s="19">
        <f t="shared" si="113"/>
        <v>0</v>
      </c>
      <c r="W187" s="19">
        <f t="shared" ca="1" si="114"/>
        <v>0</v>
      </c>
      <c r="X187" s="19">
        <f t="shared" si="115"/>
        <v>47.368756216500778</v>
      </c>
      <c r="Y187" s="19">
        <f t="shared" si="116"/>
        <v>23.167508378961056</v>
      </c>
      <c r="Z187" s="19">
        <f t="shared" si="109"/>
        <v>0</v>
      </c>
      <c r="AA187" s="19">
        <f t="shared" ca="1" si="144"/>
        <v>24.201247837539722</v>
      </c>
      <c r="AB187">
        <f t="shared" si="158"/>
        <v>0</v>
      </c>
      <c r="AC187" s="19">
        <f t="shared" si="117"/>
        <v>0</v>
      </c>
      <c r="AD187" s="29">
        <f t="shared" si="159"/>
        <v>0</v>
      </c>
      <c r="AE187" s="19">
        <f t="shared" ca="1" si="118"/>
        <v>24.201247837539722</v>
      </c>
      <c r="AF187" s="29">
        <f t="shared" ca="1" si="145"/>
        <v>4.1389114358025836E-6</v>
      </c>
      <c r="AG187" s="19"/>
      <c r="AH187" s="19">
        <f t="shared" si="119"/>
        <v>0</v>
      </c>
      <c r="AI187" s="19">
        <f>SUM($AH$23:AH187)</f>
        <v>100000</v>
      </c>
      <c r="AJ187" s="19">
        <f t="shared" si="146"/>
        <v>109177.11092464607</v>
      </c>
      <c r="AK187" s="19">
        <f t="shared" ca="1" si="147"/>
        <v>109177.11092464607</v>
      </c>
      <c r="AL187" s="20">
        <f ca="1">IF($F$13,OFFSET(product_specs!$J$5,MIN(10,saving_model!AZ187),saving_model!$G$14),0)</f>
        <v>0</v>
      </c>
      <c r="AM187" s="19">
        <f t="shared" si="148"/>
        <v>109177.11092464607</v>
      </c>
      <c r="AN187" s="19">
        <f t="shared" si="157"/>
        <v>109442.37296274553</v>
      </c>
      <c r="AO187" s="19">
        <f t="shared" si="149"/>
        <v>0</v>
      </c>
      <c r="AP187" s="19">
        <f t="shared" si="150"/>
        <v>0</v>
      </c>
      <c r="AQ187" s="18">
        <f t="shared" si="120"/>
        <v>91.20197746895461</v>
      </c>
      <c r="AR187" s="18">
        <f t="shared" si="151"/>
        <v>0</v>
      </c>
      <c r="AS187" s="18">
        <f t="shared" si="152"/>
        <v>-348.12012126100319</v>
      </c>
      <c r="AT187" s="3">
        <f>return!Q170</f>
        <v>-3.1835061126860298E-3</v>
      </c>
      <c r="AU187" s="8">
        <f t="shared" si="121"/>
        <v>1.0705398643102018</v>
      </c>
      <c r="AV187">
        <f t="shared" si="122"/>
        <v>0.51938299509596952</v>
      </c>
      <c r="AW187">
        <f t="shared" si="123"/>
        <v>2.5075425504090219E-4</v>
      </c>
      <c r="AX187">
        <f t="shared" si="153"/>
        <v>4.3460575842156212E-4</v>
      </c>
      <c r="AY187">
        <f t="shared" si="124"/>
        <v>0</v>
      </c>
      <c r="AZ187">
        <f t="shared" si="125"/>
        <v>13</v>
      </c>
      <c r="BA187">
        <f t="shared" si="126"/>
        <v>5</v>
      </c>
      <c r="BB187">
        <f t="shared" si="154"/>
        <v>4.8279257774808126E-4</v>
      </c>
      <c r="BC187">
        <f t="shared" si="127"/>
        <v>5.7781518110440024E-3</v>
      </c>
      <c r="BD187">
        <f>VLOOKUP(MIN(90,BE187),mortality!$A$4:$G$76,saving_model!BA187+2,FALSE)</f>
        <v>2.8890759055220012E-3</v>
      </c>
      <c r="BE187">
        <f t="shared" si="128"/>
        <v>62</v>
      </c>
      <c r="BF187" s="9">
        <f t="shared" si="155"/>
        <v>8.3717735912058888E-4</v>
      </c>
      <c r="BG187" s="7">
        <f>VLOOKUP(saving_model!AZ187,lapse!$B$4:$C$134,2,FALSE)</f>
        <v>0.01</v>
      </c>
      <c r="BI187">
        <f>discount_curve!K171</f>
        <v>0.83987861506513162</v>
      </c>
    </row>
    <row r="188" spans="1:61" x14ac:dyDescent="0.55000000000000004">
      <c r="A188">
        <f t="shared" si="156"/>
        <v>165</v>
      </c>
      <c r="B188" s="19">
        <f t="shared" ca="1" si="129"/>
        <v>23.96979822000884</v>
      </c>
      <c r="C188">
        <f t="shared" si="110"/>
        <v>0</v>
      </c>
      <c r="D188">
        <f t="shared" si="130"/>
        <v>27.368935180658081</v>
      </c>
      <c r="E188">
        <f t="shared" ca="1" si="131"/>
        <v>47.435672943776204</v>
      </c>
      <c r="F188">
        <f t="shared" si="111"/>
        <v>0</v>
      </c>
      <c r="G188">
        <f t="shared" si="132"/>
        <v>23.146555696611003</v>
      </c>
      <c r="H188">
        <f t="shared" si="133"/>
        <v>0</v>
      </c>
      <c r="I188" s="19">
        <f t="shared" si="134"/>
        <v>392.33794639067429</v>
      </c>
      <c r="J188" s="26">
        <f t="shared" si="135"/>
        <v>270.41698434962018</v>
      </c>
      <c r="L188" s="19">
        <f t="shared" si="136"/>
        <v>56539.624699943102</v>
      </c>
      <c r="M188" s="26">
        <f t="shared" si="112"/>
        <v>0</v>
      </c>
      <c r="N188" s="18">
        <f t="shared" si="137"/>
        <v>47.116353916619254</v>
      </c>
      <c r="O188" s="18">
        <f t="shared" si="138"/>
        <v>0</v>
      </c>
      <c r="P188" s="18">
        <f t="shared" si="139"/>
        <v>392.33794639067429</v>
      </c>
      <c r="Q188" s="18">
        <f t="shared" si="140"/>
        <v>27.368935180658081</v>
      </c>
      <c r="R188" s="18">
        <f t="shared" si="141"/>
        <v>47.435672943776204</v>
      </c>
      <c r="S188" s="26">
        <f t="shared" si="142"/>
        <v>56810.041684292715</v>
      </c>
      <c r="T188" s="27">
        <f t="shared" si="143"/>
        <v>0</v>
      </c>
      <c r="U188" s="27"/>
      <c r="V188" s="19">
        <f t="shared" si="113"/>
        <v>0</v>
      </c>
      <c r="W188" s="19">
        <f t="shared" ca="1" si="114"/>
        <v>0</v>
      </c>
      <c r="X188" s="19">
        <f t="shared" si="115"/>
        <v>47.116353916619254</v>
      </c>
      <c r="Y188" s="19">
        <f t="shared" si="116"/>
        <v>23.146555696611003</v>
      </c>
      <c r="Z188" s="19">
        <f t="shared" si="109"/>
        <v>0</v>
      </c>
      <c r="AA188" s="19">
        <f t="shared" ca="1" si="144"/>
        <v>23.969798220008251</v>
      </c>
      <c r="AB188">
        <f t="shared" si="158"/>
        <v>0</v>
      </c>
      <c r="AC188" s="19">
        <f t="shared" si="117"/>
        <v>0</v>
      </c>
      <c r="AD188" s="29">
        <f t="shared" si="159"/>
        <v>0</v>
      </c>
      <c r="AE188" s="19">
        <f t="shared" ca="1" si="118"/>
        <v>23.969798220008251</v>
      </c>
      <c r="AF188" s="29">
        <f t="shared" ca="1" si="145"/>
        <v>5.8975047068088315E-7</v>
      </c>
      <c r="AG188" s="19"/>
      <c r="AH188" s="19">
        <f t="shared" si="119"/>
        <v>0</v>
      </c>
      <c r="AI188" s="19">
        <f>SUM($AH$23:AH188)</f>
        <v>100000</v>
      </c>
      <c r="AJ188" s="19">
        <f t="shared" si="146"/>
        <v>109290.65991323719</v>
      </c>
      <c r="AK188" s="19">
        <f t="shared" ca="1" si="147"/>
        <v>109290.65991323719</v>
      </c>
      <c r="AL188" s="20">
        <f ca="1">IF($F$13,OFFSET(product_specs!$J$5,MIN(10,saving_model!AZ188),saving_model!$G$14),0)</f>
        <v>0</v>
      </c>
      <c r="AM188" s="19">
        <f t="shared" si="148"/>
        <v>109290.65991323719</v>
      </c>
      <c r="AN188" s="19">
        <f t="shared" si="157"/>
        <v>109003.05086401557</v>
      </c>
      <c r="AO188" s="19">
        <f t="shared" si="149"/>
        <v>0</v>
      </c>
      <c r="AP188" s="19">
        <f t="shared" si="150"/>
        <v>0</v>
      </c>
      <c r="AQ188" s="18">
        <f t="shared" si="120"/>
        <v>90.835875720012993</v>
      </c>
      <c r="AR188" s="18">
        <f t="shared" si="151"/>
        <v>0</v>
      </c>
      <c r="AS188" s="18">
        <f t="shared" si="152"/>
        <v>756.88984988328389</v>
      </c>
      <c r="AT188" s="3">
        <f>return!Q171</f>
        <v>6.9495405080561845E-3</v>
      </c>
      <c r="AU188" s="8">
        <f t="shared" si="121"/>
        <v>1.0709849036236696</v>
      </c>
      <c r="AV188">
        <f t="shared" si="122"/>
        <v>0.51869763508250699</v>
      </c>
      <c r="AW188">
        <f t="shared" si="123"/>
        <v>2.5042336831331713E-4</v>
      </c>
      <c r="AX188">
        <f t="shared" si="153"/>
        <v>4.3403226754632152E-4</v>
      </c>
      <c r="AY188">
        <f t="shared" si="124"/>
        <v>0</v>
      </c>
      <c r="AZ188">
        <f t="shared" si="125"/>
        <v>13</v>
      </c>
      <c r="BA188">
        <f t="shared" si="126"/>
        <v>5</v>
      </c>
      <c r="BB188">
        <f t="shared" si="154"/>
        <v>4.8279257774808126E-4</v>
      </c>
      <c r="BC188">
        <f t="shared" si="127"/>
        <v>5.7781518110440024E-3</v>
      </c>
      <c r="BD188">
        <f>VLOOKUP(MIN(90,BE188),mortality!$A$4:$G$76,saving_model!BA188+2,FALSE)</f>
        <v>2.8890759055220012E-3</v>
      </c>
      <c r="BE188">
        <f t="shared" si="128"/>
        <v>62</v>
      </c>
      <c r="BF188" s="9">
        <f t="shared" si="155"/>
        <v>8.3717735912058888E-4</v>
      </c>
      <c r="BG188" s="7">
        <f>VLOOKUP(saving_model!AZ188,lapse!$B$4:$C$134,2,FALSE)</f>
        <v>0.01</v>
      </c>
      <c r="BI188">
        <f>discount_curve!K172</f>
        <v>0.83898544972408273</v>
      </c>
    </row>
    <row r="189" spans="1:61" x14ac:dyDescent="0.55000000000000004">
      <c r="A189">
        <f t="shared" si="156"/>
        <v>166</v>
      </c>
      <c r="B189" s="19">
        <f t="shared" ca="1" si="129"/>
        <v>24.216079439725718</v>
      </c>
      <c r="C189">
        <f t="shared" si="110"/>
        <v>0</v>
      </c>
      <c r="D189">
        <f t="shared" si="130"/>
        <v>27.52306438747237</v>
      </c>
      <c r="E189">
        <f t="shared" ca="1" si="131"/>
        <v>47.702808752943263</v>
      </c>
      <c r="F189">
        <f t="shared" si="111"/>
        <v>0</v>
      </c>
      <c r="G189">
        <f t="shared" si="132"/>
        <v>23.125621963855814</v>
      </c>
      <c r="H189">
        <f t="shared" si="133"/>
        <v>0</v>
      </c>
      <c r="I189" s="19">
        <f t="shared" si="134"/>
        <v>490.38031748285948</v>
      </c>
      <c r="J189" s="26">
        <f t="shared" si="135"/>
        <v>367.81274293886236</v>
      </c>
      <c r="L189" s="19">
        <f t="shared" si="136"/>
        <v>56810.041684292722</v>
      </c>
      <c r="M189" s="26">
        <f t="shared" si="112"/>
        <v>0</v>
      </c>
      <c r="N189" s="18">
        <f t="shared" si="137"/>
        <v>47.341701403577268</v>
      </c>
      <c r="O189" s="18">
        <f t="shared" si="138"/>
        <v>0</v>
      </c>
      <c r="P189" s="18">
        <f t="shared" si="139"/>
        <v>490.38031748285948</v>
      </c>
      <c r="Q189" s="18">
        <f t="shared" si="140"/>
        <v>27.52306438747237</v>
      </c>
      <c r="R189" s="18">
        <f t="shared" si="141"/>
        <v>47.702808752943263</v>
      </c>
      <c r="S189" s="26">
        <f t="shared" si="142"/>
        <v>57177.854427231585</v>
      </c>
      <c r="T189" s="27">
        <f t="shared" si="143"/>
        <v>0</v>
      </c>
      <c r="U189" s="27"/>
      <c r="V189" s="19">
        <f t="shared" si="113"/>
        <v>0</v>
      </c>
      <c r="W189" s="19">
        <f t="shared" ca="1" si="114"/>
        <v>0</v>
      </c>
      <c r="X189" s="19">
        <f t="shared" si="115"/>
        <v>47.341701403577268</v>
      </c>
      <c r="Y189" s="19">
        <f t="shared" si="116"/>
        <v>23.125621963855814</v>
      </c>
      <c r="Z189" s="19">
        <f t="shared" si="109"/>
        <v>0</v>
      </c>
      <c r="AA189" s="19">
        <f t="shared" ca="1" si="144"/>
        <v>24.216079439721454</v>
      </c>
      <c r="AB189">
        <f t="shared" si="158"/>
        <v>0</v>
      </c>
      <c r="AC189" s="19">
        <f t="shared" si="117"/>
        <v>0</v>
      </c>
      <c r="AD189" s="29">
        <f t="shared" si="159"/>
        <v>0</v>
      </c>
      <c r="AE189" s="19">
        <f t="shared" ca="1" si="118"/>
        <v>24.216079439721454</v>
      </c>
      <c r="AF189" s="29">
        <f t="shared" ca="1" si="145"/>
        <v>4.2632564145606011E-6</v>
      </c>
      <c r="AG189" s="19"/>
      <c r="AH189" s="19">
        <f t="shared" si="119"/>
        <v>0</v>
      </c>
      <c r="AI189" s="19">
        <f>SUM($AH$23:AH189)</f>
        <v>100000</v>
      </c>
      <c r="AJ189" s="19">
        <f t="shared" si="146"/>
        <v>110051.35444932336</v>
      </c>
      <c r="AK189" s="19">
        <f t="shared" ca="1" si="147"/>
        <v>110051.35444932336</v>
      </c>
      <c r="AL189" s="20">
        <f ca="1">IF($F$13,OFFSET(product_specs!$J$5,MIN(10,saving_model!AZ189),saving_model!$G$14),0)</f>
        <v>0</v>
      </c>
      <c r="AM189" s="19">
        <f t="shared" si="148"/>
        <v>110051.35444932336</v>
      </c>
      <c r="AN189" s="19">
        <f t="shared" si="157"/>
        <v>109669.10483817884</v>
      </c>
      <c r="AO189" s="19">
        <f t="shared" si="149"/>
        <v>0</v>
      </c>
      <c r="AP189" s="19">
        <f t="shared" si="150"/>
        <v>0</v>
      </c>
      <c r="AQ189" s="18">
        <f t="shared" si="120"/>
        <v>91.390920698482375</v>
      </c>
      <c r="AR189" s="18">
        <f t="shared" si="151"/>
        <v>0</v>
      </c>
      <c r="AS189" s="18">
        <f t="shared" si="152"/>
        <v>947.28106368602153</v>
      </c>
      <c r="AT189" s="3">
        <f>return!Q172</f>
        <v>8.6448332404469586E-3</v>
      </c>
      <c r="AU189" s="8">
        <f t="shared" si="121"/>
        <v>1.0714301279465865</v>
      </c>
      <c r="AV189">
        <f t="shared" si="122"/>
        <v>0.51801317944664738</v>
      </c>
      <c r="AW189">
        <f t="shared" si="123"/>
        <v>2.5009291821252629E-4</v>
      </c>
      <c r="AX189">
        <f t="shared" si="153"/>
        <v>4.3345953343000001E-4</v>
      </c>
      <c r="AY189">
        <f t="shared" si="124"/>
        <v>0</v>
      </c>
      <c r="AZ189">
        <f t="shared" si="125"/>
        <v>13</v>
      </c>
      <c r="BA189">
        <f t="shared" si="126"/>
        <v>5</v>
      </c>
      <c r="BB189">
        <f t="shared" si="154"/>
        <v>4.8279257774808126E-4</v>
      </c>
      <c r="BC189">
        <f t="shared" si="127"/>
        <v>5.7781518110440024E-3</v>
      </c>
      <c r="BD189">
        <f>VLOOKUP(MIN(90,BE189),mortality!$A$4:$G$76,saving_model!BA189+2,FALSE)</f>
        <v>2.8890759055220012E-3</v>
      </c>
      <c r="BE189">
        <f t="shared" si="128"/>
        <v>62</v>
      </c>
      <c r="BF189" s="9">
        <f t="shared" si="155"/>
        <v>8.3717735912058888E-4</v>
      </c>
      <c r="BG189" s="7">
        <f>VLOOKUP(saving_model!AZ189,lapse!$B$4:$C$134,2,FALSE)</f>
        <v>0.01</v>
      </c>
      <c r="BI189">
        <f>discount_curve!K173</f>
        <v>0.83809323421591697</v>
      </c>
    </row>
    <row r="190" spans="1:61" x14ac:dyDescent="0.55000000000000004">
      <c r="A190">
        <f t="shared" si="156"/>
        <v>167</v>
      </c>
      <c r="B190" s="19">
        <f t="shared" ca="1" si="129"/>
        <v>24.543504859132554</v>
      </c>
      <c r="C190">
        <f t="shared" si="110"/>
        <v>0</v>
      </c>
      <c r="D190">
        <f t="shared" si="130"/>
        <v>27.933535413279053</v>
      </c>
      <c r="E190">
        <f t="shared" ca="1" si="131"/>
        <v>48.414234652582302</v>
      </c>
      <c r="F190">
        <f t="shared" si="111"/>
        <v>0</v>
      </c>
      <c r="G190">
        <f t="shared" si="132"/>
        <v>23.104707163557478</v>
      </c>
      <c r="H190">
        <f t="shared" si="133"/>
        <v>0</v>
      </c>
      <c r="I190" s="19">
        <f t="shared" si="134"/>
        <v>1455.1341200377528</v>
      </c>
      <c r="J190" s="26">
        <f t="shared" si="135"/>
        <v>1331.1381379492013</v>
      </c>
      <c r="L190" s="19">
        <f t="shared" si="136"/>
        <v>57177.854427231585</v>
      </c>
      <c r="M190" s="26">
        <f t="shared" si="112"/>
        <v>0</v>
      </c>
      <c r="N190" s="18">
        <f t="shared" si="137"/>
        <v>47.648212022692988</v>
      </c>
      <c r="O190" s="18">
        <f t="shared" si="138"/>
        <v>0</v>
      </c>
      <c r="P190" s="18">
        <f t="shared" si="139"/>
        <v>1455.1341200377528</v>
      </c>
      <c r="Q190" s="18">
        <f t="shared" si="140"/>
        <v>27.933535413279053</v>
      </c>
      <c r="R190" s="18">
        <f t="shared" si="141"/>
        <v>48.414234652582302</v>
      </c>
      <c r="S190" s="26">
        <f t="shared" si="142"/>
        <v>58508.992565180779</v>
      </c>
      <c r="T190" s="27">
        <f t="shared" si="143"/>
        <v>0</v>
      </c>
      <c r="U190" s="27"/>
      <c r="V190" s="19">
        <f t="shared" si="113"/>
        <v>0</v>
      </c>
      <c r="W190" s="19">
        <f t="shared" ca="1" si="114"/>
        <v>0</v>
      </c>
      <c r="X190" s="19">
        <f t="shared" si="115"/>
        <v>47.648212022692988</v>
      </c>
      <c r="Y190" s="19">
        <f t="shared" si="116"/>
        <v>23.104707163557478</v>
      </c>
      <c r="Z190" s="19">
        <f t="shared" si="109"/>
        <v>0</v>
      </c>
      <c r="AA190" s="19">
        <f t="shared" ca="1" si="144"/>
        <v>24.54350485913551</v>
      </c>
      <c r="AB190">
        <f t="shared" si="158"/>
        <v>0</v>
      </c>
      <c r="AC190" s="19">
        <f t="shared" si="117"/>
        <v>0</v>
      </c>
      <c r="AD190" s="29">
        <f t="shared" si="159"/>
        <v>0</v>
      </c>
      <c r="AE190" s="19">
        <f t="shared" ca="1" si="118"/>
        <v>24.54350485913551</v>
      </c>
      <c r="AF190" s="29">
        <f t="shared" ca="1" si="145"/>
        <v>-2.9558577807620168E-6</v>
      </c>
      <c r="AG190" s="19"/>
      <c r="AH190" s="19">
        <f t="shared" si="119"/>
        <v>0</v>
      </c>
      <c r="AI190" s="19">
        <f>SUM($AH$23:AH190)</f>
        <v>100000</v>
      </c>
      <c r="AJ190" s="19">
        <f t="shared" si="146"/>
        <v>111840.20904529265</v>
      </c>
      <c r="AK190" s="19">
        <f t="shared" ca="1" si="147"/>
        <v>111840.20904529265</v>
      </c>
      <c r="AL190" s="20">
        <f ca="1">IF($F$13,OFFSET(product_specs!$J$5,MIN(10,saving_model!AZ190),saving_model!$G$14),0)</f>
        <v>0</v>
      </c>
      <c r="AM190" s="19">
        <f t="shared" si="148"/>
        <v>111840.20904529265</v>
      </c>
      <c r="AN190" s="19">
        <f t="shared" si="157"/>
        <v>110524.99498116638</v>
      </c>
      <c r="AO190" s="19">
        <f t="shared" si="149"/>
        <v>0</v>
      </c>
      <c r="AP190" s="19">
        <f t="shared" si="150"/>
        <v>0</v>
      </c>
      <c r="AQ190" s="18">
        <f t="shared" si="120"/>
        <v>92.10416248430532</v>
      </c>
      <c r="AR190" s="18">
        <f t="shared" si="151"/>
        <v>0</v>
      </c>
      <c r="AS190" s="18">
        <f t="shared" si="152"/>
        <v>2814.6364532211487</v>
      </c>
      <c r="AT190" s="3">
        <f>return!Q173</f>
        <v>2.5487302128515799E-2</v>
      </c>
      <c r="AU190" s="8">
        <f t="shared" si="121"/>
        <v>1.0718755373558639</v>
      </c>
      <c r="AV190">
        <f t="shared" si="122"/>
        <v>0.51732962699500484</v>
      </c>
      <c r="AW190">
        <f t="shared" si="123"/>
        <v>2.4976290416237176E-4</v>
      </c>
      <c r="AX190">
        <f t="shared" si="153"/>
        <v>4.3288755507400452E-4</v>
      </c>
      <c r="AY190">
        <f t="shared" si="124"/>
        <v>0</v>
      </c>
      <c r="AZ190">
        <f t="shared" si="125"/>
        <v>13</v>
      </c>
      <c r="BA190">
        <f t="shared" si="126"/>
        <v>5</v>
      </c>
      <c r="BB190">
        <f t="shared" si="154"/>
        <v>4.8279257774808126E-4</v>
      </c>
      <c r="BC190">
        <f t="shared" si="127"/>
        <v>5.7781518110440024E-3</v>
      </c>
      <c r="BD190">
        <f>VLOOKUP(MIN(90,BE190),mortality!$A$4:$G$76,saving_model!BA190+2,FALSE)</f>
        <v>2.8890759055220012E-3</v>
      </c>
      <c r="BE190">
        <f t="shared" si="128"/>
        <v>62</v>
      </c>
      <c r="BF190" s="9">
        <f t="shared" si="155"/>
        <v>8.3717735912058888E-4</v>
      </c>
      <c r="BG190" s="7">
        <f>VLOOKUP(saving_model!AZ190,lapse!$B$4:$C$134,2,FALSE)</f>
        <v>0.01</v>
      </c>
      <c r="BI190">
        <f>discount_curve!K174</f>
        <v>0.83720196753053866</v>
      </c>
    </row>
    <row r="191" spans="1:61" x14ac:dyDescent="0.55000000000000004">
      <c r="A191">
        <f t="shared" si="156"/>
        <v>168</v>
      </c>
      <c r="B191" s="19">
        <f t="shared" ca="1" si="129"/>
        <v>25.673682525729191</v>
      </c>
      <c r="C191">
        <f t="shared" si="110"/>
        <v>0</v>
      </c>
      <c r="D191">
        <f t="shared" si="130"/>
        <v>30.300149663574889</v>
      </c>
      <c r="E191">
        <f t="shared" ca="1" si="131"/>
        <v>48.533866170759211</v>
      </c>
      <c r="F191">
        <f t="shared" si="111"/>
        <v>0</v>
      </c>
      <c r="G191">
        <f t="shared" si="132"/>
        <v>23.083811278593497</v>
      </c>
      <c r="H191">
        <f t="shared" si="133"/>
        <v>0</v>
      </c>
      <c r="I191" s="19">
        <f t="shared" si="134"/>
        <v>-912.81161417109547</v>
      </c>
      <c r="J191" s="26">
        <f t="shared" si="135"/>
        <v>-1040.4031238097523</v>
      </c>
      <c r="L191" s="19">
        <f t="shared" si="136"/>
        <v>58508.992565180786</v>
      </c>
      <c r="M191" s="26">
        <f t="shared" si="112"/>
        <v>0</v>
      </c>
      <c r="N191" s="18">
        <f t="shared" si="137"/>
        <v>48.757493804317328</v>
      </c>
      <c r="O191" s="18">
        <f t="shared" si="138"/>
        <v>0</v>
      </c>
      <c r="P191" s="18">
        <f t="shared" si="139"/>
        <v>-912.81161417109547</v>
      </c>
      <c r="Q191" s="18">
        <f t="shared" si="140"/>
        <v>30.300149663574889</v>
      </c>
      <c r="R191" s="18">
        <f t="shared" si="141"/>
        <v>48.533866170759211</v>
      </c>
      <c r="S191" s="26">
        <f t="shared" si="142"/>
        <v>57468.589441371041</v>
      </c>
      <c r="T191" s="27">
        <f t="shared" si="143"/>
        <v>0</v>
      </c>
      <c r="U191" s="27"/>
      <c r="V191" s="19">
        <f t="shared" si="113"/>
        <v>0</v>
      </c>
      <c r="W191" s="19">
        <f t="shared" ca="1" si="114"/>
        <v>0</v>
      </c>
      <c r="X191" s="19">
        <f t="shared" si="115"/>
        <v>48.757493804317328</v>
      </c>
      <c r="Y191" s="19">
        <f t="shared" si="116"/>
        <v>23.083811278593497</v>
      </c>
      <c r="Z191" s="19">
        <f t="shared" si="109"/>
        <v>0</v>
      </c>
      <c r="AA191" s="19">
        <f t="shared" ca="1" si="144"/>
        <v>25.67368252572383</v>
      </c>
      <c r="AB191">
        <f t="shared" si="158"/>
        <v>0</v>
      </c>
      <c r="AC191" s="19">
        <f t="shared" si="117"/>
        <v>0</v>
      </c>
      <c r="AD191" s="29">
        <f t="shared" si="159"/>
        <v>0</v>
      </c>
      <c r="AE191" s="19">
        <f t="shared" ca="1" si="118"/>
        <v>25.67368252572383</v>
      </c>
      <c r="AF191" s="29">
        <f t="shared" ca="1" si="145"/>
        <v>5.3610449413099559E-6</v>
      </c>
      <c r="AG191" s="19"/>
      <c r="AH191" s="19">
        <f t="shared" si="119"/>
        <v>0</v>
      </c>
      <c r="AI191" s="19">
        <f>SUM($AH$23:AH191)</f>
        <v>100000</v>
      </c>
      <c r="AJ191" s="19">
        <f t="shared" si="146"/>
        <v>112269.15385452987</v>
      </c>
      <c r="AK191" s="19">
        <f t="shared" ca="1" si="147"/>
        <v>112269.15385452987</v>
      </c>
      <c r="AL191" s="20">
        <f ca="1">IF($F$13,OFFSET(product_specs!$J$5,MIN(10,saving_model!AZ191),saving_model!$G$14),0)</f>
        <v>0</v>
      </c>
      <c r="AM191" s="19">
        <f t="shared" si="148"/>
        <v>112269.15385452987</v>
      </c>
      <c r="AN191" s="19">
        <f t="shared" si="157"/>
        <v>113247.52727190322</v>
      </c>
      <c r="AO191" s="19">
        <f t="shared" si="149"/>
        <v>0</v>
      </c>
      <c r="AP191" s="19">
        <f t="shared" si="150"/>
        <v>0</v>
      </c>
      <c r="AQ191" s="18">
        <f t="shared" si="120"/>
        <v>94.372939393252693</v>
      </c>
      <c r="AR191" s="18">
        <f t="shared" si="151"/>
        <v>0</v>
      </c>
      <c r="AS191" s="18">
        <f t="shared" si="152"/>
        <v>-1768.0009559601951</v>
      </c>
      <c r="AT191" s="3">
        <f>return!Q174</f>
        <v>-1.5624849049853062E-2</v>
      </c>
      <c r="AU191" s="8">
        <f t="shared" si="121"/>
        <v>1.0723211319284447</v>
      </c>
      <c r="AV191">
        <f t="shared" si="122"/>
        <v>0.51664697653576852</v>
      </c>
      <c r="AW191">
        <f t="shared" si="123"/>
        <v>2.6988846556050115E-4</v>
      </c>
      <c r="AX191">
        <f t="shared" si="153"/>
        <v>4.3229920690099647E-4</v>
      </c>
      <c r="AY191">
        <f t="shared" si="124"/>
        <v>0</v>
      </c>
      <c r="AZ191">
        <f t="shared" si="125"/>
        <v>14</v>
      </c>
      <c r="BA191">
        <f t="shared" si="126"/>
        <v>5</v>
      </c>
      <c r="BB191">
        <f t="shared" si="154"/>
        <v>5.2238468009657701E-4</v>
      </c>
      <c r="BC191">
        <f t="shared" si="127"/>
        <v>6.2506370258593553E-3</v>
      </c>
      <c r="BD191">
        <f>VLOOKUP(MIN(90,BE191),mortality!$A$4:$G$76,saving_model!BA191+2,FALSE)</f>
        <v>3.1253185129296777E-3</v>
      </c>
      <c r="BE191">
        <f t="shared" si="128"/>
        <v>63</v>
      </c>
      <c r="BF191" s="9">
        <f t="shared" si="155"/>
        <v>8.3717735912058888E-4</v>
      </c>
      <c r="BG191" s="7">
        <f>VLOOKUP(saving_model!AZ191,lapse!$B$4:$C$134,2,FALSE)</f>
        <v>0.01</v>
      </c>
      <c r="BI191">
        <f>discount_curve!K175</f>
        <v>0.8336574128890275</v>
      </c>
    </row>
    <row r="192" spans="1:61" x14ac:dyDescent="0.55000000000000004">
      <c r="A192">
        <f t="shared" si="156"/>
        <v>169</v>
      </c>
      <c r="B192" s="19">
        <f t="shared" ca="1" si="129"/>
        <v>24.828470460396431</v>
      </c>
      <c r="C192">
        <f t="shared" si="110"/>
        <v>0</v>
      </c>
      <c r="D192">
        <f t="shared" si="130"/>
        <v>29.974809433738461</v>
      </c>
      <c r="E192">
        <f t="shared" ca="1" si="131"/>
        <v>48.012745999731578</v>
      </c>
      <c r="F192">
        <f t="shared" si="111"/>
        <v>0</v>
      </c>
      <c r="G192">
        <f t="shared" si="132"/>
        <v>23.062020740746203</v>
      </c>
      <c r="H192">
        <f t="shared" si="133"/>
        <v>0</v>
      </c>
      <c r="I192" s="19">
        <f t="shared" si="134"/>
        <v>-79.902137525905133</v>
      </c>
      <c r="J192" s="26">
        <f t="shared" si="135"/>
        <v>-205.78018416051782</v>
      </c>
      <c r="L192" s="19">
        <f t="shared" si="136"/>
        <v>57468.589441371034</v>
      </c>
      <c r="M192" s="26">
        <f t="shared" si="112"/>
        <v>0</v>
      </c>
      <c r="N192" s="18">
        <f t="shared" si="137"/>
        <v>47.890491201142531</v>
      </c>
      <c r="O192" s="18">
        <f t="shared" si="138"/>
        <v>0</v>
      </c>
      <c r="P192" s="18">
        <f t="shared" si="139"/>
        <v>-79.902137525905133</v>
      </c>
      <c r="Q192" s="18">
        <f t="shared" si="140"/>
        <v>29.974809433738461</v>
      </c>
      <c r="R192" s="18">
        <f t="shared" si="141"/>
        <v>48.012745999731578</v>
      </c>
      <c r="S192" s="26">
        <f t="shared" si="142"/>
        <v>57262.809257210516</v>
      </c>
      <c r="T192" s="27">
        <f t="shared" si="143"/>
        <v>0</v>
      </c>
      <c r="U192" s="27"/>
      <c r="V192" s="19">
        <f t="shared" si="113"/>
        <v>0</v>
      </c>
      <c r="W192" s="19">
        <f t="shared" ca="1" si="114"/>
        <v>0</v>
      </c>
      <c r="X192" s="19">
        <f t="shared" si="115"/>
        <v>47.890491201142531</v>
      </c>
      <c r="Y192" s="19">
        <f t="shared" si="116"/>
        <v>23.062020740746203</v>
      </c>
      <c r="Z192" s="19">
        <f t="shared" si="109"/>
        <v>0</v>
      </c>
      <c r="AA192" s="19">
        <f t="shared" ca="1" si="144"/>
        <v>24.828470460396328</v>
      </c>
      <c r="AB192">
        <f t="shared" si="158"/>
        <v>0</v>
      </c>
      <c r="AC192" s="19">
        <f t="shared" si="117"/>
        <v>0</v>
      </c>
      <c r="AD192" s="29">
        <f t="shared" si="159"/>
        <v>0</v>
      </c>
      <c r="AE192" s="19">
        <f t="shared" ca="1" si="118"/>
        <v>24.828470460396328</v>
      </c>
      <c r="AF192" s="29">
        <f t="shared" ca="1" si="145"/>
        <v>1.0302869668521453E-7</v>
      </c>
      <c r="AG192" s="19"/>
      <c r="AH192" s="19">
        <f t="shared" si="119"/>
        <v>0</v>
      </c>
      <c r="AI192" s="19">
        <f>SUM($AH$23:AH192)</f>
        <v>100000</v>
      </c>
      <c r="AJ192" s="19">
        <f t="shared" si="146"/>
        <v>111214.84692212814</v>
      </c>
      <c r="AK192" s="19">
        <f t="shared" ca="1" si="147"/>
        <v>111214.84692212814</v>
      </c>
      <c r="AL192" s="20">
        <f ca="1">IF($F$13,OFFSET(product_specs!$J$5,MIN(10,saving_model!AZ192),saving_model!$G$14),0)</f>
        <v>0</v>
      </c>
      <c r="AM192" s="19">
        <f t="shared" si="148"/>
        <v>111214.84692212814</v>
      </c>
      <c r="AN192" s="19">
        <f t="shared" si="157"/>
        <v>111385.15337654977</v>
      </c>
      <c r="AO192" s="19">
        <f t="shared" si="149"/>
        <v>0</v>
      </c>
      <c r="AP192" s="19">
        <f t="shared" si="150"/>
        <v>0</v>
      </c>
      <c r="AQ192" s="18">
        <f t="shared" si="120"/>
        <v>92.820961147124819</v>
      </c>
      <c r="AR192" s="18">
        <f t="shared" si="151"/>
        <v>0</v>
      </c>
      <c r="AS192" s="18">
        <f t="shared" si="152"/>
        <v>-154.97098654902271</v>
      </c>
      <c r="AT192" s="3">
        <f>return!Q175</f>
        <v>-1.392467775503059E-3</v>
      </c>
      <c r="AU192" s="8">
        <f t="shared" si="121"/>
        <v>1.0727669117413039</v>
      </c>
      <c r="AV192">
        <f t="shared" si="122"/>
        <v>0.51594478886330697</v>
      </c>
      <c r="AW192">
        <f t="shared" si="123"/>
        <v>2.6952165347785456E-4</v>
      </c>
      <c r="AX192">
        <f t="shared" si="153"/>
        <v>4.3171165836652876E-4</v>
      </c>
      <c r="AY192">
        <f t="shared" si="124"/>
        <v>0</v>
      </c>
      <c r="AZ192">
        <f t="shared" si="125"/>
        <v>14</v>
      </c>
      <c r="BA192">
        <f t="shared" si="126"/>
        <v>5</v>
      </c>
      <c r="BB192">
        <f t="shared" si="154"/>
        <v>5.2238468009657701E-4</v>
      </c>
      <c r="BC192">
        <f t="shared" si="127"/>
        <v>6.2506370258593553E-3</v>
      </c>
      <c r="BD192">
        <f>VLOOKUP(MIN(90,BE192),mortality!$A$4:$G$76,saving_model!BA192+2,FALSE)</f>
        <v>3.1253185129296777E-3</v>
      </c>
      <c r="BE192">
        <f t="shared" si="128"/>
        <v>63</v>
      </c>
      <c r="BF192" s="9">
        <f t="shared" si="155"/>
        <v>8.3717735912058888E-4</v>
      </c>
      <c r="BG192" s="7">
        <f>VLOOKUP(saving_model!AZ192,lapse!$B$4:$C$134,2,FALSE)</f>
        <v>0.01</v>
      </c>
      <c r="BI192">
        <f>discount_curve!K176</f>
        <v>0.83275510645787909</v>
      </c>
    </row>
    <row r="193" spans="1:61" x14ac:dyDescent="0.55000000000000004">
      <c r="A193">
        <f t="shared" si="156"/>
        <v>170</v>
      </c>
      <c r="B193" s="19">
        <f t="shared" ca="1" si="129"/>
        <v>24.678756941719712</v>
      </c>
      <c r="C193">
        <f t="shared" si="110"/>
        <v>0</v>
      </c>
      <c r="D193">
        <f t="shared" si="130"/>
        <v>30.030958997219347</v>
      </c>
      <c r="E193">
        <f t="shared" ca="1" si="131"/>
        <v>48.102684677585827</v>
      </c>
      <c r="F193">
        <f t="shared" si="111"/>
        <v>0</v>
      </c>
      <c r="G193">
        <f t="shared" si="132"/>
        <v>23.040250772619139</v>
      </c>
      <c r="H193">
        <f t="shared" si="133"/>
        <v>0</v>
      </c>
      <c r="I193" s="19">
        <f t="shared" si="134"/>
        <v>545.86373296472743</v>
      </c>
      <c r="J193" s="26">
        <f t="shared" si="135"/>
        <v>420.01108157558338</v>
      </c>
      <c r="L193" s="19">
        <f t="shared" si="136"/>
        <v>57262.809257210516</v>
      </c>
      <c r="M193" s="26">
        <f t="shared" si="112"/>
        <v>0</v>
      </c>
      <c r="N193" s="18">
        <f t="shared" si="137"/>
        <v>47.719007714342098</v>
      </c>
      <c r="O193" s="18">
        <f t="shared" si="138"/>
        <v>0</v>
      </c>
      <c r="P193" s="18">
        <f t="shared" si="139"/>
        <v>545.86373296472743</v>
      </c>
      <c r="Q193" s="18">
        <f t="shared" si="140"/>
        <v>30.030958997219347</v>
      </c>
      <c r="R193" s="18">
        <f t="shared" si="141"/>
        <v>48.102684677585827</v>
      </c>
      <c r="S193" s="26">
        <f t="shared" si="142"/>
        <v>57682.820338786099</v>
      </c>
      <c r="T193" s="27">
        <f t="shared" si="143"/>
        <v>0</v>
      </c>
      <c r="U193" s="27"/>
      <c r="V193" s="19">
        <f t="shared" si="113"/>
        <v>0</v>
      </c>
      <c r="W193" s="19">
        <f t="shared" ca="1" si="114"/>
        <v>0</v>
      </c>
      <c r="X193" s="19">
        <f t="shared" si="115"/>
        <v>47.719007714342098</v>
      </c>
      <c r="Y193" s="19">
        <f t="shared" si="116"/>
        <v>23.040250772619139</v>
      </c>
      <c r="Z193" s="19">
        <f t="shared" si="109"/>
        <v>0</v>
      </c>
      <c r="AA193" s="19">
        <f t="shared" ca="1" si="144"/>
        <v>24.678756941722959</v>
      </c>
      <c r="AB193">
        <f t="shared" si="158"/>
        <v>0</v>
      </c>
      <c r="AC193" s="19">
        <f t="shared" si="117"/>
        <v>0</v>
      </c>
      <c r="AD193" s="29">
        <f t="shared" si="159"/>
        <v>0</v>
      </c>
      <c r="AE193" s="19">
        <f t="shared" ca="1" si="118"/>
        <v>24.678756941722959</v>
      </c>
      <c r="AF193" s="29">
        <f t="shared" ca="1" si="145"/>
        <v>-3.2471803024236578E-6</v>
      </c>
      <c r="AG193" s="19"/>
      <c r="AH193" s="19">
        <f t="shared" si="119"/>
        <v>0</v>
      </c>
      <c r="AI193" s="19">
        <f>SUM($AH$23:AH193)</f>
        <v>100000</v>
      </c>
      <c r="AJ193" s="19">
        <f t="shared" si="146"/>
        <v>111574.82145467735</v>
      </c>
      <c r="AK193" s="19">
        <f t="shared" ca="1" si="147"/>
        <v>111574.82145467735</v>
      </c>
      <c r="AL193" s="20">
        <f ca="1">IF($F$13,OFFSET(product_specs!$J$5,MIN(10,saving_model!AZ193),saving_model!$G$14),0)</f>
        <v>0</v>
      </c>
      <c r="AM193" s="19">
        <f t="shared" si="148"/>
        <v>111574.82145467735</v>
      </c>
      <c r="AN193" s="19">
        <f t="shared" si="157"/>
        <v>111137.36142885362</v>
      </c>
      <c r="AO193" s="19">
        <f t="shared" si="149"/>
        <v>0</v>
      </c>
      <c r="AP193" s="19">
        <f t="shared" si="150"/>
        <v>0</v>
      </c>
      <c r="AQ193" s="18">
        <f t="shared" si="120"/>
        <v>92.614467857378017</v>
      </c>
      <c r="AR193" s="18">
        <f t="shared" si="151"/>
        <v>0</v>
      </c>
      <c r="AS193" s="18">
        <f t="shared" si="152"/>
        <v>1060.1489873622179</v>
      </c>
      <c r="AT193" s="3">
        <f>return!Q176</f>
        <v>9.5470431188842131E-3</v>
      </c>
      <c r="AU193" s="8">
        <f t="shared" si="121"/>
        <v>1.0732128768714488</v>
      </c>
      <c r="AV193">
        <f t="shared" si="122"/>
        <v>0.51524355555146262</v>
      </c>
      <c r="AW193">
        <f t="shared" si="123"/>
        <v>2.6915533993857369E-4</v>
      </c>
      <c r="AX193">
        <f t="shared" si="153"/>
        <v>4.3112490838379295E-4</v>
      </c>
      <c r="AY193">
        <f t="shared" si="124"/>
        <v>0</v>
      </c>
      <c r="AZ193">
        <f t="shared" si="125"/>
        <v>14</v>
      </c>
      <c r="BA193">
        <f t="shared" si="126"/>
        <v>5</v>
      </c>
      <c r="BB193">
        <f t="shared" si="154"/>
        <v>5.2238468009657701E-4</v>
      </c>
      <c r="BC193">
        <f t="shared" si="127"/>
        <v>6.2506370258593553E-3</v>
      </c>
      <c r="BD193">
        <f>VLOOKUP(MIN(90,BE193),mortality!$A$4:$G$76,saving_model!BA193+2,FALSE)</f>
        <v>3.1253185129296777E-3</v>
      </c>
      <c r="BE193">
        <f t="shared" si="128"/>
        <v>63</v>
      </c>
      <c r="BF193" s="9">
        <f t="shared" si="155"/>
        <v>8.3717735912058888E-4</v>
      </c>
      <c r="BG193" s="7">
        <f>VLOOKUP(saving_model!AZ193,lapse!$B$4:$C$134,2,FALSE)</f>
        <v>0.01</v>
      </c>
      <c r="BI193">
        <f>discount_curve!K177</f>
        <v>0.83185377663520665</v>
      </c>
    </row>
    <row r="194" spans="1:61" x14ac:dyDescent="0.55000000000000004">
      <c r="A194">
        <f t="shared" si="156"/>
        <v>171</v>
      </c>
      <c r="B194" s="19">
        <f t="shared" ca="1" si="129"/>
        <v>25.050515594191438</v>
      </c>
      <c r="C194">
        <f t="shared" si="110"/>
        <v>0</v>
      </c>
      <c r="D194">
        <f t="shared" si="130"/>
        <v>30.246942053145119</v>
      </c>
      <c r="E194">
        <f t="shared" ca="1" si="131"/>
        <v>48.448639824601294</v>
      </c>
      <c r="F194">
        <f t="shared" si="111"/>
        <v>0</v>
      </c>
      <c r="G194">
        <f t="shared" si="132"/>
        <v>23.018501354794996</v>
      </c>
      <c r="H194">
        <f t="shared" si="133"/>
        <v>0</v>
      </c>
      <c r="I194" s="19">
        <f t="shared" si="134"/>
        <v>533.46192851725266</v>
      </c>
      <c r="J194" s="26">
        <f t="shared" si="135"/>
        <v>406.69732969051984</v>
      </c>
      <c r="L194" s="19">
        <f t="shared" si="136"/>
        <v>57682.820338786099</v>
      </c>
      <c r="M194" s="26">
        <f t="shared" si="112"/>
        <v>0</v>
      </c>
      <c r="N194" s="18">
        <f t="shared" si="137"/>
        <v>48.06901694898842</v>
      </c>
      <c r="O194" s="18">
        <f t="shared" si="138"/>
        <v>0</v>
      </c>
      <c r="P194" s="18">
        <f t="shared" si="139"/>
        <v>533.46192851725266</v>
      </c>
      <c r="Q194" s="18">
        <f t="shared" si="140"/>
        <v>30.246942053145119</v>
      </c>
      <c r="R194" s="18">
        <f t="shared" si="141"/>
        <v>48.448639824601294</v>
      </c>
      <c r="S194" s="26">
        <f t="shared" si="142"/>
        <v>58089.517668476619</v>
      </c>
      <c r="T194" s="27">
        <f t="shared" si="143"/>
        <v>0</v>
      </c>
      <c r="U194" s="27"/>
      <c r="V194" s="19">
        <f t="shared" si="113"/>
        <v>0</v>
      </c>
      <c r="W194" s="19">
        <f t="shared" ca="1" si="114"/>
        <v>0</v>
      </c>
      <c r="X194" s="19">
        <f t="shared" si="115"/>
        <v>48.06901694898842</v>
      </c>
      <c r="Y194" s="19">
        <f t="shared" si="116"/>
        <v>23.018501354794996</v>
      </c>
      <c r="Z194" s="19">
        <f t="shared" si="109"/>
        <v>0</v>
      </c>
      <c r="AA194" s="19">
        <f t="shared" ca="1" si="144"/>
        <v>25.050515594193424</v>
      </c>
      <c r="AB194">
        <f t="shared" si="158"/>
        <v>0</v>
      </c>
      <c r="AC194" s="19">
        <f t="shared" si="117"/>
        <v>0</v>
      </c>
      <c r="AD194" s="29">
        <f t="shared" si="159"/>
        <v>0</v>
      </c>
      <c r="AE194" s="19">
        <f t="shared" ca="1" si="118"/>
        <v>25.050515594193424</v>
      </c>
      <c r="AF194" s="29">
        <f t="shared" ca="1" si="145"/>
        <v>-1.98596694644948E-6</v>
      </c>
      <c r="AG194" s="19"/>
      <c r="AH194" s="19">
        <f t="shared" si="119"/>
        <v>0</v>
      </c>
      <c r="AI194" s="19">
        <f>SUM($AH$23:AH194)</f>
        <v>100000</v>
      </c>
      <c r="AJ194" s="19">
        <f t="shared" si="146"/>
        <v>112530.2116436505</v>
      </c>
      <c r="AK194" s="19">
        <f t="shared" ca="1" si="147"/>
        <v>112530.2116436505</v>
      </c>
      <c r="AL194" s="20">
        <f ca="1">IF($F$13,OFFSET(product_specs!$J$5,MIN(10,saving_model!AZ194),saving_model!$G$14),0)</f>
        <v>0</v>
      </c>
      <c r="AM194" s="19">
        <f t="shared" si="148"/>
        <v>112530.2116436505</v>
      </c>
      <c r="AN194" s="19">
        <f t="shared" si="157"/>
        <v>112104.89594835846</v>
      </c>
      <c r="AO194" s="19">
        <f t="shared" si="149"/>
        <v>0</v>
      </c>
      <c r="AP194" s="19">
        <f t="shared" si="150"/>
        <v>0</v>
      </c>
      <c r="AQ194" s="18">
        <f t="shared" si="120"/>
        <v>93.420746623632056</v>
      </c>
      <c r="AR194" s="18">
        <f t="shared" si="151"/>
        <v>0</v>
      </c>
      <c r="AS194" s="18">
        <f t="shared" si="152"/>
        <v>1037.4728838313301</v>
      </c>
      <c r="AT194" s="3">
        <f>return!Q177</f>
        <v>9.2622017696206704E-3</v>
      </c>
      <c r="AU194" s="8">
        <f t="shared" si="121"/>
        <v>1.0736590273959186</v>
      </c>
      <c r="AV194">
        <f t="shared" si="122"/>
        <v>0.51454327530314026</v>
      </c>
      <c r="AW194">
        <f t="shared" si="123"/>
        <v>2.6878952426507587E-4</v>
      </c>
      <c r="AX194">
        <f t="shared" si="153"/>
        <v>4.3053895586745751E-4</v>
      </c>
      <c r="AY194">
        <f t="shared" si="124"/>
        <v>0</v>
      </c>
      <c r="AZ194">
        <f t="shared" si="125"/>
        <v>14</v>
      </c>
      <c r="BA194">
        <f t="shared" si="126"/>
        <v>5</v>
      </c>
      <c r="BB194">
        <f t="shared" si="154"/>
        <v>5.2238468009657701E-4</v>
      </c>
      <c r="BC194">
        <f t="shared" si="127"/>
        <v>6.2506370258593553E-3</v>
      </c>
      <c r="BD194">
        <f>VLOOKUP(MIN(90,BE194),mortality!$A$4:$G$76,saving_model!BA194+2,FALSE)</f>
        <v>3.1253185129296777E-3</v>
      </c>
      <c r="BE194">
        <f t="shared" si="128"/>
        <v>63</v>
      </c>
      <c r="BF194" s="9">
        <f t="shared" si="155"/>
        <v>8.3717735912058888E-4</v>
      </c>
      <c r="BG194" s="7">
        <f>VLOOKUP(saving_model!AZ194,lapse!$B$4:$C$134,2,FALSE)</f>
        <v>0.01</v>
      </c>
      <c r="BI194">
        <f>discount_curve!K178</f>
        <v>0.83095342236398151</v>
      </c>
    </row>
    <row r="195" spans="1:61" x14ac:dyDescent="0.55000000000000004">
      <c r="A195">
        <f t="shared" si="156"/>
        <v>172</v>
      </c>
      <c r="B195" s="19">
        <f t="shared" ca="1" si="129"/>
        <v>25.411158922513835</v>
      </c>
      <c r="C195">
        <f t="shared" si="110"/>
        <v>0</v>
      </c>
      <c r="D195">
        <f t="shared" si="130"/>
        <v>30.219453896593013</v>
      </c>
      <c r="E195">
        <f t="shared" ca="1" si="131"/>
        <v>48.404610124213896</v>
      </c>
      <c r="F195">
        <f t="shared" si="111"/>
        <v>0</v>
      </c>
      <c r="G195">
        <f t="shared" si="132"/>
        <v>22.996772467874809</v>
      </c>
      <c r="H195">
        <f t="shared" si="133"/>
        <v>0</v>
      </c>
      <c r="I195" s="19">
        <f t="shared" si="134"/>
        <v>-383.87214402007066</v>
      </c>
      <c r="J195" s="26">
        <f t="shared" si="135"/>
        <v>-510.90413943126623</v>
      </c>
      <c r="L195" s="19">
        <f t="shared" si="136"/>
        <v>58089.517668476619</v>
      </c>
      <c r="M195" s="26">
        <f t="shared" si="112"/>
        <v>0</v>
      </c>
      <c r="N195" s="18">
        <f t="shared" si="137"/>
        <v>48.407931390397188</v>
      </c>
      <c r="O195" s="18">
        <f t="shared" si="138"/>
        <v>0</v>
      </c>
      <c r="P195" s="18">
        <f t="shared" si="139"/>
        <v>-383.87214402007066</v>
      </c>
      <c r="Q195" s="18">
        <f t="shared" si="140"/>
        <v>30.219453896593013</v>
      </c>
      <c r="R195" s="18">
        <f t="shared" si="141"/>
        <v>48.404610124213896</v>
      </c>
      <c r="S195" s="26">
        <f t="shared" si="142"/>
        <v>57578.613529045346</v>
      </c>
      <c r="T195" s="27">
        <f t="shared" si="143"/>
        <v>0</v>
      </c>
      <c r="U195" s="27"/>
      <c r="V195" s="19">
        <f t="shared" si="113"/>
        <v>0</v>
      </c>
      <c r="W195" s="19">
        <f t="shared" ca="1" si="114"/>
        <v>0</v>
      </c>
      <c r="X195" s="19">
        <f t="shared" si="115"/>
        <v>48.407931390397188</v>
      </c>
      <c r="Y195" s="19">
        <f t="shared" si="116"/>
        <v>22.996772467874809</v>
      </c>
      <c r="Z195" s="19">
        <f t="shared" si="109"/>
        <v>0</v>
      </c>
      <c r="AA195" s="19">
        <f t="shared" ca="1" si="144"/>
        <v>25.411158922522379</v>
      </c>
      <c r="AB195">
        <f t="shared" si="158"/>
        <v>0</v>
      </c>
      <c r="AC195" s="19">
        <f t="shared" si="117"/>
        <v>0</v>
      </c>
      <c r="AD195" s="29">
        <f t="shared" si="159"/>
        <v>0</v>
      </c>
      <c r="AE195" s="19">
        <f t="shared" ca="1" si="118"/>
        <v>25.411158922522379</v>
      </c>
      <c r="AF195" s="29">
        <f t="shared" ca="1" si="145"/>
        <v>-8.5442763975152047E-6</v>
      </c>
      <c r="AG195" s="19"/>
      <c r="AH195" s="19">
        <f t="shared" si="119"/>
        <v>0</v>
      </c>
      <c r="AI195" s="19">
        <f>SUM($AH$23:AH195)</f>
        <v>100000</v>
      </c>
      <c r="AJ195" s="19">
        <f t="shared" si="146"/>
        <v>112580.95673116039</v>
      </c>
      <c r="AK195" s="19">
        <f t="shared" ca="1" si="147"/>
        <v>112580.95673116039</v>
      </c>
      <c r="AL195" s="20">
        <f ca="1">IF($F$13,OFFSET(product_specs!$J$5,MIN(10,saving_model!AZ195),saving_model!$G$14),0)</f>
        <v>0</v>
      </c>
      <c r="AM195" s="19">
        <f t="shared" si="148"/>
        <v>112580.95673116039</v>
      </c>
      <c r="AN195" s="19">
        <f t="shared" si="157"/>
        <v>113048.94808556617</v>
      </c>
      <c r="AO195" s="19">
        <f t="shared" si="149"/>
        <v>0</v>
      </c>
      <c r="AP195" s="19">
        <f t="shared" si="150"/>
        <v>0</v>
      </c>
      <c r="AQ195" s="18">
        <f t="shared" si="120"/>
        <v>94.20745673797181</v>
      </c>
      <c r="AR195" s="18">
        <f t="shared" si="151"/>
        <v>0</v>
      </c>
      <c r="AS195" s="18">
        <f t="shared" si="152"/>
        <v>-747.5677953355962</v>
      </c>
      <c r="AT195" s="3">
        <f>return!Q178</f>
        <v>-6.6182950018195408E-3</v>
      </c>
      <c r="AU195" s="8">
        <f t="shared" si="121"/>
        <v>1.0741053633917843</v>
      </c>
      <c r="AV195">
        <f t="shared" si="122"/>
        <v>0.51384394682300771</v>
      </c>
      <c r="AW195">
        <f t="shared" si="123"/>
        <v>2.6842420578069941E-4</v>
      </c>
      <c r="AX195">
        <f t="shared" si="153"/>
        <v>4.299537997336664E-4</v>
      </c>
      <c r="AY195">
        <f t="shared" si="124"/>
        <v>0</v>
      </c>
      <c r="AZ195">
        <f t="shared" si="125"/>
        <v>14</v>
      </c>
      <c r="BA195">
        <f t="shared" si="126"/>
        <v>5</v>
      </c>
      <c r="BB195">
        <f t="shared" si="154"/>
        <v>5.2238468009657701E-4</v>
      </c>
      <c r="BC195">
        <f t="shared" si="127"/>
        <v>6.2506370258593553E-3</v>
      </c>
      <c r="BD195">
        <f>VLOOKUP(MIN(90,BE195),mortality!$A$4:$G$76,saving_model!BA195+2,FALSE)</f>
        <v>3.1253185129296777E-3</v>
      </c>
      <c r="BE195">
        <f t="shared" si="128"/>
        <v>63</v>
      </c>
      <c r="BF195" s="9">
        <f t="shared" si="155"/>
        <v>8.3717735912058888E-4</v>
      </c>
      <c r="BG195" s="7">
        <f>VLOOKUP(saving_model!AZ195,lapse!$B$4:$C$134,2,FALSE)</f>
        <v>0.01</v>
      </c>
      <c r="BI195">
        <f>discount_curve!K179</f>
        <v>0.83005404258831816</v>
      </c>
    </row>
    <row r="196" spans="1:61" x14ac:dyDescent="0.55000000000000004">
      <c r="A196">
        <f t="shared" si="156"/>
        <v>173</v>
      </c>
      <c r="B196" s="19">
        <f t="shared" ca="1" si="129"/>
        <v>25.007113848390773</v>
      </c>
      <c r="C196">
        <f t="shared" si="110"/>
        <v>0</v>
      </c>
      <c r="D196">
        <f t="shared" si="130"/>
        <v>30.108679468814113</v>
      </c>
      <c r="E196">
        <f t="shared" ca="1" si="131"/>
        <v>48.22717498568629</v>
      </c>
      <c r="F196">
        <f t="shared" si="111"/>
        <v>0</v>
      </c>
      <c r="G196">
        <f t="shared" si="132"/>
        <v>22.975064092477922</v>
      </c>
      <c r="H196">
        <f t="shared" si="133"/>
        <v>0</v>
      </c>
      <c r="I196" s="19">
        <f t="shared" si="134"/>
        <v>212.56848071475341</v>
      </c>
      <c r="J196" s="26">
        <f t="shared" si="135"/>
        <v>86.250448319384304</v>
      </c>
      <c r="L196" s="19">
        <f t="shared" si="136"/>
        <v>57578.613529045353</v>
      </c>
      <c r="M196" s="26">
        <f t="shared" si="112"/>
        <v>0</v>
      </c>
      <c r="N196" s="18">
        <f t="shared" si="137"/>
        <v>47.982177940871132</v>
      </c>
      <c r="O196" s="18">
        <f t="shared" si="138"/>
        <v>0</v>
      </c>
      <c r="P196" s="18">
        <f t="shared" si="139"/>
        <v>212.56848071475341</v>
      </c>
      <c r="Q196" s="18">
        <f t="shared" si="140"/>
        <v>30.108679468814113</v>
      </c>
      <c r="R196" s="18">
        <f t="shared" si="141"/>
        <v>48.22717498568629</v>
      </c>
      <c r="S196" s="26">
        <f t="shared" si="142"/>
        <v>57664.86397736473</v>
      </c>
      <c r="T196" s="27">
        <f t="shared" si="143"/>
        <v>0</v>
      </c>
      <c r="U196" s="27"/>
      <c r="V196" s="19">
        <f t="shared" si="113"/>
        <v>0</v>
      </c>
      <c r="W196" s="19">
        <f t="shared" ca="1" si="114"/>
        <v>0</v>
      </c>
      <c r="X196" s="19">
        <f t="shared" si="115"/>
        <v>47.982177940871132</v>
      </c>
      <c r="Y196" s="19">
        <f t="shared" si="116"/>
        <v>22.975064092477922</v>
      </c>
      <c r="Z196" s="19">
        <f t="shared" si="109"/>
        <v>0</v>
      </c>
      <c r="AA196" s="19">
        <f t="shared" ca="1" si="144"/>
        <v>25.00711384839321</v>
      </c>
      <c r="AB196">
        <f t="shared" si="158"/>
        <v>0</v>
      </c>
      <c r="AC196" s="19">
        <f t="shared" si="117"/>
        <v>0</v>
      </c>
      <c r="AD196" s="29">
        <f t="shared" si="159"/>
        <v>0</v>
      </c>
      <c r="AE196" s="19">
        <f t="shared" ca="1" si="118"/>
        <v>25.00711384839321</v>
      </c>
      <c r="AF196" s="29">
        <f t="shared" ca="1" si="145"/>
        <v>-2.4371615836571436E-6</v>
      </c>
      <c r="AG196" s="19"/>
      <c r="AH196" s="19">
        <f t="shared" si="119"/>
        <v>0</v>
      </c>
      <c r="AI196" s="19">
        <f>SUM($AH$23:AH196)</f>
        <v>100000</v>
      </c>
      <c r="AJ196" s="19">
        <f t="shared" si="146"/>
        <v>112320.93068671874</v>
      </c>
      <c r="AK196" s="19">
        <f t="shared" ca="1" si="147"/>
        <v>112320.93068671874</v>
      </c>
      <c r="AL196" s="20">
        <f ca="1">IF($F$13,OFFSET(product_specs!$J$5,MIN(10,saving_model!AZ196),saving_model!$G$14),0)</f>
        <v>0</v>
      </c>
      <c r="AM196" s="19">
        <f t="shared" si="148"/>
        <v>112320.93068671874</v>
      </c>
      <c r="AN196" s="19">
        <f t="shared" si="157"/>
        <v>112207.1728334926</v>
      </c>
      <c r="AO196" s="19">
        <f t="shared" si="149"/>
        <v>0</v>
      </c>
      <c r="AP196" s="19">
        <f t="shared" si="150"/>
        <v>0</v>
      </c>
      <c r="AQ196" s="18">
        <f t="shared" si="120"/>
        <v>93.505977361243836</v>
      </c>
      <c r="AR196" s="18">
        <f t="shared" si="151"/>
        <v>0</v>
      </c>
      <c r="AS196" s="18">
        <f t="shared" si="152"/>
        <v>414.52766117476563</v>
      </c>
      <c r="AT196" s="3">
        <f>return!Q179</f>
        <v>3.6973874175991739E-3</v>
      </c>
      <c r="AU196" s="8">
        <f t="shared" si="121"/>
        <v>1.0745518849361493</v>
      </c>
      <c r="AV196">
        <f t="shared" si="122"/>
        <v>0.5131455688174934</v>
      </c>
      <c r="AW196">
        <f t="shared" si="123"/>
        <v>2.6805938380970235E-4</v>
      </c>
      <c r="AX196">
        <f t="shared" si="153"/>
        <v>4.2936943890003624E-4</v>
      </c>
      <c r="AY196">
        <f t="shared" si="124"/>
        <v>0</v>
      </c>
      <c r="AZ196">
        <f t="shared" si="125"/>
        <v>14</v>
      </c>
      <c r="BA196">
        <f t="shared" si="126"/>
        <v>5</v>
      </c>
      <c r="BB196">
        <f t="shared" si="154"/>
        <v>5.2238468009657701E-4</v>
      </c>
      <c r="BC196">
        <f t="shared" si="127"/>
        <v>6.2506370258593553E-3</v>
      </c>
      <c r="BD196">
        <f>VLOOKUP(MIN(90,BE196),mortality!$A$4:$G$76,saving_model!BA196+2,FALSE)</f>
        <v>3.1253185129296777E-3</v>
      </c>
      <c r="BE196">
        <f t="shared" si="128"/>
        <v>63</v>
      </c>
      <c r="BF196" s="9">
        <f t="shared" si="155"/>
        <v>8.3717735912058888E-4</v>
      </c>
      <c r="BG196" s="7">
        <f>VLOOKUP(saving_model!AZ196,lapse!$B$4:$C$134,2,FALSE)</f>
        <v>0.01</v>
      </c>
      <c r="BI196">
        <f>discount_curve!K180</f>
        <v>0.82915563625347544</v>
      </c>
    </row>
    <row r="197" spans="1:61" x14ac:dyDescent="0.55000000000000004">
      <c r="A197">
        <f t="shared" si="156"/>
        <v>174</v>
      </c>
      <c r="B197" s="19">
        <f t="shared" ca="1" si="129"/>
        <v>25.100677105225031</v>
      </c>
      <c r="C197">
        <f t="shared" si="110"/>
        <v>0</v>
      </c>
      <c r="D197">
        <f t="shared" si="130"/>
        <v>29.841044430269008</v>
      </c>
      <c r="E197">
        <f t="shared" ca="1" si="131"/>
        <v>47.798485250236922</v>
      </c>
      <c r="F197">
        <f t="shared" si="111"/>
        <v>0</v>
      </c>
      <c r="G197">
        <f t="shared" si="132"/>
        <v>22.953376209241963</v>
      </c>
      <c r="H197">
        <f t="shared" si="133"/>
        <v>0</v>
      </c>
      <c r="I197" s="19">
        <f t="shared" si="134"/>
        <v>-983.64170394321957</v>
      </c>
      <c r="J197" s="26">
        <f t="shared" si="135"/>
        <v>-1109.3352869381924</v>
      </c>
      <c r="L197" s="19">
        <f t="shared" si="136"/>
        <v>57664.863977364737</v>
      </c>
      <c r="M197" s="26">
        <f t="shared" si="112"/>
        <v>0</v>
      </c>
      <c r="N197" s="18">
        <f t="shared" si="137"/>
        <v>48.054053314470622</v>
      </c>
      <c r="O197" s="18">
        <f t="shared" si="138"/>
        <v>0</v>
      </c>
      <c r="P197" s="18">
        <f t="shared" si="139"/>
        <v>-983.64170394321957</v>
      </c>
      <c r="Q197" s="18">
        <f t="shared" si="140"/>
        <v>29.841044430269008</v>
      </c>
      <c r="R197" s="18">
        <f t="shared" si="141"/>
        <v>47.798485250236922</v>
      </c>
      <c r="S197" s="26">
        <f t="shared" si="142"/>
        <v>56555.528690426538</v>
      </c>
      <c r="T197" s="27">
        <f t="shared" si="143"/>
        <v>0</v>
      </c>
      <c r="U197" s="27"/>
      <c r="V197" s="19">
        <f t="shared" si="113"/>
        <v>0</v>
      </c>
      <c r="W197" s="19">
        <f t="shared" ca="1" si="114"/>
        <v>0</v>
      </c>
      <c r="X197" s="19">
        <f t="shared" si="115"/>
        <v>48.054053314470622</v>
      </c>
      <c r="Y197" s="19">
        <f t="shared" si="116"/>
        <v>22.953376209241963</v>
      </c>
      <c r="Z197" s="19">
        <f t="shared" si="109"/>
        <v>0</v>
      </c>
      <c r="AA197" s="19">
        <f t="shared" ca="1" si="144"/>
        <v>25.100677105228659</v>
      </c>
      <c r="AB197">
        <f t="shared" si="158"/>
        <v>0</v>
      </c>
      <c r="AC197" s="19">
        <f t="shared" si="117"/>
        <v>0</v>
      </c>
      <c r="AD197" s="29">
        <f t="shared" si="159"/>
        <v>0</v>
      </c>
      <c r="AE197" s="19">
        <f t="shared" ca="1" si="118"/>
        <v>25.100677105228659</v>
      </c>
      <c r="AF197" s="29">
        <f t="shared" ca="1" si="145"/>
        <v>-3.6273206660553114E-6</v>
      </c>
      <c r="AG197" s="19"/>
      <c r="AH197" s="19">
        <f t="shared" si="119"/>
        <v>0</v>
      </c>
      <c r="AI197" s="19">
        <f>SUM($AH$23:AH197)</f>
        <v>100000</v>
      </c>
      <c r="AJ197" s="19">
        <f t="shared" si="146"/>
        <v>111474.0208100742</v>
      </c>
      <c r="AK197" s="19">
        <f t="shared" ca="1" si="147"/>
        <v>111474.0208100742</v>
      </c>
      <c r="AL197" s="20">
        <f ca="1">IF($F$13,OFFSET(product_specs!$J$5,MIN(10,saving_model!AZ197),saving_model!$G$14),0)</f>
        <v>0</v>
      </c>
      <c r="AM197" s="19">
        <f t="shared" si="148"/>
        <v>111474.0208100742</v>
      </c>
      <c r="AN197" s="19">
        <f t="shared" si="157"/>
        <v>112528.19451730612</v>
      </c>
      <c r="AO197" s="19">
        <f t="shared" si="149"/>
        <v>0</v>
      </c>
      <c r="AP197" s="19">
        <f t="shared" si="150"/>
        <v>0</v>
      </c>
      <c r="AQ197" s="18">
        <f t="shared" si="120"/>
        <v>93.773495431088449</v>
      </c>
      <c r="AR197" s="18">
        <f t="shared" si="151"/>
        <v>0</v>
      </c>
      <c r="AS197" s="18">
        <f t="shared" si="152"/>
        <v>-1920.8004236016754</v>
      </c>
      <c r="AT197" s="3">
        <f>return!Q180</f>
        <v>-1.7083740069493203E-2</v>
      </c>
      <c r="AU197" s="8">
        <f t="shared" si="121"/>
        <v>1.0749985921061489</v>
      </c>
      <c r="AV197">
        <f t="shared" si="122"/>
        <v>0.51244813999478367</v>
      </c>
      <c r="AW197">
        <f t="shared" si="123"/>
        <v>2.67695057677261E-4</v>
      </c>
      <c r="AX197">
        <f t="shared" si="153"/>
        <v>4.28785872285655E-4</v>
      </c>
      <c r="AY197">
        <f t="shared" si="124"/>
        <v>0</v>
      </c>
      <c r="AZ197">
        <f t="shared" si="125"/>
        <v>14</v>
      </c>
      <c r="BA197">
        <f t="shared" si="126"/>
        <v>5</v>
      </c>
      <c r="BB197">
        <f t="shared" si="154"/>
        <v>5.2238468009657701E-4</v>
      </c>
      <c r="BC197">
        <f t="shared" si="127"/>
        <v>6.2506370258593553E-3</v>
      </c>
      <c r="BD197">
        <f>VLOOKUP(MIN(90,BE197),mortality!$A$4:$G$76,saving_model!BA197+2,FALSE)</f>
        <v>3.1253185129296777E-3</v>
      </c>
      <c r="BE197">
        <f t="shared" si="128"/>
        <v>63</v>
      </c>
      <c r="BF197" s="9">
        <f t="shared" si="155"/>
        <v>8.3717735912058888E-4</v>
      </c>
      <c r="BG197" s="7">
        <f>VLOOKUP(saving_model!AZ197,lapse!$B$4:$C$134,2,FALSE)</f>
        <v>0.01</v>
      </c>
      <c r="BI197">
        <f>discount_curve!K181</f>
        <v>0.8282582023058519</v>
      </c>
    </row>
    <row r="198" spans="1:61" x14ac:dyDescent="0.55000000000000004">
      <c r="A198">
        <f t="shared" si="156"/>
        <v>175</v>
      </c>
      <c r="B198" s="19">
        <f t="shared" ca="1" si="129"/>
        <v>24.197898443199577</v>
      </c>
      <c r="C198">
        <f t="shared" si="110"/>
        <v>0</v>
      </c>
      <c r="D198">
        <f t="shared" si="130"/>
        <v>29.551377569377742</v>
      </c>
      <c r="E198">
        <f t="shared" ca="1" si="131"/>
        <v>47.334505606020798</v>
      </c>
      <c r="F198">
        <f t="shared" si="111"/>
        <v>0</v>
      </c>
      <c r="G198">
        <f t="shared" si="132"/>
        <v>22.931708798822861</v>
      </c>
      <c r="H198">
        <f t="shared" si="133"/>
        <v>0</v>
      </c>
      <c r="I198" s="19">
        <f t="shared" si="134"/>
        <v>123.40971349684828</v>
      </c>
      <c r="J198" s="26">
        <f t="shared" si="135"/>
        <v>-0.60577692057267996</v>
      </c>
      <c r="L198" s="19">
        <f t="shared" si="136"/>
        <v>56555.528690426545</v>
      </c>
      <c r="M198" s="26">
        <f t="shared" si="112"/>
        <v>0</v>
      </c>
      <c r="N198" s="18">
        <f t="shared" si="137"/>
        <v>47.129607242022125</v>
      </c>
      <c r="O198" s="18">
        <f t="shared" si="138"/>
        <v>0</v>
      </c>
      <c r="P198" s="18">
        <f t="shared" si="139"/>
        <v>123.40971349684828</v>
      </c>
      <c r="Q198" s="18">
        <f t="shared" si="140"/>
        <v>29.551377569377742</v>
      </c>
      <c r="R198" s="18">
        <f t="shared" si="141"/>
        <v>47.334505606020798</v>
      </c>
      <c r="S198" s="26">
        <f t="shared" si="142"/>
        <v>56554.922913505972</v>
      </c>
      <c r="T198" s="27">
        <f t="shared" si="143"/>
        <v>0</v>
      </c>
      <c r="U198" s="27"/>
      <c r="V198" s="19">
        <f t="shared" si="113"/>
        <v>0</v>
      </c>
      <c r="W198" s="19">
        <f t="shared" ca="1" si="114"/>
        <v>0</v>
      </c>
      <c r="X198" s="19">
        <f t="shared" si="115"/>
        <v>47.129607242022125</v>
      </c>
      <c r="Y198" s="19">
        <f t="shared" si="116"/>
        <v>22.931708798822861</v>
      </c>
      <c r="Z198" s="19">
        <f t="shared" si="109"/>
        <v>0</v>
      </c>
      <c r="AA198" s="19">
        <f t="shared" ca="1" si="144"/>
        <v>24.197898443199264</v>
      </c>
      <c r="AB198">
        <f t="shared" si="158"/>
        <v>0</v>
      </c>
      <c r="AC198" s="19">
        <f t="shared" si="117"/>
        <v>0</v>
      </c>
      <c r="AD198" s="29">
        <f t="shared" si="159"/>
        <v>0</v>
      </c>
      <c r="AE198" s="19">
        <f t="shared" ca="1" si="118"/>
        <v>24.197898443199264</v>
      </c>
      <c r="AF198" s="29">
        <f t="shared" ca="1" si="145"/>
        <v>3.1263880373444408E-7</v>
      </c>
      <c r="AG198" s="19"/>
      <c r="AH198" s="19">
        <f t="shared" si="119"/>
        <v>0</v>
      </c>
      <c r="AI198" s="19">
        <f>SUM($AH$23:AH198)</f>
        <v>100000</v>
      </c>
      <c r="AJ198" s="19">
        <f t="shared" si="146"/>
        <v>110542.18369144612</v>
      </c>
      <c r="AK198" s="19">
        <f t="shared" ca="1" si="147"/>
        <v>110542.18369144612</v>
      </c>
      <c r="AL198" s="20">
        <f ca="1">IF($F$13,OFFSET(product_specs!$J$5,MIN(10,saving_model!AZ198),saving_model!$G$14),0)</f>
        <v>0</v>
      </c>
      <c r="AM198" s="19">
        <f t="shared" si="148"/>
        <v>110542.18369144612</v>
      </c>
      <c r="AN198" s="19">
        <f t="shared" si="157"/>
        <v>110513.62059827337</v>
      </c>
      <c r="AO198" s="19">
        <f t="shared" si="149"/>
        <v>0</v>
      </c>
      <c r="AP198" s="19">
        <f t="shared" si="150"/>
        <v>0</v>
      </c>
      <c r="AQ198" s="18">
        <f t="shared" si="120"/>
        <v>92.094683831894471</v>
      </c>
      <c r="AR198" s="18">
        <f t="shared" si="151"/>
        <v>0</v>
      </c>
      <c r="AS198" s="18">
        <f t="shared" si="152"/>
        <v>241.31555400928121</v>
      </c>
      <c r="AT198" s="3">
        <f>return!Q181</f>
        <v>2.1854031812262864E-3</v>
      </c>
      <c r="AU198" s="8">
        <f t="shared" si="121"/>
        <v>1.0754454849789503</v>
      </c>
      <c r="AV198">
        <f t="shared" si="122"/>
        <v>0.51175165906482079</v>
      </c>
      <c r="AW198">
        <f t="shared" si="123"/>
        <v>2.6733122670946895E-4</v>
      </c>
      <c r="AX198">
        <f t="shared" si="153"/>
        <v>4.2820309881107948E-4</v>
      </c>
      <c r="AY198">
        <f t="shared" si="124"/>
        <v>0</v>
      </c>
      <c r="AZ198">
        <f t="shared" si="125"/>
        <v>14</v>
      </c>
      <c r="BA198">
        <f t="shared" si="126"/>
        <v>5</v>
      </c>
      <c r="BB198">
        <f t="shared" si="154"/>
        <v>5.2238468009657701E-4</v>
      </c>
      <c r="BC198">
        <f t="shared" si="127"/>
        <v>6.2506370258593553E-3</v>
      </c>
      <c r="BD198">
        <f>VLOOKUP(MIN(90,BE198),mortality!$A$4:$G$76,saving_model!BA198+2,FALSE)</f>
        <v>3.1253185129296777E-3</v>
      </c>
      <c r="BE198">
        <f t="shared" si="128"/>
        <v>63</v>
      </c>
      <c r="BF198" s="9">
        <f t="shared" si="155"/>
        <v>8.3717735912058888E-4</v>
      </c>
      <c r="BG198" s="7">
        <f>VLOOKUP(saving_model!AZ198,lapse!$B$4:$C$134,2,FALSE)</f>
        <v>0.01</v>
      </c>
      <c r="BI198">
        <f>discount_curve!K182</f>
        <v>0.82736173969298754</v>
      </c>
    </row>
    <row r="199" spans="1:61" x14ac:dyDescent="0.55000000000000004">
      <c r="A199">
        <f t="shared" si="156"/>
        <v>176</v>
      </c>
      <c r="B199" s="19">
        <f t="shared" ca="1" si="129"/>
        <v>24.21904058602604</v>
      </c>
      <c r="C199">
        <f t="shared" si="110"/>
        <v>0</v>
      </c>
      <c r="D199">
        <f t="shared" si="130"/>
        <v>29.730393927557337</v>
      </c>
      <c r="E199">
        <f t="shared" ca="1" si="131"/>
        <v>47.621248611145631</v>
      </c>
      <c r="F199">
        <f t="shared" si="111"/>
        <v>0</v>
      </c>
      <c r="G199">
        <f t="shared" si="132"/>
        <v>22.910061841894773</v>
      </c>
      <c r="H199">
        <f t="shared" si="133"/>
        <v>0</v>
      </c>
      <c r="I199" s="19">
        <f t="shared" si="134"/>
        <v>809.53502397431077</v>
      </c>
      <c r="J199" s="26">
        <f t="shared" si="135"/>
        <v>685.054279007687</v>
      </c>
      <c r="L199" s="19">
        <f t="shared" si="136"/>
        <v>56554.922913505972</v>
      </c>
      <c r="M199" s="26">
        <f t="shared" si="112"/>
        <v>0</v>
      </c>
      <c r="N199" s="18">
        <f t="shared" si="137"/>
        <v>47.129102427921637</v>
      </c>
      <c r="O199" s="18">
        <f t="shared" si="138"/>
        <v>0</v>
      </c>
      <c r="P199" s="18">
        <f t="shared" si="139"/>
        <v>809.53502397431077</v>
      </c>
      <c r="Q199" s="18">
        <f t="shared" si="140"/>
        <v>29.730393927557337</v>
      </c>
      <c r="R199" s="18">
        <f t="shared" si="141"/>
        <v>47.621248611145631</v>
      </c>
      <c r="S199" s="26">
        <f t="shared" si="142"/>
        <v>57239.977192513659</v>
      </c>
      <c r="T199" s="27">
        <f t="shared" si="143"/>
        <v>0</v>
      </c>
      <c r="U199" s="27"/>
      <c r="V199" s="19">
        <f t="shared" si="113"/>
        <v>0</v>
      </c>
      <c r="W199" s="19">
        <f t="shared" ca="1" si="114"/>
        <v>0</v>
      </c>
      <c r="X199" s="19">
        <f t="shared" si="115"/>
        <v>47.129102427921637</v>
      </c>
      <c r="Y199" s="19">
        <f t="shared" si="116"/>
        <v>22.910061841894773</v>
      </c>
      <c r="Z199" s="19">
        <f t="shared" si="109"/>
        <v>0</v>
      </c>
      <c r="AA199" s="19">
        <f t="shared" ca="1" si="144"/>
        <v>24.219040586026864</v>
      </c>
      <c r="AB199">
        <f t="shared" si="158"/>
        <v>0</v>
      </c>
      <c r="AC199" s="19">
        <f t="shared" si="117"/>
        <v>0</v>
      </c>
      <c r="AD199" s="29">
        <f t="shared" si="159"/>
        <v>0</v>
      </c>
      <c r="AE199" s="19">
        <f t="shared" ca="1" si="118"/>
        <v>24.219040586026864</v>
      </c>
      <c r="AF199" s="29">
        <f t="shared" ca="1" si="145"/>
        <v>-8.2422957348171622E-7</v>
      </c>
      <c r="AG199" s="19"/>
      <c r="AH199" s="19">
        <f t="shared" si="119"/>
        <v>0</v>
      </c>
      <c r="AI199" s="19">
        <f>SUM($AH$23:AH199)</f>
        <v>100000</v>
      </c>
      <c r="AJ199" s="19">
        <f t="shared" si="146"/>
        <v>111363.18267178998</v>
      </c>
      <c r="AK199" s="19">
        <f t="shared" ca="1" si="147"/>
        <v>111363.18267178998</v>
      </c>
      <c r="AL199" s="20">
        <f ca="1">IF($F$13,OFFSET(product_specs!$J$5,MIN(10,saving_model!AZ199),saving_model!$G$14),0)</f>
        <v>0</v>
      </c>
      <c r="AM199" s="19">
        <f t="shared" si="148"/>
        <v>111363.18267178998</v>
      </c>
      <c r="AN199" s="19">
        <f t="shared" si="157"/>
        <v>110662.84146845076</v>
      </c>
      <c r="AO199" s="19">
        <f t="shared" si="149"/>
        <v>0</v>
      </c>
      <c r="AP199" s="19">
        <f t="shared" si="150"/>
        <v>0</v>
      </c>
      <c r="AQ199" s="18">
        <f t="shared" si="120"/>
        <v>92.219034557042292</v>
      </c>
      <c r="AR199" s="18">
        <f t="shared" si="151"/>
        <v>0</v>
      </c>
      <c r="AS199" s="18">
        <f t="shared" si="152"/>
        <v>1585.120475792517</v>
      </c>
      <c r="AT199" s="3">
        <f>return!Q182</f>
        <v>1.4335819414783568E-2</v>
      </c>
      <c r="AU199" s="8">
        <f t="shared" si="121"/>
        <v>1.0758925636317529</v>
      </c>
      <c r="AV199">
        <f t="shared" si="122"/>
        <v>0.51105612473930018</v>
      </c>
      <c r="AW199">
        <f t="shared" si="123"/>
        <v>2.6696789023333568E-4</v>
      </c>
      <c r="AX199">
        <f t="shared" si="153"/>
        <v>4.276211173983341E-4</v>
      </c>
      <c r="AY199">
        <f t="shared" si="124"/>
        <v>0</v>
      </c>
      <c r="AZ199">
        <f t="shared" si="125"/>
        <v>14</v>
      </c>
      <c r="BA199">
        <f t="shared" si="126"/>
        <v>5</v>
      </c>
      <c r="BB199">
        <f t="shared" si="154"/>
        <v>5.2238468009657701E-4</v>
      </c>
      <c r="BC199">
        <f t="shared" si="127"/>
        <v>6.2506370258593553E-3</v>
      </c>
      <c r="BD199">
        <f>VLOOKUP(MIN(90,BE199),mortality!$A$4:$G$76,saving_model!BA199+2,FALSE)</f>
        <v>3.1253185129296777E-3</v>
      </c>
      <c r="BE199">
        <f t="shared" si="128"/>
        <v>63</v>
      </c>
      <c r="BF199" s="9">
        <f t="shared" si="155"/>
        <v>8.3717735912058888E-4</v>
      </c>
      <c r="BG199" s="7">
        <f>VLOOKUP(saving_model!AZ199,lapse!$B$4:$C$134,2,FALSE)</f>
        <v>0.01</v>
      </c>
      <c r="BI199">
        <f>discount_curve!K183</f>
        <v>0.82646624736356156</v>
      </c>
    </row>
    <row r="200" spans="1:61" x14ac:dyDescent="0.55000000000000004">
      <c r="A200">
        <f t="shared" si="156"/>
        <v>177</v>
      </c>
      <c r="B200" s="19">
        <f t="shared" ca="1" si="129"/>
        <v>24.811545674617037</v>
      </c>
      <c r="C200">
        <f t="shared" si="110"/>
        <v>0</v>
      </c>
      <c r="D200">
        <f t="shared" si="130"/>
        <v>29.668399159833246</v>
      </c>
      <c r="E200">
        <f t="shared" ca="1" si="131"/>
        <v>47.521947261369597</v>
      </c>
      <c r="F200">
        <f t="shared" si="111"/>
        <v>0</v>
      </c>
      <c r="G200">
        <f t="shared" si="132"/>
        <v>22.888435319150133</v>
      </c>
      <c r="H200">
        <f t="shared" si="133"/>
        <v>0</v>
      </c>
      <c r="I200" s="19">
        <f t="shared" si="134"/>
        <v>-795.69311447950963</v>
      </c>
      <c r="J200" s="26">
        <f t="shared" si="135"/>
        <v>-920.58344189447962</v>
      </c>
      <c r="L200" s="19">
        <f t="shared" si="136"/>
        <v>57239.977192513659</v>
      </c>
      <c r="M200" s="26">
        <f t="shared" si="112"/>
        <v>0</v>
      </c>
      <c r="N200" s="18">
        <f t="shared" si="137"/>
        <v>47.699980993761379</v>
      </c>
      <c r="O200" s="18">
        <f t="shared" si="138"/>
        <v>0</v>
      </c>
      <c r="P200" s="18">
        <f t="shared" si="139"/>
        <v>-795.69311447950963</v>
      </c>
      <c r="Q200" s="18">
        <f t="shared" si="140"/>
        <v>29.668399159833246</v>
      </c>
      <c r="R200" s="18">
        <f t="shared" si="141"/>
        <v>47.521947261369597</v>
      </c>
      <c r="S200" s="26">
        <f t="shared" si="142"/>
        <v>56319.393750619187</v>
      </c>
      <c r="T200" s="27">
        <f t="shared" si="143"/>
        <v>0</v>
      </c>
      <c r="U200" s="27"/>
      <c r="V200" s="19">
        <f t="shared" si="113"/>
        <v>0</v>
      </c>
      <c r="W200" s="19">
        <f t="shared" ca="1" si="114"/>
        <v>0</v>
      </c>
      <c r="X200" s="19">
        <f t="shared" si="115"/>
        <v>47.699980993761379</v>
      </c>
      <c r="Y200" s="19">
        <f t="shared" si="116"/>
        <v>22.888435319150133</v>
      </c>
      <c r="Z200" s="19">
        <f t="shared" si="109"/>
        <v>0</v>
      </c>
      <c r="AA200" s="19">
        <f t="shared" ca="1" si="144"/>
        <v>24.811545674611246</v>
      </c>
      <c r="AB200">
        <f t="shared" si="158"/>
        <v>0</v>
      </c>
      <c r="AC200" s="19">
        <f t="shared" si="117"/>
        <v>0</v>
      </c>
      <c r="AD200" s="29">
        <f t="shared" si="159"/>
        <v>0</v>
      </c>
      <c r="AE200" s="19">
        <f t="shared" ca="1" si="118"/>
        <v>24.811545674611246</v>
      </c>
      <c r="AF200" s="29">
        <f t="shared" ca="1" si="145"/>
        <v>5.7909232964448165E-6</v>
      </c>
      <c r="AG200" s="19"/>
      <c r="AH200" s="19">
        <f t="shared" si="119"/>
        <v>0</v>
      </c>
      <c r="AI200" s="19">
        <f>SUM($AH$23:AH200)</f>
        <v>100000</v>
      </c>
      <c r="AJ200" s="19">
        <f t="shared" si="146"/>
        <v>111282.21100648289</v>
      </c>
      <c r="AK200" s="19">
        <f t="shared" ca="1" si="147"/>
        <v>111282.21100648289</v>
      </c>
      <c r="AL200" s="20">
        <f ca="1">IF($F$13,OFFSET(product_specs!$J$5,MIN(10,saving_model!AZ200),saving_model!$G$14),0)</f>
        <v>0</v>
      </c>
      <c r="AM200" s="19">
        <f t="shared" si="148"/>
        <v>111282.21100648289</v>
      </c>
      <c r="AN200" s="19">
        <f t="shared" si="157"/>
        <v>112155.74290968623</v>
      </c>
      <c r="AO200" s="19">
        <f t="shared" si="149"/>
        <v>0</v>
      </c>
      <c r="AP200" s="19">
        <f t="shared" si="150"/>
        <v>0</v>
      </c>
      <c r="AQ200" s="18">
        <f t="shared" si="120"/>
        <v>93.46311909140519</v>
      </c>
      <c r="AR200" s="18">
        <f t="shared" si="151"/>
        <v>0</v>
      </c>
      <c r="AS200" s="18">
        <f t="shared" si="152"/>
        <v>-1560.1375682238806</v>
      </c>
      <c r="AT200" s="3">
        <f>return!Q183</f>
        <v>-1.3922058083587374E-2</v>
      </c>
      <c r="AU200" s="8">
        <f t="shared" si="121"/>
        <v>1.0763398281417882</v>
      </c>
      <c r="AV200">
        <f t="shared" si="122"/>
        <v>0.51036153573166854</v>
      </c>
      <c r="AW200">
        <f t="shared" si="123"/>
        <v>2.6660504757678545E-4</v>
      </c>
      <c r="AX200">
        <f t="shared" si="153"/>
        <v>4.2703992697090774E-4</v>
      </c>
      <c r="AY200">
        <f t="shared" si="124"/>
        <v>0</v>
      </c>
      <c r="AZ200">
        <f t="shared" si="125"/>
        <v>14</v>
      </c>
      <c r="BA200">
        <f t="shared" si="126"/>
        <v>5</v>
      </c>
      <c r="BB200">
        <f t="shared" si="154"/>
        <v>5.2238468009657701E-4</v>
      </c>
      <c r="BC200">
        <f t="shared" si="127"/>
        <v>6.2506370258593553E-3</v>
      </c>
      <c r="BD200">
        <f>VLOOKUP(MIN(90,BE200),mortality!$A$4:$G$76,saving_model!BA200+2,FALSE)</f>
        <v>3.1253185129296777E-3</v>
      </c>
      <c r="BE200">
        <f t="shared" si="128"/>
        <v>63</v>
      </c>
      <c r="BF200" s="9">
        <f t="shared" si="155"/>
        <v>8.3717735912058888E-4</v>
      </c>
      <c r="BG200" s="7">
        <f>VLOOKUP(saving_model!AZ200,lapse!$B$4:$C$134,2,FALSE)</f>
        <v>0.01</v>
      </c>
      <c r="BI200">
        <f>discount_curve!K184</f>
        <v>0.82557172426739056</v>
      </c>
    </row>
    <row r="201" spans="1:61" x14ac:dyDescent="0.55000000000000004">
      <c r="A201">
        <f t="shared" si="156"/>
        <v>178</v>
      </c>
      <c r="B201" s="19">
        <f t="shared" ca="1" si="129"/>
        <v>24.065998914211605</v>
      </c>
      <c r="C201">
        <f t="shared" si="110"/>
        <v>0</v>
      </c>
      <c r="D201">
        <f t="shared" si="130"/>
        <v>29.280894554663387</v>
      </c>
      <c r="E201">
        <f t="shared" ca="1" si="131"/>
        <v>46.901254068211038</v>
      </c>
      <c r="F201">
        <f t="shared" si="111"/>
        <v>0</v>
      </c>
      <c r="G201">
        <f t="shared" si="132"/>
        <v>22.866829211299578</v>
      </c>
      <c r="H201">
        <f t="shared" si="133"/>
        <v>0</v>
      </c>
      <c r="I201" s="19">
        <f t="shared" si="134"/>
        <v>-439.90114165462927</v>
      </c>
      <c r="J201" s="26">
        <f t="shared" si="135"/>
        <v>-563.01611840301484</v>
      </c>
      <c r="L201" s="19">
        <f t="shared" si="136"/>
        <v>56319.39375061918</v>
      </c>
      <c r="M201" s="26">
        <f t="shared" si="112"/>
        <v>0</v>
      </c>
      <c r="N201" s="18">
        <f t="shared" si="137"/>
        <v>46.932828125515982</v>
      </c>
      <c r="O201" s="18">
        <f t="shared" si="138"/>
        <v>0</v>
      </c>
      <c r="P201" s="18">
        <f t="shared" si="139"/>
        <v>-439.90114165462927</v>
      </c>
      <c r="Q201" s="18">
        <f t="shared" si="140"/>
        <v>29.280894554663387</v>
      </c>
      <c r="R201" s="18">
        <f t="shared" si="141"/>
        <v>46.901254068211038</v>
      </c>
      <c r="S201" s="26">
        <f t="shared" si="142"/>
        <v>55756.377632216165</v>
      </c>
      <c r="T201" s="27">
        <f t="shared" si="143"/>
        <v>0</v>
      </c>
      <c r="U201" s="27"/>
      <c r="V201" s="19">
        <f t="shared" si="113"/>
        <v>0</v>
      </c>
      <c r="W201" s="19">
        <f t="shared" ca="1" si="114"/>
        <v>0</v>
      </c>
      <c r="X201" s="19">
        <f t="shared" si="115"/>
        <v>46.932828125515982</v>
      </c>
      <c r="Y201" s="19">
        <f t="shared" si="116"/>
        <v>22.866829211299578</v>
      </c>
      <c r="Z201" s="19">
        <f t="shared" si="109"/>
        <v>0</v>
      </c>
      <c r="AA201" s="19">
        <f t="shared" ca="1" si="144"/>
        <v>24.065998914216404</v>
      </c>
      <c r="AB201">
        <f t="shared" si="158"/>
        <v>0</v>
      </c>
      <c r="AC201" s="19">
        <f t="shared" si="117"/>
        <v>0</v>
      </c>
      <c r="AD201" s="29">
        <f t="shared" si="159"/>
        <v>0</v>
      </c>
      <c r="AE201" s="19">
        <f t="shared" ca="1" si="118"/>
        <v>24.065998914216404</v>
      </c>
      <c r="AF201" s="29">
        <f t="shared" ca="1" si="145"/>
        <v>-4.7997161800594768E-6</v>
      </c>
      <c r="AG201" s="19"/>
      <c r="AH201" s="19">
        <f t="shared" si="119"/>
        <v>0</v>
      </c>
      <c r="AI201" s="19">
        <f>SUM($AH$23:AH201)</f>
        <v>100000</v>
      </c>
      <c r="AJ201" s="19">
        <f t="shared" si="146"/>
        <v>109978.20697832906</v>
      </c>
      <c r="AK201" s="19">
        <f t="shared" ca="1" si="147"/>
        <v>109978.20697832906</v>
      </c>
      <c r="AL201" s="20">
        <f ca="1">IF($F$13,OFFSET(product_specs!$J$5,MIN(10,saving_model!AZ201),saving_model!$G$14),0)</f>
        <v>0</v>
      </c>
      <c r="AM201" s="19">
        <f t="shared" si="148"/>
        <v>109978.20697832906</v>
      </c>
      <c r="AN201" s="19">
        <f t="shared" si="157"/>
        <v>110502.14222237094</v>
      </c>
      <c r="AO201" s="19">
        <f t="shared" si="149"/>
        <v>0</v>
      </c>
      <c r="AP201" s="19">
        <f t="shared" si="150"/>
        <v>0</v>
      </c>
      <c r="AQ201" s="18">
        <f t="shared" si="120"/>
        <v>92.085118518642446</v>
      </c>
      <c r="AR201" s="18">
        <f t="shared" si="151"/>
        <v>0</v>
      </c>
      <c r="AS201" s="18">
        <f t="shared" si="152"/>
        <v>-863.70025104644901</v>
      </c>
      <c r="AT201" s="3">
        <f>return!Q184</f>
        <v>-7.8226592187525812E-3</v>
      </c>
      <c r="AU201" s="8">
        <f t="shared" si="121"/>
        <v>1.0767872785863197</v>
      </c>
      <c r="AV201">
        <f t="shared" si="122"/>
        <v>0.50966789075712082</v>
      </c>
      <c r="AW201">
        <f t="shared" si="123"/>
        <v>2.662426980686557E-4</v>
      </c>
      <c r="AX201">
        <f t="shared" si="153"/>
        <v>4.2645952645375295E-4</v>
      </c>
      <c r="AY201">
        <f t="shared" si="124"/>
        <v>0</v>
      </c>
      <c r="AZ201">
        <f t="shared" si="125"/>
        <v>14</v>
      </c>
      <c r="BA201">
        <f t="shared" si="126"/>
        <v>5</v>
      </c>
      <c r="BB201">
        <f t="shared" si="154"/>
        <v>5.2238468009657701E-4</v>
      </c>
      <c r="BC201">
        <f t="shared" si="127"/>
        <v>6.2506370258593553E-3</v>
      </c>
      <c r="BD201">
        <f>VLOOKUP(MIN(90,BE201),mortality!$A$4:$G$76,saving_model!BA201+2,FALSE)</f>
        <v>3.1253185129296777E-3</v>
      </c>
      <c r="BE201">
        <f t="shared" si="128"/>
        <v>63</v>
      </c>
      <c r="BF201" s="9">
        <f t="shared" si="155"/>
        <v>8.3717735912058888E-4</v>
      </c>
      <c r="BG201" s="7">
        <f>VLOOKUP(saving_model!AZ201,lapse!$B$4:$C$134,2,FALSE)</f>
        <v>0.01</v>
      </c>
      <c r="BI201">
        <f>discount_curve!K185</f>
        <v>0.82467816935542815</v>
      </c>
    </row>
    <row r="202" spans="1:61" x14ac:dyDescent="0.55000000000000004">
      <c r="A202">
        <f t="shared" si="156"/>
        <v>179</v>
      </c>
      <c r="B202" s="19">
        <f t="shared" ca="1" si="129"/>
        <v>23.618404527771304</v>
      </c>
      <c r="C202">
        <f t="shared" si="110"/>
        <v>0</v>
      </c>
      <c r="D202">
        <f t="shared" si="130"/>
        <v>29.218083904595041</v>
      </c>
      <c r="E202">
        <f t="shared" ca="1" si="131"/>
        <v>46.800645862695127</v>
      </c>
      <c r="F202">
        <f t="shared" si="111"/>
        <v>0</v>
      </c>
      <c r="G202">
        <f t="shared" si="132"/>
        <v>22.845243499071966</v>
      </c>
      <c r="H202">
        <f t="shared" si="133"/>
        <v>0</v>
      </c>
      <c r="I202" s="19">
        <f t="shared" si="134"/>
        <v>444.11496633269292</v>
      </c>
      <c r="J202" s="26">
        <f t="shared" si="135"/>
        <v>321.6325885385595</v>
      </c>
      <c r="L202" s="19">
        <f t="shared" si="136"/>
        <v>55756.377632216165</v>
      </c>
      <c r="M202" s="26">
        <f t="shared" si="112"/>
        <v>0</v>
      </c>
      <c r="N202" s="18">
        <f t="shared" si="137"/>
        <v>46.463648026846805</v>
      </c>
      <c r="O202" s="18">
        <f t="shared" si="138"/>
        <v>0</v>
      </c>
      <c r="P202" s="18">
        <f t="shared" si="139"/>
        <v>444.11496633269292</v>
      </c>
      <c r="Q202" s="18">
        <f t="shared" si="140"/>
        <v>29.218083904595041</v>
      </c>
      <c r="R202" s="18">
        <f t="shared" si="141"/>
        <v>46.800645862695127</v>
      </c>
      <c r="S202" s="26">
        <f t="shared" si="142"/>
        <v>56078.010220754717</v>
      </c>
      <c r="T202" s="27">
        <f t="shared" si="143"/>
        <v>0</v>
      </c>
      <c r="U202" s="27"/>
      <c r="V202" s="19">
        <f t="shared" si="113"/>
        <v>0</v>
      </c>
      <c r="W202" s="19">
        <f t="shared" ca="1" si="114"/>
        <v>0</v>
      </c>
      <c r="X202" s="19">
        <f t="shared" si="115"/>
        <v>46.463648026846805</v>
      </c>
      <c r="Y202" s="19">
        <f t="shared" si="116"/>
        <v>22.845243499071966</v>
      </c>
      <c r="Z202" s="19">
        <f t="shared" si="109"/>
        <v>0</v>
      </c>
      <c r="AA202" s="19">
        <f t="shared" ca="1" si="144"/>
        <v>23.618404527774839</v>
      </c>
      <c r="AB202">
        <f t="shared" si="158"/>
        <v>0</v>
      </c>
      <c r="AC202" s="19">
        <f t="shared" si="117"/>
        <v>0</v>
      </c>
      <c r="AD202" s="29">
        <f t="shared" si="159"/>
        <v>0</v>
      </c>
      <c r="AE202" s="19">
        <f t="shared" ca="1" si="118"/>
        <v>23.618404527774839</v>
      </c>
      <c r="AF202" s="29">
        <f t="shared" ca="1" si="145"/>
        <v>-3.5349501104064984E-6</v>
      </c>
      <c r="AG202" s="19"/>
      <c r="AH202" s="19">
        <f t="shared" si="119"/>
        <v>0</v>
      </c>
      <c r="AI202" s="19">
        <f>SUM($AH$23:AH202)</f>
        <v>100000</v>
      </c>
      <c r="AJ202" s="19">
        <f t="shared" si="146"/>
        <v>109891.64841833273</v>
      </c>
      <c r="AK202" s="19">
        <f t="shared" ca="1" si="147"/>
        <v>109891.64841833273</v>
      </c>
      <c r="AL202" s="20">
        <f ca="1">IF($F$13,OFFSET(product_specs!$J$5,MIN(10,saving_model!AZ202),saving_model!$G$14),0)</f>
        <v>0</v>
      </c>
      <c r="AM202" s="19">
        <f t="shared" si="148"/>
        <v>109891.64841833273</v>
      </c>
      <c r="AN202" s="19">
        <f t="shared" si="157"/>
        <v>109546.35685280584</v>
      </c>
      <c r="AO202" s="19">
        <f t="shared" si="149"/>
        <v>0</v>
      </c>
      <c r="AP202" s="19">
        <f t="shared" si="150"/>
        <v>0</v>
      </c>
      <c r="AQ202" s="18">
        <f t="shared" si="120"/>
        <v>91.288630710671541</v>
      </c>
      <c r="AR202" s="18">
        <f t="shared" si="151"/>
        <v>0</v>
      </c>
      <c r="AS202" s="18">
        <f t="shared" si="152"/>
        <v>873.16039247510594</v>
      </c>
      <c r="AT202" s="3">
        <f>return!Q185</f>
        <v>7.9773409003169871E-3</v>
      </c>
      <c r="AU202" s="8">
        <f t="shared" si="121"/>
        <v>1.0772349150426435</v>
      </c>
      <c r="AV202">
        <f t="shared" si="122"/>
        <v>0.50897518853259849</v>
      </c>
      <c r="AW202">
        <f t="shared" si="123"/>
        <v>2.6588084103869645E-4</v>
      </c>
      <c r="AX202">
        <f t="shared" si="153"/>
        <v>4.2587991477328305E-4</v>
      </c>
      <c r="AY202">
        <f t="shared" si="124"/>
        <v>0</v>
      </c>
      <c r="AZ202">
        <f t="shared" si="125"/>
        <v>14</v>
      </c>
      <c r="BA202">
        <f t="shared" si="126"/>
        <v>5</v>
      </c>
      <c r="BB202">
        <f t="shared" si="154"/>
        <v>5.2238468009657701E-4</v>
      </c>
      <c r="BC202">
        <f t="shared" si="127"/>
        <v>6.2506370258593553E-3</v>
      </c>
      <c r="BD202">
        <f>VLOOKUP(MIN(90,BE202),mortality!$A$4:$G$76,saving_model!BA202+2,FALSE)</f>
        <v>3.1253185129296777E-3</v>
      </c>
      <c r="BE202">
        <f t="shared" si="128"/>
        <v>63</v>
      </c>
      <c r="BF202" s="9">
        <f t="shared" si="155"/>
        <v>8.3717735912058888E-4</v>
      </c>
      <c r="BG202" s="7">
        <f>VLOOKUP(saving_model!AZ202,lapse!$B$4:$C$134,2,FALSE)</f>
        <v>0.01</v>
      </c>
      <c r="BI202">
        <f>discount_curve!K186</f>
        <v>0.82378558157976312</v>
      </c>
    </row>
    <row r="203" spans="1:61" x14ac:dyDescent="0.55000000000000004">
      <c r="A203">
        <f t="shared" si="156"/>
        <v>180</v>
      </c>
      <c r="B203" s="19">
        <f t="shared" ca="1" si="129"/>
        <v>23.907997020756895</v>
      </c>
      <c r="C203">
        <f t="shared" si="110"/>
        <v>0</v>
      </c>
      <c r="D203">
        <f t="shared" si="130"/>
        <v>31.73868027742618</v>
      </c>
      <c r="E203">
        <f t="shared" ca="1" si="131"/>
        <v>46.910912721073139</v>
      </c>
      <c r="F203">
        <f t="shared" si="111"/>
        <v>0</v>
      </c>
      <c r="G203">
        <f t="shared" si="132"/>
        <v>22.823678163214332</v>
      </c>
      <c r="H203">
        <f t="shared" si="133"/>
        <v>0</v>
      </c>
      <c r="I203" s="19">
        <f t="shared" si="134"/>
        <v>70.105162892344552</v>
      </c>
      <c r="J203" s="26">
        <f t="shared" si="135"/>
        <v>-55.276105290125997</v>
      </c>
      <c r="L203" s="19">
        <f t="shared" si="136"/>
        <v>56078.010220754724</v>
      </c>
      <c r="M203" s="26">
        <f t="shared" si="112"/>
        <v>0</v>
      </c>
      <c r="N203" s="18">
        <f t="shared" si="137"/>
        <v>46.731675183962267</v>
      </c>
      <c r="O203" s="18">
        <f t="shared" si="138"/>
        <v>0</v>
      </c>
      <c r="P203" s="18">
        <f t="shared" si="139"/>
        <v>70.105162892344552</v>
      </c>
      <c r="Q203" s="18">
        <f t="shared" si="140"/>
        <v>31.73868027742618</v>
      </c>
      <c r="R203" s="18">
        <f t="shared" si="141"/>
        <v>46.910912721073139</v>
      </c>
      <c r="S203" s="26">
        <f t="shared" si="142"/>
        <v>56022.734115464606</v>
      </c>
      <c r="T203" s="27">
        <f t="shared" si="143"/>
        <v>0</v>
      </c>
      <c r="U203" s="27"/>
      <c r="V203" s="19">
        <f t="shared" si="113"/>
        <v>0</v>
      </c>
      <c r="W203" s="19">
        <f t="shared" ca="1" si="114"/>
        <v>0</v>
      </c>
      <c r="X203" s="19">
        <f t="shared" si="115"/>
        <v>46.731675183962267</v>
      </c>
      <c r="Y203" s="19">
        <f t="shared" si="116"/>
        <v>22.823678163214332</v>
      </c>
      <c r="Z203" s="19">
        <f t="shared" si="109"/>
        <v>0</v>
      </c>
      <c r="AA203" s="19">
        <f t="shared" ca="1" si="144"/>
        <v>23.907997020747935</v>
      </c>
      <c r="AB203">
        <f t="shared" si="158"/>
        <v>0</v>
      </c>
      <c r="AC203" s="19">
        <f t="shared" si="117"/>
        <v>0</v>
      </c>
      <c r="AD203" s="29">
        <f t="shared" si="159"/>
        <v>0</v>
      </c>
      <c r="AE203" s="19">
        <f t="shared" ca="1" si="118"/>
        <v>23.907997020747935</v>
      </c>
      <c r="AF203" s="29">
        <f t="shared" ca="1" si="145"/>
        <v>8.9599438979348633E-6</v>
      </c>
      <c r="AG203" s="19"/>
      <c r="AH203" s="19">
        <f t="shared" si="119"/>
        <v>0</v>
      </c>
      <c r="AI203" s="19">
        <f>SUM($AH$23:AH203)</f>
        <v>100000</v>
      </c>
      <c r="AJ203" s="19">
        <f t="shared" si="146"/>
        <v>110305.29949657299</v>
      </c>
      <c r="AK203" s="19">
        <f t="shared" ca="1" si="147"/>
        <v>110305.29949657299</v>
      </c>
      <c r="AL203" s="20">
        <f ca="1">IF($F$13,OFFSET(product_specs!$J$5,MIN(10,saving_model!AZ203),saving_model!$G$14),0)</f>
        <v>0</v>
      </c>
      <c r="AM203" s="19">
        <f t="shared" si="148"/>
        <v>110305.29949657299</v>
      </c>
      <c r="AN203" s="19">
        <f t="shared" si="157"/>
        <v>110328.22861457028</v>
      </c>
      <c r="AO203" s="19">
        <f t="shared" si="149"/>
        <v>0</v>
      </c>
      <c r="AP203" s="19">
        <f t="shared" si="150"/>
        <v>0</v>
      </c>
      <c r="AQ203" s="18">
        <f t="shared" si="120"/>
        <v>91.940190512141896</v>
      </c>
      <c r="AR203" s="18">
        <f t="shared" si="151"/>
        <v>0</v>
      </c>
      <c r="AS203" s="18">
        <f t="shared" si="152"/>
        <v>138.02214502970455</v>
      </c>
      <c r="AT203" s="3">
        <f>return!Q186</f>
        <v>1.2520572581213862E-3</v>
      </c>
      <c r="AU203" s="8">
        <f t="shared" si="121"/>
        <v>1.0776827375880871</v>
      </c>
      <c r="AV203">
        <f t="shared" si="122"/>
        <v>0.50828342777678648</v>
      </c>
      <c r="AW203">
        <f t="shared" si="123"/>
        <v>2.8773486334999029E-4</v>
      </c>
      <c r="AX203">
        <f t="shared" si="153"/>
        <v>4.252824926379044E-4</v>
      </c>
      <c r="AY203">
        <f t="shared" si="124"/>
        <v>0</v>
      </c>
      <c r="AZ203">
        <f t="shared" si="125"/>
        <v>15</v>
      </c>
      <c r="BA203">
        <f t="shared" si="126"/>
        <v>5</v>
      </c>
      <c r="BB203">
        <f t="shared" si="154"/>
        <v>5.6609137269836296E-4</v>
      </c>
      <c r="BC203">
        <f t="shared" si="127"/>
        <v>6.7719860084564073E-3</v>
      </c>
      <c r="BD203">
        <f>VLOOKUP(MIN(90,BE203),mortality!$A$4:$G$76,saving_model!BA203+2,FALSE)</f>
        <v>3.3859930042282036E-3</v>
      </c>
      <c r="BE203">
        <f t="shared" si="128"/>
        <v>64</v>
      </c>
      <c r="BF203" s="9">
        <f t="shared" si="155"/>
        <v>8.3717735912058888E-4</v>
      </c>
      <c r="BG203" s="7">
        <f>VLOOKUP(saving_model!AZ203,lapse!$B$4:$C$134,2,FALSE)</f>
        <v>0.01</v>
      </c>
      <c r="BI203">
        <f>discount_curve!K187</f>
        <v>0.82021812165156738</v>
      </c>
    </row>
    <row r="204" spans="1:61" x14ac:dyDescent="0.55000000000000004">
      <c r="A204">
        <f t="shared" si="156"/>
        <v>181</v>
      </c>
      <c r="B204" s="19">
        <f t="shared" ca="1" si="129"/>
        <v>23.884475705095099</v>
      </c>
      <c r="C204">
        <f t="shared" si="110"/>
        <v>0</v>
      </c>
      <c r="D204">
        <f t="shared" si="130"/>
        <v>31.638161138859132</v>
      </c>
      <c r="E204">
        <f t="shared" ca="1" si="131"/>
        <v>46.762341813433032</v>
      </c>
      <c r="F204">
        <f t="shared" si="111"/>
        <v>0</v>
      </c>
      <c r="G204">
        <f t="shared" si="132"/>
        <v>22.801136057782426</v>
      </c>
      <c r="H204">
        <f t="shared" si="133"/>
        <v>0</v>
      </c>
      <c r="I204" s="19">
        <f t="shared" si="134"/>
        <v>-174.3971107376604</v>
      </c>
      <c r="J204" s="26">
        <f t="shared" si="135"/>
        <v>-299.48322545283008</v>
      </c>
      <c r="L204" s="19">
        <f t="shared" si="136"/>
        <v>56022.734115464598</v>
      </c>
      <c r="M204" s="26">
        <f t="shared" si="112"/>
        <v>0</v>
      </c>
      <c r="N204" s="18">
        <f t="shared" si="137"/>
        <v>46.68561176288717</v>
      </c>
      <c r="O204" s="18">
        <f t="shared" si="138"/>
        <v>0</v>
      </c>
      <c r="P204" s="18">
        <f t="shared" si="139"/>
        <v>-174.3971107376604</v>
      </c>
      <c r="Q204" s="18">
        <f t="shared" si="140"/>
        <v>31.638161138859132</v>
      </c>
      <c r="R204" s="18">
        <f t="shared" si="141"/>
        <v>46.762341813433032</v>
      </c>
      <c r="S204" s="26">
        <f t="shared" si="142"/>
        <v>55723.250890011761</v>
      </c>
      <c r="T204" s="27">
        <f t="shared" si="143"/>
        <v>0</v>
      </c>
      <c r="U204" s="27"/>
      <c r="V204" s="19">
        <f t="shared" si="113"/>
        <v>0</v>
      </c>
      <c r="W204" s="19">
        <f t="shared" ca="1" si="114"/>
        <v>0</v>
      </c>
      <c r="X204" s="19">
        <f t="shared" si="115"/>
        <v>46.68561176288717</v>
      </c>
      <c r="Y204" s="19">
        <f t="shared" si="116"/>
        <v>22.801136057782426</v>
      </c>
      <c r="Z204" s="19">
        <f t="shared" si="109"/>
        <v>0</v>
      </c>
      <c r="AA204" s="19">
        <f t="shared" ca="1" si="144"/>
        <v>23.884475705104744</v>
      </c>
      <c r="AB204">
        <f t="shared" si="158"/>
        <v>0</v>
      </c>
      <c r="AC204" s="19">
        <f t="shared" si="117"/>
        <v>0</v>
      </c>
      <c r="AD204" s="29">
        <f t="shared" si="159"/>
        <v>0</v>
      </c>
      <c r="AE204" s="19">
        <f t="shared" ca="1" si="118"/>
        <v>23.884475705104744</v>
      </c>
      <c r="AF204" s="29">
        <f t="shared" ca="1" si="145"/>
        <v>-9.64561763794336E-6</v>
      </c>
      <c r="AG204" s="19"/>
      <c r="AH204" s="19">
        <f t="shared" si="119"/>
        <v>0</v>
      </c>
      <c r="AI204" s="19">
        <f>SUM($AH$23:AH204)</f>
        <v>100000</v>
      </c>
      <c r="AJ204" s="19">
        <f t="shared" si="146"/>
        <v>110110.41541651302</v>
      </c>
      <c r="AK204" s="19">
        <f t="shared" ca="1" si="147"/>
        <v>110110.41541651302</v>
      </c>
      <c r="AL204" s="20">
        <f ca="1">IF($F$13,OFFSET(product_specs!$J$5,MIN(10,saving_model!AZ204),saving_model!$G$14),0)</f>
        <v>0</v>
      </c>
      <c r="AM204" s="19">
        <f t="shared" si="148"/>
        <v>110110.41541651302</v>
      </c>
      <c r="AN204" s="19">
        <f t="shared" si="157"/>
        <v>110374.31056908784</v>
      </c>
      <c r="AO204" s="19">
        <f t="shared" si="149"/>
        <v>0</v>
      </c>
      <c r="AP204" s="19">
        <f t="shared" si="150"/>
        <v>0</v>
      </c>
      <c r="AQ204" s="18">
        <f t="shared" si="120"/>
        <v>91.978592140906542</v>
      </c>
      <c r="AR204" s="18">
        <f t="shared" si="151"/>
        <v>0</v>
      </c>
      <c r="AS204" s="18">
        <f t="shared" si="152"/>
        <v>-343.83312086784645</v>
      </c>
      <c r="AT204" s="3">
        <f>return!Q187</f>
        <v>-3.1177534488454617E-3</v>
      </c>
      <c r="AU204" s="8">
        <f t="shared" si="121"/>
        <v>1.0781307463000107</v>
      </c>
      <c r="AV204">
        <f t="shared" si="122"/>
        <v>0.50757041042079853</v>
      </c>
      <c r="AW204">
        <f t="shared" si="123"/>
        <v>2.8733123037618134E-4</v>
      </c>
      <c r="AX204">
        <f t="shared" si="153"/>
        <v>4.2468590856319837E-4</v>
      </c>
      <c r="AY204">
        <f t="shared" si="124"/>
        <v>0</v>
      </c>
      <c r="AZ204">
        <f t="shared" si="125"/>
        <v>15</v>
      </c>
      <c r="BA204">
        <f t="shared" si="126"/>
        <v>5</v>
      </c>
      <c r="BB204">
        <f t="shared" si="154"/>
        <v>5.6609137269836296E-4</v>
      </c>
      <c r="BC204">
        <f t="shared" si="127"/>
        <v>6.7719860084564073E-3</v>
      </c>
      <c r="BD204">
        <f>VLOOKUP(MIN(90,BE204),mortality!$A$4:$G$76,saving_model!BA204+2,FALSE)</f>
        <v>3.3859930042282036E-3</v>
      </c>
      <c r="BE204">
        <f t="shared" si="128"/>
        <v>64</v>
      </c>
      <c r="BF204" s="9">
        <f t="shared" si="155"/>
        <v>8.3717735912058888E-4</v>
      </c>
      <c r="BG204" s="7">
        <f>VLOOKUP(saving_model!AZ204,lapse!$B$4:$C$134,2,FALSE)</f>
        <v>0.01</v>
      </c>
      <c r="BI204">
        <f>discount_curve!K188</f>
        <v>0.81931553582015515</v>
      </c>
    </row>
    <row r="205" spans="1:61" x14ac:dyDescent="0.55000000000000004">
      <c r="A205">
        <f t="shared" si="156"/>
        <v>182</v>
      </c>
      <c r="B205" s="19">
        <f t="shared" ca="1" si="129"/>
        <v>23.657426191995683</v>
      </c>
      <c r="C205">
        <f t="shared" si="110"/>
        <v>0</v>
      </c>
      <c r="D205">
        <f t="shared" si="130"/>
        <v>31.428723098573073</v>
      </c>
      <c r="E205">
        <f t="shared" ca="1" si="131"/>
        <v>46.452784845643173</v>
      </c>
      <c r="F205">
        <f t="shared" si="111"/>
        <v>0</v>
      </c>
      <c r="G205">
        <f t="shared" si="132"/>
        <v>22.778616216356955</v>
      </c>
      <c r="H205">
        <f t="shared" si="133"/>
        <v>0</v>
      </c>
      <c r="I205" s="19">
        <f t="shared" si="134"/>
        <v>-315.7748600020733</v>
      </c>
      <c r="J205" s="26">
        <f t="shared" si="135"/>
        <v>-440.0924103546422</v>
      </c>
      <c r="L205" s="19">
        <f t="shared" si="136"/>
        <v>55723.250890011768</v>
      </c>
      <c r="M205" s="26">
        <f t="shared" si="112"/>
        <v>0</v>
      </c>
      <c r="N205" s="18">
        <f t="shared" si="137"/>
        <v>46.436042408343148</v>
      </c>
      <c r="O205" s="18">
        <f t="shared" si="138"/>
        <v>0</v>
      </c>
      <c r="P205" s="18">
        <f t="shared" si="139"/>
        <v>-315.7748600020733</v>
      </c>
      <c r="Q205" s="18">
        <f t="shared" si="140"/>
        <v>31.428723098573073</v>
      </c>
      <c r="R205" s="18">
        <f t="shared" si="141"/>
        <v>46.452784845643173</v>
      </c>
      <c r="S205" s="26">
        <f t="shared" si="142"/>
        <v>55283.158479657141</v>
      </c>
      <c r="T205" s="27">
        <f t="shared" si="143"/>
        <v>0</v>
      </c>
      <c r="U205" s="27"/>
      <c r="V205" s="19">
        <f t="shared" si="113"/>
        <v>0</v>
      </c>
      <c r="W205" s="19">
        <f t="shared" ca="1" si="114"/>
        <v>0</v>
      </c>
      <c r="X205" s="19">
        <f t="shared" si="115"/>
        <v>46.436042408343148</v>
      </c>
      <c r="Y205" s="19">
        <f t="shared" si="116"/>
        <v>22.778616216356955</v>
      </c>
      <c r="Z205" s="19">
        <f t="shared" si="109"/>
        <v>0</v>
      </c>
      <c r="AA205" s="19">
        <f t="shared" ca="1" si="144"/>
        <v>23.657426191986193</v>
      </c>
      <c r="AB205">
        <f t="shared" si="158"/>
        <v>0</v>
      </c>
      <c r="AC205" s="19">
        <f t="shared" si="117"/>
        <v>0</v>
      </c>
      <c r="AD205" s="29">
        <f t="shared" si="159"/>
        <v>0</v>
      </c>
      <c r="AE205" s="19">
        <f t="shared" ca="1" si="118"/>
        <v>23.657426191986193</v>
      </c>
      <c r="AF205" s="29">
        <f t="shared" ca="1" si="145"/>
        <v>9.489298236076138E-6</v>
      </c>
      <c r="AG205" s="19"/>
      <c r="AH205" s="19">
        <f t="shared" si="119"/>
        <v>0</v>
      </c>
      <c r="AI205" s="19">
        <f>SUM($AH$23:AH205)</f>
        <v>100000</v>
      </c>
      <c r="AJ205" s="19">
        <f t="shared" si="146"/>
        <v>109535.16274745089</v>
      </c>
      <c r="AK205" s="19">
        <f t="shared" ca="1" si="147"/>
        <v>109535.16274745089</v>
      </c>
      <c r="AL205" s="20">
        <f ca="1">IF($F$13,OFFSET(product_specs!$J$5,MIN(10,saving_model!AZ205),saving_model!$G$14),0)</f>
        <v>0</v>
      </c>
      <c r="AM205" s="19">
        <f t="shared" si="148"/>
        <v>109535.16274745089</v>
      </c>
      <c r="AN205" s="19">
        <f t="shared" si="157"/>
        <v>109938.4988560791</v>
      </c>
      <c r="AO205" s="19">
        <f t="shared" si="149"/>
        <v>0</v>
      </c>
      <c r="AP205" s="19">
        <f t="shared" si="150"/>
        <v>0</v>
      </c>
      <c r="AQ205" s="18">
        <f t="shared" si="120"/>
        <v>91.615415713399258</v>
      </c>
      <c r="AR205" s="18">
        <f t="shared" si="151"/>
        <v>0</v>
      </c>
      <c r="AS205" s="18">
        <f t="shared" si="152"/>
        <v>-623.44138582961511</v>
      </c>
      <c r="AT205" s="3">
        <f>return!Q188</f>
        <v>-5.6755491489940413E-3</v>
      </c>
      <c r="AU205" s="8">
        <f t="shared" si="121"/>
        <v>1.0785789412558064</v>
      </c>
      <c r="AV205">
        <f t="shared" si="122"/>
        <v>0.50685839328185922</v>
      </c>
      <c r="AW205">
        <f t="shared" si="123"/>
        <v>2.8692816361661439E-4</v>
      </c>
      <c r="AX205">
        <f t="shared" si="153"/>
        <v>4.2409016137353781E-4</v>
      </c>
      <c r="AY205">
        <f t="shared" si="124"/>
        <v>0</v>
      </c>
      <c r="AZ205">
        <f t="shared" si="125"/>
        <v>15</v>
      </c>
      <c r="BA205">
        <f t="shared" si="126"/>
        <v>5</v>
      </c>
      <c r="BB205">
        <f t="shared" si="154"/>
        <v>5.6609137269836296E-4</v>
      </c>
      <c r="BC205">
        <f t="shared" si="127"/>
        <v>6.7719860084564073E-3</v>
      </c>
      <c r="BD205">
        <f>VLOOKUP(MIN(90,BE205),mortality!$A$4:$G$76,saving_model!BA205+2,FALSE)</f>
        <v>3.3859930042282036E-3</v>
      </c>
      <c r="BE205">
        <f t="shared" si="128"/>
        <v>64</v>
      </c>
      <c r="BF205" s="9">
        <f t="shared" si="155"/>
        <v>8.3717735912058888E-4</v>
      </c>
      <c r="BG205" s="7">
        <f>VLOOKUP(saving_model!AZ205,lapse!$B$4:$C$134,2,FALSE)</f>
        <v>0.01</v>
      </c>
      <c r="BI205">
        <f>discount_curve!K189</f>
        <v>0.81841394321379068</v>
      </c>
    </row>
    <row r="206" spans="1:61" x14ac:dyDescent="0.55000000000000004">
      <c r="A206">
        <f t="shared" si="156"/>
        <v>183</v>
      </c>
      <c r="B206" s="19">
        <f t="shared" ca="1" si="129"/>
        <v>23.313180116102274</v>
      </c>
      <c r="C206">
        <f t="shared" si="110"/>
        <v>0</v>
      </c>
      <c r="D206">
        <f t="shared" si="130"/>
        <v>31.358381505831421</v>
      </c>
      <c r="E206">
        <f t="shared" ca="1" si="131"/>
        <v>46.348817437769831</v>
      </c>
      <c r="F206">
        <f t="shared" si="111"/>
        <v>0</v>
      </c>
      <c r="G206">
        <f t="shared" si="132"/>
        <v>22.756118616948559</v>
      </c>
      <c r="H206">
        <f t="shared" si="133"/>
        <v>0</v>
      </c>
      <c r="I206" s="19">
        <f t="shared" si="134"/>
        <v>314.71719217661666</v>
      </c>
      <c r="J206" s="26">
        <f t="shared" si="135"/>
        <v>190.94069449996459</v>
      </c>
      <c r="L206" s="19">
        <f t="shared" si="136"/>
        <v>55283.158479657126</v>
      </c>
      <c r="M206" s="26">
        <f t="shared" si="112"/>
        <v>0</v>
      </c>
      <c r="N206" s="18">
        <f t="shared" si="137"/>
        <v>46.069298733047603</v>
      </c>
      <c r="O206" s="18">
        <f t="shared" si="138"/>
        <v>0</v>
      </c>
      <c r="P206" s="18">
        <f t="shared" si="139"/>
        <v>314.71719217661666</v>
      </c>
      <c r="Q206" s="18">
        <f t="shared" si="140"/>
        <v>31.358381505831421</v>
      </c>
      <c r="R206" s="18">
        <f t="shared" si="141"/>
        <v>46.348817437769831</v>
      </c>
      <c r="S206" s="26">
        <f t="shared" si="142"/>
        <v>55474.099174157098</v>
      </c>
      <c r="T206" s="27">
        <f t="shared" si="143"/>
        <v>0</v>
      </c>
      <c r="U206" s="27"/>
      <c r="V206" s="19">
        <f t="shared" si="113"/>
        <v>0</v>
      </c>
      <c r="W206" s="19">
        <f t="shared" ca="1" si="114"/>
        <v>0</v>
      </c>
      <c r="X206" s="19">
        <f t="shared" si="115"/>
        <v>46.069298733047603</v>
      </c>
      <c r="Y206" s="19">
        <f t="shared" si="116"/>
        <v>22.756118616948559</v>
      </c>
      <c r="Z206" s="19">
        <f t="shared" si="109"/>
        <v>0</v>
      </c>
      <c r="AA206" s="19">
        <f t="shared" ca="1" si="144"/>
        <v>23.313180116099044</v>
      </c>
      <c r="AB206">
        <f t="shared" si="158"/>
        <v>0</v>
      </c>
      <c r="AC206" s="19">
        <f t="shared" si="117"/>
        <v>0</v>
      </c>
      <c r="AD206" s="29">
        <f t="shared" si="159"/>
        <v>0</v>
      </c>
      <c r="AE206" s="19">
        <f t="shared" ca="1" si="118"/>
        <v>23.313180116099044</v>
      </c>
      <c r="AF206" s="29">
        <f t="shared" ca="1" si="145"/>
        <v>3.2294167340296553E-6</v>
      </c>
      <c r="AG206" s="19"/>
      <c r="AH206" s="19">
        <f t="shared" si="119"/>
        <v>0</v>
      </c>
      <c r="AI206" s="19">
        <f>SUM($AH$23:AH206)</f>
        <v>100000</v>
      </c>
      <c r="AJ206" s="19">
        <f t="shared" si="146"/>
        <v>109443.53555150253</v>
      </c>
      <c r="AK206" s="19">
        <f t="shared" ca="1" si="147"/>
        <v>109443.53555150253</v>
      </c>
      <c r="AL206" s="20">
        <f ca="1">IF($F$13,OFFSET(product_specs!$J$5,MIN(10,saving_model!AZ206),saving_model!$G$14),0)</f>
        <v>0</v>
      </c>
      <c r="AM206" s="19">
        <f t="shared" si="148"/>
        <v>109443.53555150253</v>
      </c>
      <c r="AN206" s="19">
        <f t="shared" si="157"/>
        <v>109223.44205453608</v>
      </c>
      <c r="AO206" s="19">
        <f t="shared" si="149"/>
        <v>0</v>
      </c>
      <c r="AP206" s="19">
        <f t="shared" si="150"/>
        <v>0</v>
      </c>
      <c r="AQ206" s="18">
        <f t="shared" si="120"/>
        <v>91.01953504544673</v>
      </c>
      <c r="AR206" s="18">
        <f t="shared" si="151"/>
        <v>0</v>
      </c>
      <c r="AS206" s="18">
        <f t="shared" si="152"/>
        <v>622.22606402380654</v>
      </c>
      <c r="AT206" s="3">
        <f>return!Q189</f>
        <v>5.7015692464141843E-3</v>
      </c>
      <c r="AU206" s="8">
        <f t="shared" si="121"/>
        <v>1.0790273225328986</v>
      </c>
      <c r="AV206">
        <f t="shared" si="122"/>
        <v>0.50614737495686901</v>
      </c>
      <c r="AW206">
        <f t="shared" si="123"/>
        <v>2.8652566227700698E-4</v>
      </c>
      <c r="AX206">
        <f t="shared" si="153"/>
        <v>4.2349524989494471E-4</v>
      </c>
      <c r="AY206">
        <f t="shared" si="124"/>
        <v>0</v>
      </c>
      <c r="AZ206">
        <f t="shared" si="125"/>
        <v>15</v>
      </c>
      <c r="BA206">
        <f t="shared" si="126"/>
        <v>5</v>
      </c>
      <c r="BB206">
        <f t="shared" si="154"/>
        <v>5.6609137269836296E-4</v>
      </c>
      <c r="BC206">
        <f t="shared" si="127"/>
        <v>6.7719860084564073E-3</v>
      </c>
      <c r="BD206">
        <f>VLOOKUP(MIN(90,BE206),mortality!$A$4:$G$76,saving_model!BA206+2,FALSE)</f>
        <v>3.3859930042282036E-3</v>
      </c>
      <c r="BE206">
        <f t="shared" si="128"/>
        <v>64</v>
      </c>
      <c r="BF206" s="9">
        <f t="shared" si="155"/>
        <v>8.3717735912058888E-4</v>
      </c>
      <c r="BG206" s="7">
        <f>VLOOKUP(saving_model!AZ206,lapse!$B$4:$C$134,2,FALSE)</f>
        <v>0.01</v>
      </c>
      <c r="BI206">
        <f>discount_curve!K190</f>
        <v>0.81751334273950771</v>
      </c>
    </row>
    <row r="207" spans="1:61" x14ac:dyDescent="0.55000000000000004">
      <c r="A207">
        <f t="shared" si="156"/>
        <v>184</v>
      </c>
      <c r="B207" s="19">
        <f t="shared" ca="1" si="129"/>
        <v>23.494772740865727</v>
      </c>
      <c r="C207">
        <f t="shared" si="110"/>
        <v>0</v>
      </c>
      <c r="D207">
        <f t="shared" si="130"/>
        <v>31.456482595859473</v>
      </c>
      <c r="E207">
        <f t="shared" ca="1" si="131"/>
        <v>46.493814382567855</v>
      </c>
      <c r="F207">
        <f t="shared" si="111"/>
        <v>0</v>
      </c>
      <c r="G207">
        <f t="shared" si="132"/>
        <v>22.733643237589639</v>
      </c>
      <c r="H207">
        <f t="shared" si="133"/>
        <v>0</v>
      </c>
      <c r="I207" s="19">
        <f t="shared" si="134"/>
        <v>279.76957605092207</v>
      </c>
      <c r="J207" s="26">
        <f t="shared" si="135"/>
        <v>155.59086309403938</v>
      </c>
      <c r="L207" s="19">
        <f t="shared" si="136"/>
        <v>55474.099174157091</v>
      </c>
      <c r="M207" s="26">
        <f t="shared" si="112"/>
        <v>0</v>
      </c>
      <c r="N207" s="18">
        <f t="shared" si="137"/>
        <v>46.228415978464248</v>
      </c>
      <c r="O207" s="18">
        <f t="shared" si="138"/>
        <v>0</v>
      </c>
      <c r="P207" s="18">
        <f t="shared" si="139"/>
        <v>279.76957605092207</v>
      </c>
      <c r="Q207" s="18">
        <f t="shared" si="140"/>
        <v>31.456482595859473</v>
      </c>
      <c r="R207" s="18">
        <f t="shared" si="141"/>
        <v>46.493814382567855</v>
      </c>
      <c r="S207" s="26">
        <f t="shared" si="142"/>
        <v>55629.690037251123</v>
      </c>
      <c r="T207" s="27">
        <f t="shared" si="143"/>
        <v>0</v>
      </c>
      <c r="U207" s="27"/>
      <c r="V207" s="19">
        <f t="shared" si="113"/>
        <v>0</v>
      </c>
      <c r="W207" s="19">
        <f t="shared" ca="1" si="114"/>
        <v>0</v>
      </c>
      <c r="X207" s="19">
        <f t="shared" si="115"/>
        <v>46.228415978464248</v>
      </c>
      <c r="Y207" s="19">
        <f t="shared" si="116"/>
        <v>22.733643237589639</v>
      </c>
      <c r="Z207" s="19">
        <f t="shared" si="109"/>
        <v>0</v>
      </c>
      <c r="AA207" s="19">
        <f t="shared" ca="1" si="144"/>
        <v>23.494772740874609</v>
      </c>
      <c r="AB207">
        <f t="shared" si="158"/>
        <v>0</v>
      </c>
      <c r="AC207" s="19">
        <f t="shared" si="117"/>
        <v>0</v>
      </c>
      <c r="AD207" s="29">
        <f t="shared" si="159"/>
        <v>0</v>
      </c>
      <c r="AE207" s="19">
        <f t="shared" ca="1" si="118"/>
        <v>23.494772740874609</v>
      </c>
      <c r="AF207" s="29">
        <f t="shared" ca="1" si="145"/>
        <v>-8.8817841970012523E-6</v>
      </c>
      <c r="AG207" s="19"/>
      <c r="AH207" s="19">
        <f t="shared" si="119"/>
        <v>0</v>
      </c>
      <c r="AI207" s="19">
        <f>SUM($AH$23:AH207)</f>
        <v>100000</v>
      </c>
      <c r="AJ207" s="19">
        <f t="shared" si="146"/>
        <v>109940.14052428624</v>
      </c>
      <c r="AK207" s="19">
        <f t="shared" ca="1" si="147"/>
        <v>109940.14052428624</v>
      </c>
      <c r="AL207" s="20">
        <f ca="1">IF($F$13,OFFSET(product_specs!$J$5,MIN(10,saving_model!AZ207),saving_model!$G$14),0)</f>
        <v>0</v>
      </c>
      <c r="AM207" s="19">
        <f t="shared" si="148"/>
        <v>109940.14052428624</v>
      </c>
      <c r="AN207" s="19">
        <f t="shared" si="157"/>
        <v>109754.64858351444</v>
      </c>
      <c r="AO207" s="19">
        <f t="shared" si="149"/>
        <v>0</v>
      </c>
      <c r="AP207" s="19">
        <f t="shared" si="150"/>
        <v>0</v>
      </c>
      <c r="AQ207" s="18">
        <f t="shared" si="120"/>
        <v>91.462207152928713</v>
      </c>
      <c r="AR207" s="18">
        <f t="shared" si="151"/>
        <v>0</v>
      </c>
      <c r="AS207" s="18">
        <f t="shared" si="152"/>
        <v>553.90829584944129</v>
      </c>
      <c r="AT207" s="3">
        <f>return!Q190</f>
        <v>5.0509958186737425E-3</v>
      </c>
      <c r="AU207" s="8">
        <f t="shared" si="121"/>
        <v>1.0794758902087438</v>
      </c>
      <c r="AV207">
        <f t="shared" si="122"/>
        <v>0.50543735404469703</v>
      </c>
      <c r="AW207">
        <f t="shared" si="123"/>
        <v>2.8612372556419103E-4</v>
      </c>
      <c r="AX207">
        <f t="shared" si="153"/>
        <v>4.2290117295508802E-4</v>
      </c>
      <c r="AY207">
        <f t="shared" si="124"/>
        <v>0</v>
      </c>
      <c r="AZ207">
        <f t="shared" si="125"/>
        <v>15</v>
      </c>
      <c r="BA207">
        <f t="shared" si="126"/>
        <v>5</v>
      </c>
      <c r="BB207">
        <f t="shared" si="154"/>
        <v>5.6609137269836296E-4</v>
      </c>
      <c r="BC207">
        <f t="shared" si="127"/>
        <v>6.7719860084564073E-3</v>
      </c>
      <c r="BD207">
        <f>VLOOKUP(MIN(90,BE207),mortality!$A$4:$G$76,saving_model!BA207+2,FALSE)</f>
        <v>3.3859930042282036E-3</v>
      </c>
      <c r="BE207">
        <f t="shared" si="128"/>
        <v>64</v>
      </c>
      <c r="BF207" s="9">
        <f t="shared" si="155"/>
        <v>8.3717735912058888E-4</v>
      </c>
      <c r="BG207" s="7">
        <f>VLOOKUP(saving_model!AZ207,lapse!$B$4:$C$134,2,FALSE)</f>
        <v>0.01</v>
      </c>
      <c r="BI207">
        <f>discount_curve!K191</f>
        <v>0.81661373330554199</v>
      </c>
    </row>
    <row r="208" spans="1:61" x14ac:dyDescent="0.55000000000000004">
      <c r="A208">
        <f t="shared" si="156"/>
        <v>185</v>
      </c>
      <c r="B208" s="19">
        <f t="shared" ca="1" si="129"/>
        <v>23.64688497469831</v>
      </c>
      <c r="C208">
        <f t="shared" si="110"/>
        <v>0</v>
      </c>
      <c r="D208">
        <f t="shared" si="130"/>
        <v>31.348314672970893</v>
      </c>
      <c r="E208">
        <f t="shared" ca="1" si="131"/>
        <v>46.333938296180769</v>
      </c>
      <c r="F208">
        <f t="shared" si="111"/>
        <v>0</v>
      </c>
      <c r="G208">
        <f t="shared" si="132"/>
        <v>22.711190056334264</v>
      </c>
      <c r="H208">
        <f t="shared" si="133"/>
        <v>0</v>
      </c>
      <c r="I208" s="19">
        <f t="shared" si="134"/>
        <v>-412.82382278205523</v>
      </c>
      <c r="J208" s="26">
        <f t="shared" si="135"/>
        <v>-536.86415078223945</v>
      </c>
      <c r="L208" s="19">
        <f t="shared" si="136"/>
        <v>55629.69003725113</v>
      </c>
      <c r="M208" s="26">
        <f t="shared" si="112"/>
        <v>0</v>
      </c>
      <c r="N208" s="18">
        <f t="shared" si="137"/>
        <v>46.358075031042617</v>
      </c>
      <c r="O208" s="18">
        <f t="shared" si="138"/>
        <v>0</v>
      </c>
      <c r="P208" s="18">
        <f t="shared" si="139"/>
        <v>-412.82382278205523</v>
      </c>
      <c r="Q208" s="18">
        <f t="shared" si="140"/>
        <v>31.348314672970893</v>
      </c>
      <c r="R208" s="18">
        <f t="shared" si="141"/>
        <v>46.333938296180769</v>
      </c>
      <c r="S208" s="26">
        <f t="shared" si="142"/>
        <v>55092.825886468883</v>
      </c>
      <c r="T208" s="27">
        <f t="shared" si="143"/>
        <v>0</v>
      </c>
      <c r="U208" s="27"/>
      <c r="V208" s="19">
        <f t="shared" si="113"/>
        <v>0</v>
      </c>
      <c r="W208" s="19">
        <f t="shared" ca="1" si="114"/>
        <v>0</v>
      </c>
      <c r="X208" s="19">
        <f t="shared" si="115"/>
        <v>46.358075031042617</v>
      </c>
      <c r="Y208" s="19">
        <f t="shared" si="116"/>
        <v>22.711190056334264</v>
      </c>
      <c r="Z208" s="19">
        <f t="shared" si="109"/>
        <v>0</v>
      </c>
      <c r="AA208" s="19">
        <f t="shared" ca="1" si="144"/>
        <v>23.646884974708353</v>
      </c>
      <c r="AB208">
        <f t="shared" si="158"/>
        <v>0</v>
      </c>
      <c r="AC208" s="19">
        <f t="shared" si="117"/>
        <v>0</v>
      </c>
      <c r="AD208" s="29">
        <f t="shared" si="159"/>
        <v>0</v>
      </c>
      <c r="AE208" s="19">
        <f t="shared" ca="1" si="118"/>
        <v>23.646884974708353</v>
      </c>
      <c r="AF208" s="29">
        <f t="shared" ca="1" si="145"/>
        <v>-1.0043521569969016E-5</v>
      </c>
      <c r="AG208" s="19"/>
      <c r="AH208" s="19">
        <f t="shared" si="119"/>
        <v>0</v>
      </c>
      <c r="AI208" s="19">
        <f>SUM($AH$23:AH208)</f>
        <v>100000</v>
      </c>
      <c r="AJ208" s="19">
        <f t="shared" si="146"/>
        <v>109716.00358971405</v>
      </c>
      <c r="AK208" s="19">
        <f t="shared" ca="1" si="147"/>
        <v>109716.00358971405</v>
      </c>
      <c r="AL208" s="20">
        <f ca="1">IF($F$13,OFFSET(product_specs!$J$5,MIN(10,saving_model!AZ208),saving_model!$G$14),0)</f>
        <v>0</v>
      </c>
      <c r="AM208" s="19">
        <f t="shared" si="148"/>
        <v>109716.00358971405</v>
      </c>
      <c r="AN208" s="19">
        <f t="shared" si="157"/>
        <v>110217.09467221095</v>
      </c>
      <c r="AO208" s="19">
        <f t="shared" si="149"/>
        <v>0</v>
      </c>
      <c r="AP208" s="19">
        <f t="shared" si="150"/>
        <v>0</v>
      </c>
      <c r="AQ208" s="18">
        <f t="shared" si="120"/>
        <v>91.847578893509137</v>
      </c>
      <c r="AR208" s="18">
        <f t="shared" si="151"/>
        <v>0</v>
      </c>
      <c r="AS208" s="18">
        <f t="shared" si="152"/>
        <v>-818.48700720680563</v>
      </c>
      <c r="AT208" s="3">
        <f>return!Q191</f>
        <v>-7.4323284515606103E-3</v>
      </c>
      <c r="AU208" s="8">
        <f t="shared" si="121"/>
        <v>1.0799246443608306</v>
      </c>
      <c r="AV208">
        <f t="shared" si="122"/>
        <v>0.50472832914617782</v>
      </c>
      <c r="AW208">
        <f t="shared" si="123"/>
        <v>2.8572235268611097E-4</v>
      </c>
      <c r="AX208">
        <f t="shared" si="153"/>
        <v>4.2230792938328102E-4</v>
      </c>
      <c r="AY208">
        <f t="shared" si="124"/>
        <v>0</v>
      </c>
      <c r="AZ208">
        <f t="shared" si="125"/>
        <v>15</v>
      </c>
      <c r="BA208">
        <f t="shared" si="126"/>
        <v>5</v>
      </c>
      <c r="BB208">
        <f t="shared" si="154"/>
        <v>5.6609137269836296E-4</v>
      </c>
      <c r="BC208">
        <f t="shared" si="127"/>
        <v>6.7719860084564073E-3</v>
      </c>
      <c r="BD208">
        <f>VLOOKUP(MIN(90,BE208),mortality!$A$4:$G$76,saving_model!BA208+2,FALSE)</f>
        <v>3.3859930042282036E-3</v>
      </c>
      <c r="BE208">
        <f t="shared" si="128"/>
        <v>64</v>
      </c>
      <c r="BF208" s="9">
        <f t="shared" si="155"/>
        <v>8.3717735912058888E-4</v>
      </c>
      <c r="BG208" s="7">
        <f>VLOOKUP(saving_model!AZ208,lapse!$B$4:$C$134,2,FALSE)</f>
        <v>0.01</v>
      </c>
      <c r="BI208">
        <f>discount_curve!K192</f>
        <v>0.81571511382133199</v>
      </c>
    </row>
    <row r="209" spans="1:61" x14ac:dyDescent="0.55000000000000004">
      <c r="A209">
        <f t="shared" si="156"/>
        <v>186</v>
      </c>
      <c r="B209" s="19">
        <f t="shared" ca="1" si="129"/>
        <v>23.221929187464809</v>
      </c>
      <c r="C209">
        <f t="shared" si="110"/>
        <v>0</v>
      </c>
      <c r="D209">
        <f t="shared" si="130"/>
        <v>31.143254404349726</v>
      </c>
      <c r="E209">
        <f t="shared" ca="1" si="131"/>
        <v>46.030851832604995</v>
      </c>
      <c r="F209">
        <f t="shared" si="111"/>
        <v>0</v>
      </c>
      <c r="G209">
        <f t="shared" si="132"/>
        <v>22.688759051258184</v>
      </c>
      <c r="H209">
        <f t="shared" si="133"/>
        <v>0</v>
      </c>
      <c r="I209" s="19">
        <f t="shared" si="134"/>
        <v>-64.712262819831423</v>
      </c>
      <c r="J209" s="26">
        <f t="shared" si="135"/>
        <v>-187.79705729550915</v>
      </c>
      <c r="L209" s="19">
        <f t="shared" si="136"/>
        <v>55092.825886468891</v>
      </c>
      <c r="M209" s="26">
        <f t="shared" si="112"/>
        <v>0</v>
      </c>
      <c r="N209" s="18">
        <f t="shared" si="137"/>
        <v>45.910688238724077</v>
      </c>
      <c r="O209" s="18">
        <f t="shared" si="138"/>
        <v>0</v>
      </c>
      <c r="P209" s="18">
        <f t="shared" si="139"/>
        <v>-64.712262819831423</v>
      </c>
      <c r="Q209" s="18">
        <f t="shared" si="140"/>
        <v>31.143254404349726</v>
      </c>
      <c r="R209" s="18">
        <f t="shared" si="141"/>
        <v>46.030851832604995</v>
      </c>
      <c r="S209" s="26">
        <f t="shared" si="142"/>
        <v>54905.028829173381</v>
      </c>
      <c r="T209" s="27">
        <f t="shared" si="143"/>
        <v>0</v>
      </c>
      <c r="U209" s="27"/>
      <c r="V209" s="19">
        <f t="shared" si="113"/>
        <v>0</v>
      </c>
      <c r="W209" s="19">
        <f t="shared" ca="1" si="114"/>
        <v>0</v>
      </c>
      <c r="X209" s="19">
        <f t="shared" si="115"/>
        <v>45.910688238724077</v>
      </c>
      <c r="Y209" s="19">
        <f t="shared" si="116"/>
        <v>22.688759051258184</v>
      </c>
      <c r="Z209" s="19">
        <f t="shared" si="109"/>
        <v>0</v>
      </c>
      <c r="AA209" s="19">
        <f t="shared" ca="1" si="144"/>
        <v>23.221929187465893</v>
      </c>
      <c r="AB209">
        <f t="shared" si="158"/>
        <v>0</v>
      </c>
      <c r="AC209" s="19">
        <f t="shared" si="117"/>
        <v>0</v>
      </c>
      <c r="AD209" s="29">
        <f t="shared" si="159"/>
        <v>0</v>
      </c>
      <c r="AE209" s="19">
        <f t="shared" ca="1" si="118"/>
        <v>23.221929187465893</v>
      </c>
      <c r="AF209" s="29">
        <f t="shared" ca="1" si="145"/>
        <v>-1.0835776720341528E-6</v>
      </c>
      <c r="AG209" s="19"/>
      <c r="AH209" s="19">
        <f t="shared" si="119"/>
        <v>0</v>
      </c>
      <c r="AI209" s="19">
        <f>SUM($AH$23:AH209)</f>
        <v>100000</v>
      </c>
      <c r="AJ209" s="19">
        <f t="shared" si="146"/>
        <v>109151.4299728974</v>
      </c>
      <c r="AK209" s="19">
        <f t="shared" ca="1" si="147"/>
        <v>109151.4299728974</v>
      </c>
      <c r="AL209" s="20">
        <f ca="1">IF($F$13,OFFSET(product_specs!$J$5,MIN(10,saving_model!AZ209),saving_model!$G$14),0)</f>
        <v>0</v>
      </c>
      <c r="AM209" s="19">
        <f t="shared" si="148"/>
        <v>109151.4299728974</v>
      </c>
      <c r="AN209" s="19">
        <f t="shared" si="157"/>
        <v>109306.76008611065</v>
      </c>
      <c r="AO209" s="19">
        <f t="shared" si="149"/>
        <v>0</v>
      </c>
      <c r="AP209" s="19">
        <f t="shared" si="150"/>
        <v>0</v>
      </c>
      <c r="AQ209" s="18">
        <f t="shared" si="120"/>
        <v>91.08896673842554</v>
      </c>
      <c r="AR209" s="18">
        <f t="shared" si="151"/>
        <v>0</v>
      </c>
      <c r="AS209" s="18">
        <f t="shared" si="152"/>
        <v>-128.48229294963585</v>
      </c>
      <c r="AT209" s="3">
        <f>return!Q192</f>
        <v>-1.1764089496754115E-3</v>
      </c>
      <c r="AU209" s="8">
        <f t="shared" si="121"/>
        <v>1.08037358506668</v>
      </c>
      <c r="AV209">
        <f t="shared" si="122"/>
        <v>0.50402029886410848</v>
      </c>
      <c r="AW209">
        <f t="shared" si="123"/>
        <v>2.8532154285182231E-4</v>
      </c>
      <c r="AX209">
        <f t="shared" si="153"/>
        <v>4.2171551801047942E-4</v>
      </c>
      <c r="AY209">
        <f t="shared" si="124"/>
        <v>0</v>
      </c>
      <c r="AZ209">
        <f t="shared" si="125"/>
        <v>15</v>
      </c>
      <c r="BA209">
        <f t="shared" si="126"/>
        <v>5</v>
      </c>
      <c r="BB209">
        <f t="shared" si="154"/>
        <v>5.6609137269836296E-4</v>
      </c>
      <c r="BC209">
        <f t="shared" si="127"/>
        <v>6.7719860084564073E-3</v>
      </c>
      <c r="BD209">
        <f>VLOOKUP(MIN(90,BE209),mortality!$A$4:$G$76,saving_model!BA209+2,FALSE)</f>
        <v>3.3859930042282036E-3</v>
      </c>
      <c r="BE209">
        <f t="shared" si="128"/>
        <v>64</v>
      </c>
      <c r="BF209" s="9">
        <f t="shared" si="155"/>
        <v>8.3717735912058888E-4</v>
      </c>
      <c r="BG209" s="7">
        <f>VLOOKUP(saving_model!AZ209,lapse!$B$4:$C$134,2,FALSE)</f>
        <v>0.01</v>
      </c>
      <c r="BI209">
        <f>discount_curve!K193</f>
        <v>0.81481748319751524</v>
      </c>
    </row>
    <row r="210" spans="1:61" x14ac:dyDescent="0.55000000000000004">
      <c r="A210">
        <f t="shared" si="156"/>
        <v>187</v>
      </c>
      <c r="B210" s="19">
        <f t="shared" ca="1" si="129"/>
        <v>23.087840490505073</v>
      </c>
      <c r="C210">
        <f t="shared" si="110"/>
        <v>0</v>
      </c>
      <c r="D210">
        <f t="shared" si="130"/>
        <v>31.255846699145685</v>
      </c>
      <c r="E210">
        <f t="shared" ca="1" si="131"/>
        <v>46.197267300043158</v>
      </c>
      <c r="F210">
        <f t="shared" si="111"/>
        <v>0</v>
      </c>
      <c r="G210">
        <f t="shared" si="132"/>
        <v>22.666350200458805</v>
      </c>
      <c r="H210">
        <f t="shared" si="133"/>
        <v>0</v>
      </c>
      <c r="I210" s="19">
        <f t="shared" si="134"/>
        <v>707.8150421814529</v>
      </c>
      <c r="J210" s="26">
        <f t="shared" si="135"/>
        <v>584.60773749130021</v>
      </c>
      <c r="L210" s="19">
        <f t="shared" si="136"/>
        <v>54905.028829173381</v>
      </c>
      <c r="M210" s="26">
        <f t="shared" si="112"/>
        <v>0</v>
      </c>
      <c r="N210" s="18">
        <f t="shared" si="137"/>
        <v>45.754190690977822</v>
      </c>
      <c r="O210" s="18">
        <f t="shared" si="138"/>
        <v>0</v>
      </c>
      <c r="P210" s="18">
        <f t="shared" si="139"/>
        <v>707.8150421814529</v>
      </c>
      <c r="Q210" s="18">
        <f t="shared" si="140"/>
        <v>31.255846699145685</v>
      </c>
      <c r="R210" s="18">
        <f t="shared" si="141"/>
        <v>46.197267300043158</v>
      </c>
      <c r="S210" s="26">
        <f t="shared" si="142"/>
        <v>55489.636566664667</v>
      </c>
      <c r="T210" s="27">
        <f t="shared" si="143"/>
        <v>0</v>
      </c>
      <c r="U210" s="27"/>
      <c r="V210" s="19">
        <f t="shared" si="113"/>
        <v>0</v>
      </c>
      <c r="W210" s="19">
        <f t="shared" ca="1" si="114"/>
        <v>0</v>
      </c>
      <c r="X210" s="19">
        <f t="shared" si="115"/>
        <v>45.754190690977822</v>
      </c>
      <c r="Y210" s="19">
        <f t="shared" si="116"/>
        <v>22.666350200458805</v>
      </c>
      <c r="Z210" s="19">
        <f t="shared" si="109"/>
        <v>0</v>
      </c>
      <c r="AA210" s="19">
        <f t="shared" ca="1" si="144"/>
        <v>23.087840490519017</v>
      </c>
      <c r="AB210">
        <f t="shared" si="158"/>
        <v>0</v>
      </c>
      <c r="AC210" s="19">
        <f t="shared" si="117"/>
        <v>0</v>
      </c>
      <c r="AD210" s="29">
        <f t="shared" si="159"/>
        <v>0</v>
      </c>
      <c r="AE210" s="19">
        <f t="shared" ca="1" si="118"/>
        <v>23.087840490519017</v>
      </c>
      <c r="AF210" s="29">
        <f t="shared" ca="1" si="145"/>
        <v>-1.3944401189291966E-5</v>
      </c>
      <c r="AG210" s="19"/>
      <c r="AH210" s="19">
        <f t="shared" si="119"/>
        <v>0</v>
      </c>
      <c r="AI210" s="19">
        <f>SUM($AH$23:AH210)</f>
        <v>100000</v>
      </c>
      <c r="AJ210" s="19">
        <f t="shared" si="146"/>
        <v>109699.93193861915</v>
      </c>
      <c r="AK210" s="19">
        <f t="shared" ca="1" si="147"/>
        <v>109699.93193861915</v>
      </c>
      <c r="AL210" s="20">
        <f ca="1">IF($F$13,OFFSET(product_specs!$J$5,MIN(10,saving_model!AZ210),saving_model!$G$14),0)</f>
        <v>0</v>
      </c>
      <c r="AM210" s="19">
        <f t="shared" si="148"/>
        <v>109699.93193861915</v>
      </c>
      <c r="AN210" s="19">
        <f t="shared" si="157"/>
        <v>109087.18882642259</v>
      </c>
      <c r="AO210" s="19">
        <f t="shared" si="149"/>
        <v>0</v>
      </c>
      <c r="AP210" s="19">
        <f t="shared" si="150"/>
        <v>0</v>
      </c>
      <c r="AQ210" s="18">
        <f t="shared" si="120"/>
        <v>90.905990688685492</v>
      </c>
      <c r="AR210" s="18">
        <f t="shared" si="151"/>
        <v>0</v>
      </c>
      <c r="AS210" s="18">
        <f t="shared" si="152"/>
        <v>1407.2982057705035</v>
      </c>
      <c r="AT210" s="3">
        <f>return!Q193</f>
        <v>1.2911433024660246E-2</v>
      </c>
      <c r="AU210" s="8">
        <f t="shared" si="121"/>
        <v>1.0808227124038454</v>
      </c>
      <c r="AV210">
        <f t="shared" si="122"/>
        <v>0.5033132618032462</v>
      </c>
      <c r="AW210">
        <f t="shared" si="123"/>
        <v>2.8492129527149019E-4</v>
      </c>
      <c r="AX210">
        <f t="shared" si="153"/>
        <v>4.2112393766927862E-4</v>
      </c>
      <c r="AY210">
        <f t="shared" si="124"/>
        <v>0</v>
      </c>
      <c r="AZ210">
        <f t="shared" si="125"/>
        <v>15</v>
      </c>
      <c r="BA210">
        <f t="shared" si="126"/>
        <v>5</v>
      </c>
      <c r="BB210">
        <f t="shared" si="154"/>
        <v>5.6609137269836296E-4</v>
      </c>
      <c r="BC210">
        <f t="shared" si="127"/>
        <v>6.7719860084564073E-3</v>
      </c>
      <c r="BD210">
        <f>VLOOKUP(MIN(90,BE210),mortality!$A$4:$G$76,saving_model!BA210+2,FALSE)</f>
        <v>3.3859930042282036E-3</v>
      </c>
      <c r="BE210">
        <f t="shared" si="128"/>
        <v>64</v>
      </c>
      <c r="BF210" s="9">
        <f t="shared" si="155"/>
        <v>8.3717735912058888E-4</v>
      </c>
      <c r="BG210" s="7">
        <f>VLOOKUP(saving_model!AZ210,lapse!$B$4:$C$134,2,FALSE)</f>
        <v>0.01</v>
      </c>
      <c r="BI210">
        <f>discount_curve!K194</f>
        <v>0.81392084034592804</v>
      </c>
    </row>
    <row r="211" spans="1:61" x14ac:dyDescent="0.55000000000000004">
      <c r="A211">
        <f t="shared" si="156"/>
        <v>188</v>
      </c>
      <c r="B211" s="19">
        <f t="shared" ca="1" si="129"/>
        <v>23.597400323500281</v>
      </c>
      <c r="C211">
        <f t="shared" si="110"/>
        <v>0</v>
      </c>
      <c r="D211">
        <f t="shared" si="130"/>
        <v>31.393423038670065</v>
      </c>
      <c r="E211">
        <f t="shared" ca="1" si="131"/>
        <v>46.400610085549687</v>
      </c>
      <c r="F211">
        <f t="shared" si="111"/>
        <v>0</v>
      </c>
      <c r="G211">
        <f t="shared" si="132"/>
        <v>22.643963482055167</v>
      </c>
      <c r="H211">
        <f t="shared" si="133"/>
        <v>0</v>
      </c>
      <c r="I211" s="19">
        <f t="shared" si="134"/>
        <v>26.109403919460785</v>
      </c>
      <c r="J211" s="26">
        <f t="shared" si="135"/>
        <v>-97.925993010314414</v>
      </c>
      <c r="L211" s="19">
        <f t="shared" si="136"/>
        <v>55489.636566664682</v>
      </c>
      <c r="M211" s="26">
        <f t="shared" si="112"/>
        <v>0</v>
      </c>
      <c r="N211" s="18">
        <f t="shared" si="137"/>
        <v>46.241363805553902</v>
      </c>
      <c r="O211" s="18">
        <f t="shared" si="138"/>
        <v>0</v>
      </c>
      <c r="P211" s="18">
        <f t="shared" si="139"/>
        <v>26.109403919460785</v>
      </c>
      <c r="Q211" s="18">
        <f t="shared" si="140"/>
        <v>31.393423038670065</v>
      </c>
      <c r="R211" s="18">
        <f t="shared" si="141"/>
        <v>46.400610085549687</v>
      </c>
      <c r="S211" s="26">
        <f t="shared" si="142"/>
        <v>55391.710573654367</v>
      </c>
      <c r="T211" s="27">
        <f t="shared" si="143"/>
        <v>0</v>
      </c>
      <c r="U211" s="27"/>
      <c r="V211" s="19">
        <f t="shared" si="113"/>
        <v>0</v>
      </c>
      <c r="W211" s="19">
        <f t="shared" ca="1" si="114"/>
        <v>0</v>
      </c>
      <c r="X211" s="19">
        <f t="shared" si="115"/>
        <v>46.241363805553902</v>
      </c>
      <c r="Y211" s="19">
        <f t="shared" si="116"/>
        <v>22.643963482055167</v>
      </c>
      <c r="Z211" s="19">
        <f t="shared" si="109"/>
        <v>0</v>
      </c>
      <c r="AA211" s="19">
        <f t="shared" ca="1" si="144"/>
        <v>23.597400323498736</v>
      </c>
      <c r="AB211">
        <f t="shared" si="158"/>
        <v>0</v>
      </c>
      <c r="AC211" s="19">
        <f t="shared" si="117"/>
        <v>0</v>
      </c>
      <c r="AD211" s="29">
        <f t="shared" si="159"/>
        <v>0</v>
      </c>
      <c r="AE211" s="19">
        <f t="shared" ca="1" si="118"/>
        <v>23.597400323498736</v>
      </c>
      <c r="AF211" s="29">
        <f t="shared" ca="1" si="145"/>
        <v>1.5454304502782179E-6</v>
      </c>
      <c r="AG211" s="19"/>
      <c r="AH211" s="19">
        <f t="shared" si="119"/>
        <v>0</v>
      </c>
      <c r="AI211" s="19">
        <f>SUM($AH$23:AH211)</f>
        <v>100000</v>
      </c>
      <c r="AJ211" s="19">
        <f t="shared" si="146"/>
        <v>110337.57025258012</v>
      </c>
      <c r="AK211" s="19">
        <f t="shared" ca="1" si="147"/>
        <v>110337.57025258012</v>
      </c>
      <c r="AL211" s="20">
        <f ca="1">IF($F$13,OFFSET(product_specs!$J$5,MIN(10,saving_model!AZ211),saving_model!$G$14),0)</f>
        <v>0</v>
      </c>
      <c r="AM211" s="19">
        <f t="shared" si="148"/>
        <v>110337.57025258012</v>
      </c>
      <c r="AN211" s="19">
        <f t="shared" si="157"/>
        <v>110403.58104150441</v>
      </c>
      <c r="AO211" s="19">
        <f t="shared" si="149"/>
        <v>0</v>
      </c>
      <c r="AP211" s="19">
        <f t="shared" si="150"/>
        <v>0</v>
      </c>
      <c r="AQ211" s="18">
        <f t="shared" si="120"/>
        <v>92.002984201253682</v>
      </c>
      <c r="AR211" s="18">
        <f t="shared" si="151"/>
        <v>0</v>
      </c>
      <c r="AS211" s="18">
        <f t="shared" si="152"/>
        <v>51.984390553918146</v>
      </c>
      <c r="AT211" s="3">
        <f>return!Q194</f>
        <v>4.7125053842411724E-4</v>
      </c>
      <c r="AU211" s="8">
        <f t="shared" si="121"/>
        <v>1.081272026449912</v>
      </c>
      <c r="AV211">
        <f t="shared" si="122"/>
        <v>0.50260721657030549</v>
      </c>
      <c r="AW211">
        <f t="shared" si="123"/>
        <v>2.8452160915638764E-4</v>
      </c>
      <c r="AX211">
        <f t="shared" si="153"/>
        <v>4.2053318719391196E-4</v>
      </c>
      <c r="AY211">
        <f t="shared" si="124"/>
        <v>0</v>
      </c>
      <c r="AZ211">
        <f t="shared" si="125"/>
        <v>15</v>
      </c>
      <c r="BA211">
        <f t="shared" si="126"/>
        <v>5</v>
      </c>
      <c r="BB211">
        <f t="shared" si="154"/>
        <v>5.6609137269836296E-4</v>
      </c>
      <c r="BC211">
        <f t="shared" si="127"/>
        <v>6.7719860084564073E-3</v>
      </c>
      <c r="BD211">
        <f>VLOOKUP(MIN(90,BE211),mortality!$A$4:$G$76,saving_model!BA211+2,FALSE)</f>
        <v>3.3859930042282036E-3</v>
      </c>
      <c r="BE211">
        <f t="shared" si="128"/>
        <v>64</v>
      </c>
      <c r="BF211" s="9">
        <f t="shared" si="155"/>
        <v>8.3717735912058888E-4</v>
      </c>
      <c r="BG211" s="7">
        <f>VLOOKUP(saving_model!AZ211,lapse!$B$4:$C$134,2,FALSE)</f>
        <v>0.01</v>
      </c>
      <c r="BI211">
        <f>discount_curve!K195</f>
        <v>0.8130251841796049</v>
      </c>
    </row>
    <row r="212" spans="1:61" x14ac:dyDescent="0.55000000000000004">
      <c r="A212">
        <f t="shared" si="156"/>
        <v>189</v>
      </c>
      <c r="B212" s="19">
        <f t="shared" ca="1" si="129"/>
        <v>23.538159937197378</v>
      </c>
      <c r="C212">
        <f t="shared" si="110"/>
        <v>0</v>
      </c>
      <c r="D212">
        <f t="shared" si="130"/>
        <v>31.427219632899096</v>
      </c>
      <c r="E212">
        <f t="shared" ca="1" si="131"/>
        <v>46.450562669220133</v>
      </c>
      <c r="F212">
        <f t="shared" si="111"/>
        <v>0</v>
      </c>
      <c r="G212">
        <f t="shared" si="132"/>
        <v>22.621598874187917</v>
      </c>
      <c r="H212">
        <f t="shared" si="133"/>
        <v>0</v>
      </c>
      <c r="I212" s="19">
        <f t="shared" si="134"/>
        <v>340.98049364499627</v>
      </c>
      <c r="J212" s="26">
        <f t="shared" si="135"/>
        <v>216.94295253149176</v>
      </c>
      <c r="L212" s="19">
        <f t="shared" si="136"/>
        <v>55391.710573654367</v>
      </c>
      <c r="M212" s="26">
        <f t="shared" si="112"/>
        <v>0</v>
      </c>
      <c r="N212" s="18">
        <f t="shared" si="137"/>
        <v>46.159758811378637</v>
      </c>
      <c r="O212" s="18">
        <f t="shared" si="138"/>
        <v>0</v>
      </c>
      <c r="P212" s="18">
        <f t="shared" si="139"/>
        <v>340.98049364499627</v>
      </c>
      <c r="Q212" s="18">
        <f t="shared" si="140"/>
        <v>31.427219632899096</v>
      </c>
      <c r="R212" s="18">
        <f t="shared" si="141"/>
        <v>46.450562669220133</v>
      </c>
      <c r="S212" s="26">
        <f t="shared" si="142"/>
        <v>55608.653526185866</v>
      </c>
      <c r="T212" s="27">
        <f t="shared" si="143"/>
        <v>0</v>
      </c>
      <c r="U212" s="27"/>
      <c r="V212" s="19">
        <f t="shared" si="113"/>
        <v>0</v>
      </c>
      <c r="W212" s="19">
        <f t="shared" ca="1" si="114"/>
        <v>0</v>
      </c>
      <c r="X212" s="19">
        <f t="shared" si="115"/>
        <v>46.159758811378637</v>
      </c>
      <c r="Y212" s="19">
        <f t="shared" si="116"/>
        <v>22.621598874187917</v>
      </c>
      <c r="Z212" s="19">
        <f t="shared" si="109"/>
        <v>0</v>
      </c>
      <c r="AA212" s="19">
        <f t="shared" ca="1" si="144"/>
        <v>23.53815993719072</v>
      </c>
      <c r="AB212">
        <f t="shared" si="158"/>
        <v>0</v>
      </c>
      <c r="AC212" s="19">
        <f t="shared" si="117"/>
        <v>0</v>
      </c>
      <c r="AD212" s="29">
        <f t="shared" si="159"/>
        <v>0</v>
      </c>
      <c r="AE212" s="19">
        <f t="shared" ca="1" si="118"/>
        <v>23.53815993719072</v>
      </c>
      <c r="AF212" s="29">
        <f t="shared" ca="1" si="145"/>
        <v>6.6577854340721387E-6</v>
      </c>
      <c r="AG212" s="19"/>
      <c r="AH212" s="19">
        <f t="shared" si="119"/>
        <v>0</v>
      </c>
      <c r="AI212" s="19">
        <f>SUM($AH$23:AH212)</f>
        <v>100000</v>
      </c>
      <c r="AJ212" s="19">
        <f t="shared" si="146"/>
        <v>110611.51944593248</v>
      </c>
      <c r="AK212" s="19">
        <f t="shared" ca="1" si="147"/>
        <v>110611.51944593248</v>
      </c>
      <c r="AL212" s="20">
        <f ca="1">IF($F$13,OFFSET(product_specs!$J$5,MIN(10,saving_model!AZ212),saving_model!$G$14),0)</f>
        <v>0</v>
      </c>
      <c r="AM212" s="19">
        <f t="shared" si="148"/>
        <v>110611.51944593248</v>
      </c>
      <c r="AN212" s="19">
        <f t="shared" si="157"/>
        <v>110363.56244785707</v>
      </c>
      <c r="AO212" s="19">
        <f t="shared" si="149"/>
        <v>0</v>
      </c>
      <c r="AP212" s="19">
        <f t="shared" si="150"/>
        <v>0</v>
      </c>
      <c r="AQ212" s="18">
        <f t="shared" si="120"/>
        <v>91.969635373214217</v>
      </c>
      <c r="AR212" s="18">
        <f t="shared" si="151"/>
        <v>0</v>
      </c>
      <c r="AS212" s="18">
        <f t="shared" si="152"/>
        <v>679.85326689727412</v>
      </c>
      <c r="AT212" s="3">
        <f>return!Q195</f>
        <v>6.1652620548735548E-3</v>
      </c>
      <c r="AU212" s="8">
        <f t="shared" si="121"/>
        <v>1.0817215272824976</v>
      </c>
      <c r="AV212">
        <f t="shared" si="122"/>
        <v>0.50190216177395519</v>
      </c>
      <c r="AW212">
        <f t="shared" si="123"/>
        <v>2.8412248371889414E-4</v>
      </c>
      <c r="AX212">
        <f t="shared" si="153"/>
        <v>4.1994326542024783E-4</v>
      </c>
      <c r="AY212">
        <f t="shared" si="124"/>
        <v>0</v>
      </c>
      <c r="AZ212">
        <f t="shared" si="125"/>
        <v>15</v>
      </c>
      <c r="BA212">
        <f t="shared" si="126"/>
        <v>5</v>
      </c>
      <c r="BB212">
        <f t="shared" si="154"/>
        <v>5.6609137269836296E-4</v>
      </c>
      <c r="BC212">
        <f t="shared" si="127"/>
        <v>6.7719860084564073E-3</v>
      </c>
      <c r="BD212">
        <f>VLOOKUP(MIN(90,BE212),mortality!$A$4:$G$76,saving_model!BA212+2,FALSE)</f>
        <v>3.3859930042282036E-3</v>
      </c>
      <c r="BE212">
        <f t="shared" si="128"/>
        <v>64</v>
      </c>
      <c r="BF212" s="9">
        <f t="shared" si="155"/>
        <v>8.3717735912058888E-4</v>
      </c>
      <c r="BG212" s="7">
        <f>VLOOKUP(saving_model!AZ212,lapse!$B$4:$C$134,2,FALSE)</f>
        <v>0.01</v>
      </c>
      <c r="BI212">
        <f>discount_curve!K196</f>
        <v>0.81213051361277522</v>
      </c>
    </row>
    <row r="213" spans="1:61" x14ac:dyDescent="0.55000000000000004">
      <c r="A213">
        <f t="shared" si="156"/>
        <v>190</v>
      </c>
      <c r="B213" s="19">
        <f t="shared" ca="1" si="129"/>
        <v>23.741288250124512</v>
      </c>
      <c r="C213">
        <f t="shared" si="110"/>
        <v>0</v>
      </c>
      <c r="D213">
        <f t="shared" si="130"/>
        <v>31.556707136786589</v>
      </c>
      <c r="E213">
        <f t="shared" ca="1" si="131"/>
        <v>46.641949864284328</v>
      </c>
      <c r="F213">
        <f t="shared" si="111"/>
        <v>0</v>
      </c>
      <c r="G213">
        <f t="shared" si="132"/>
        <v>22.599256355019289</v>
      </c>
      <c r="H213">
        <f t="shared" si="133"/>
        <v>0</v>
      </c>
      <c r="I213" s="19">
        <f t="shared" si="134"/>
        <v>364.91852204051662</v>
      </c>
      <c r="J213" s="26">
        <f t="shared" si="135"/>
        <v>240.37932043430192</v>
      </c>
      <c r="L213" s="19">
        <f t="shared" si="136"/>
        <v>55608.653526185859</v>
      </c>
      <c r="M213" s="26">
        <f t="shared" si="112"/>
        <v>0</v>
      </c>
      <c r="N213" s="18">
        <f t="shared" si="137"/>
        <v>46.340544605154889</v>
      </c>
      <c r="O213" s="18">
        <f t="shared" si="138"/>
        <v>0</v>
      </c>
      <c r="P213" s="18">
        <f t="shared" si="139"/>
        <v>364.91852204051662</v>
      </c>
      <c r="Q213" s="18">
        <f t="shared" si="140"/>
        <v>31.556707136786589</v>
      </c>
      <c r="R213" s="18">
        <f t="shared" si="141"/>
        <v>46.641949864284328</v>
      </c>
      <c r="S213" s="26">
        <f t="shared" si="142"/>
        <v>55849.032846620154</v>
      </c>
      <c r="T213" s="27">
        <f t="shared" si="143"/>
        <v>0</v>
      </c>
      <c r="U213" s="27"/>
      <c r="V213" s="19">
        <f t="shared" si="113"/>
        <v>0</v>
      </c>
      <c r="W213" s="19">
        <f t="shared" ca="1" si="114"/>
        <v>0</v>
      </c>
      <c r="X213" s="19">
        <f t="shared" si="115"/>
        <v>46.340544605154889</v>
      </c>
      <c r="Y213" s="19">
        <f t="shared" si="116"/>
        <v>22.599256355019289</v>
      </c>
      <c r="Z213" s="19">
        <f t="shared" si="109"/>
        <v>0</v>
      </c>
      <c r="AA213" s="19">
        <f t="shared" ca="1" si="144"/>
        <v>23.7412882501356</v>
      </c>
      <c r="AB213">
        <f t="shared" si="158"/>
        <v>0</v>
      </c>
      <c r="AC213" s="19">
        <f t="shared" si="117"/>
        <v>0</v>
      </c>
      <c r="AD213" s="29">
        <f t="shared" si="159"/>
        <v>0</v>
      </c>
      <c r="AE213" s="19">
        <f t="shared" ca="1" si="118"/>
        <v>23.7412882501356</v>
      </c>
      <c r="AF213" s="29">
        <f t="shared" ca="1" si="145"/>
        <v>-1.1088019391536363E-5</v>
      </c>
      <c r="AG213" s="19"/>
      <c r="AH213" s="19">
        <f t="shared" si="119"/>
        <v>0</v>
      </c>
      <c r="AI213" s="19">
        <f>SUM($AH$23:AH213)</f>
        <v>100000</v>
      </c>
      <c r="AJ213" s="19">
        <f t="shared" si="146"/>
        <v>111223.28825869814</v>
      </c>
      <c r="AK213" s="19">
        <f t="shared" ca="1" si="147"/>
        <v>111223.28825869814</v>
      </c>
      <c r="AL213" s="20">
        <f ca="1">IF($F$13,OFFSET(product_specs!$J$5,MIN(10,saving_model!AZ213),saving_model!$G$14),0)</f>
        <v>0</v>
      </c>
      <c r="AM213" s="19">
        <f t="shared" si="148"/>
        <v>111223.28825869814</v>
      </c>
      <c r="AN213" s="19">
        <f t="shared" si="157"/>
        <v>110951.44607938113</v>
      </c>
      <c r="AO213" s="19">
        <f t="shared" si="149"/>
        <v>0</v>
      </c>
      <c r="AP213" s="19">
        <f t="shared" si="150"/>
        <v>0</v>
      </c>
      <c r="AQ213" s="18">
        <f t="shared" si="120"/>
        <v>92.459538399484288</v>
      </c>
      <c r="AR213" s="18">
        <f t="shared" si="151"/>
        <v>0</v>
      </c>
      <c r="AS213" s="18">
        <f t="shared" si="152"/>
        <v>728.60343543299814</v>
      </c>
      <c r="AT213" s="3">
        <f>return!Q196</f>
        <v>6.572344364375482E-3</v>
      </c>
      <c r="AU213" s="8">
        <f t="shared" si="121"/>
        <v>1.0821712149792519</v>
      </c>
      <c r="AV213">
        <f t="shared" si="122"/>
        <v>0.50119809602481602</v>
      </c>
      <c r="AW213">
        <f t="shared" si="123"/>
        <v>2.8372391817249403E-4</v>
      </c>
      <c r="AX213">
        <f t="shared" si="153"/>
        <v>4.1935417118578786E-4</v>
      </c>
      <c r="AY213">
        <f t="shared" si="124"/>
        <v>0</v>
      </c>
      <c r="AZ213">
        <f t="shared" si="125"/>
        <v>15</v>
      </c>
      <c r="BA213">
        <f t="shared" si="126"/>
        <v>5</v>
      </c>
      <c r="BB213">
        <f t="shared" si="154"/>
        <v>5.6609137269836296E-4</v>
      </c>
      <c r="BC213">
        <f t="shared" si="127"/>
        <v>6.7719860084564073E-3</v>
      </c>
      <c r="BD213">
        <f>VLOOKUP(MIN(90,BE213),mortality!$A$4:$G$76,saving_model!BA213+2,FALSE)</f>
        <v>3.3859930042282036E-3</v>
      </c>
      <c r="BE213">
        <f t="shared" si="128"/>
        <v>64</v>
      </c>
      <c r="BF213" s="9">
        <f t="shared" si="155"/>
        <v>8.3717735912058888E-4</v>
      </c>
      <c r="BG213" s="7">
        <f>VLOOKUP(saving_model!AZ213,lapse!$B$4:$C$134,2,FALSE)</f>
        <v>0.01</v>
      </c>
      <c r="BI213">
        <f>discount_curve!K197</f>
        <v>0.81123682756086457</v>
      </c>
    </row>
    <row r="214" spans="1:61" x14ac:dyDescent="0.55000000000000004">
      <c r="A214">
        <f t="shared" si="156"/>
        <v>191</v>
      </c>
      <c r="B214" s="19">
        <f t="shared" ca="1" si="129"/>
        <v>23.963924802780582</v>
      </c>
      <c r="C214">
        <f t="shared" si="110"/>
        <v>0</v>
      </c>
      <c r="D214">
        <f t="shared" si="130"/>
        <v>31.523243504372843</v>
      </c>
      <c r="E214">
        <f t="shared" ca="1" si="131"/>
        <v>46.592489410170614</v>
      </c>
      <c r="F214">
        <f t="shared" si="111"/>
        <v>0</v>
      </c>
      <c r="G214">
        <f t="shared" si="132"/>
        <v>22.576935902733094</v>
      </c>
      <c r="H214">
        <f t="shared" si="133"/>
        <v>0</v>
      </c>
      <c r="I214" s="19">
        <f t="shared" si="134"/>
        <v>-233.24660553926483</v>
      </c>
      <c r="J214" s="26">
        <f t="shared" si="135"/>
        <v>-357.90319915932196</v>
      </c>
      <c r="L214" s="19">
        <f t="shared" si="136"/>
        <v>55849.032846620161</v>
      </c>
      <c r="M214" s="26">
        <f t="shared" si="112"/>
        <v>0</v>
      </c>
      <c r="N214" s="18">
        <f t="shared" si="137"/>
        <v>46.540860705516799</v>
      </c>
      <c r="O214" s="18">
        <f t="shared" si="138"/>
        <v>0</v>
      </c>
      <c r="P214" s="18">
        <f t="shared" si="139"/>
        <v>-233.24660553926483</v>
      </c>
      <c r="Q214" s="18">
        <f t="shared" si="140"/>
        <v>31.523243504372843</v>
      </c>
      <c r="R214" s="18">
        <f t="shared" si="141"/>
        <v>46.592489410170614</v>
      </c>
      <c r="S214" s="26">
        <f t="shared" si="142"/>
        <v>55491.129647460839</v>
      </c>
      <c r="T214" s="27">
        <f t="shared" si="143"/>
        <v>0</v>
      </c>
      <c r="U214" s="27"/>
      <c r="V214" s="19">
        <f t="shared" si="113"/>
        <v>0</v>
      </c>
      <c r="W214" s="19">
        <f t="shared" ca="1" si="114"/>
        <v>0</v>
      </c>
      <c r="X214" s="19">
        <f t="shared" si="115"/>
        <v>46.540860705516799</v>
      </c>
      <c r="Y214" s="19">
        <f t="shared" si="116"/>
        <v>22.576935902733094</v>
      </c>
      <c r="Z214" s="19">
        <f t="shared" ref="Z214:Z277" si="160">H214</f>
        <v>0</v>
      </c>
      <c r="AA214" s="19">
        <f t="shared" ca="1" si="144"/>
        <v>23.963924802783705</v>
      </c>
      <c r="AB214">
        <f t="shared" si="158"/>
        <v>0</v>
      </c>
      <c r="AC214" s="19">
        <f t="shared" si="117"/>
        <v>0</v>
      </c>
      <c r="AD214" s="29">
        <f t="shared" si="159"/>
        <v>0</v>
      </c>
      <c r="AE214" s="19">
        <f t="shared" ca="1" si="118"/>
        <v>23.963924802783705</v>
      </c>
      <c r="AF214" s="29">
        <f t="shared" ca="1" si="145"/>
        <v>-3.1228353236656403E-6</v>
      </c>
      <c r="AG214" s="19"/>
      <c r="AH214" s="19">
        <f t="shared" si="119"/>
        <v>0</v>
      </c>
      <c r="AI214" s="19">
        <f>SUM($AH$23:AH214)</f>
        <v>100000</v>
      </c>
      <c r="AJ214" s="19">
        <f t="shared" si="146"/>
        <v>111261.420855202</v>
      </c>
      <c r="AK214" s="19">
        <f t="shared" ca="1" si="147"/>
        <v>111261.420855202</v>
      </c>
      <c r="AL214" s="20">
        <f ca="1">IF($F$13,OFFSET(product_specs!$J$5,MIN(10,saving_model!AZ214),saving_model!$G$14),0)</f>
        <v>0</v>
      </c>
      <c r="AM214" s="19">
        <f t="shared" si="148"/>
        <v>111261.420855202</v>
      </c>
      <c r="AN214" s="19">
        <f t="shared" si="157"/>
        <v>111587.58997641465</v>
      </c>
      <c r="AO214" s="19">
        <f t="shared" si="149"/>
        <v>0</v>
      </c>
      <c r="AP214" s="19">
        <f t="shared" si="150"/>
        <v>0</v>
      </c>
      <c r="AQ214" s="18">
        <f t="shared" si="120"/>
        <v>92.989658313678873</v>
      </c>
      <c r="AR214" s="18">
        <f t="shared" si="151"/>
        <v>0</v>
      </c>
      <c r="AS214" s="18">
        <f t="shared" si="152"/>
        <v>-466.3589257979516</v>
      </c>
      <c r="AT214" s="3">
        <f>return!Q197</f>
        <v>-4.1827938255969421E-3</v>
      </c>
      <c r="AU214" s="8">
        <f t="shared" si="121"/>
        <v>1.0826210896178572</v>
      </c>
      <c r="AV214">
        <f t="shared" si="122"/>
        <v>0.50049501793545781</v>
      </c>
      <c r="AW214">
        <f t="shared" si="123"/>
        <v>2.8332591173177511E-4</v>
      </c>
      <c r="AX214">
        <f t="shared" si="153"/>
        <v>4.187659033296643E-4</v>
      </c>
      <c r="AY214">
        <f t="shared" si="124"/>
        <v>0</v>
      </c>
      <c r="AZ214">
        <f t="shared" si="125"/>
        <v>15</v>
      </c>
      <c r="BA214">
        <f t="shared" si="126"/>
        <v>5</v>
      </c>
      <c r="BB214">
        <f t="shared" si="154"/>
        <v>5.6609137269836296E-4</v>
      </c>
      <c r="BC214">
        <f t="shared" si="127"/>
        <v>6.7719860084564073E-3</v>
      </c>
      <c r="BD214">
        <f>VLOOKUP(MIN(90,BE214),mortality!$A$4:$G$76,saving_model!BA214+2,FALSE)</f>
        <v>3.3859930042282036E-3</v>
      </c>
      <c r="BE214">
        <f t="shared" si="128"/>
        <v>64</v>
      </c>
      <c r="BF214" s="9">
        <f t="shared" si="155"/>
        <v>8.3717735912058888E-4</v>
      </c>
      <c r="BG214" s="7">
        <f>VLOOKUP(saving_model!AZ214,lapse!$B$4:$C$134,2,FALSE)</f>
        <v>0.01</v>
      </c>
      <c r="BI214">
        <f>discount_curve!K198</f>
        <v>0.81034412494049091</v>
      </c>
    </row>
    <row r="215" spans="1:61" x14ac:dyDescent="0.55000000000000004">
      <c r="A215">
        <f t="shared" si="156"/>
        <v>192</v>
      </c>
      <c r="B215" s="19">
        <f t="shared" ca="1" si="129"/>
        <v>23.68797054400352</v>
      </c>
      <c r="C215">
        <f t="shared" ref="C215:C278" si="161">AH215*AV215</f>
        <v>0</v>
      </c>
      <c r="D215">
        <f t="shared" si="130"/>
        <v>34.270554083094169</v>
      </c>
      <c r="E215">
        <f t="shared" ca="1" si="131"/>
        <v>46.6680392274165</v>
      </c>
      <c r="F215">
        <f t="shared" ref="F215:F278" si="162">(AN215+AO215+AS215-AQ215)*AY215</f>
        <v>0</v>
      </c>
      <c r="G215">
        <f t="shared" si="132"/>
        <v>22.554637495534688</v>
      </c>
      <c r="H215">
        <f t="shared" si="133"/>
        <v>0</v>
      </c>
      <c r="I215" s="19">
        <f t="shared" si="134"/>
        <v>667.29670382682843</v>
      </c>
      <c r="J215" s="26">
        <f t="shared" si="135"/>
        <v>540.11550247677951</v>
      </c>
      <c r="L215" s="19">
        <f t="shared" si="136"/>
        <v>55491.129647460839</v>
      </c>
      <c r="M215" s="26">
        <f t="shared" ref="M215:M278" si="163">C215-V215</f>
        <v>0</v>
      </c>
      <c r="N215" s="18">
        <f t="shared" si="137"/>
        <v>46.24260803955071</v>
      </c>
      <c r="O215" s="18">
        <f t="shared" si="138"/>
        <v>0</v>
      </c>
      <c r="P215" s="18">
        <f t="shared" si="139"/>
        <v>667.29670382682843</v>
      </c>
      <c r="Q215" s="18">
        <f t="shared" si="140"/>
        <v>34.270554083094169</v>
      </c>
      <c r="R215" s="18">
        <f t="shared" si="141"/>
        <v>46.6680392274165</v>
      </c>
      <c r="S215" s="26">
        <f t="shared" si="142"/>
        <v>56031.245149937604</v>
      </c>
      <c r="T215" s="27">
        <f t="shared" si="143"/>
        <v>0</v>
      </c>
      <c r="U215" s="27"/>
      <c r="V215" s="19">
        <f t="shared" ref="V215:V278" si="164">C215*$C$15</f>
        <v>0</v>
      </c>
      <c r="W215" s="19">
        <f t="shared" ref="W215:W278" ca="1" si="165">R215-AK215*AX215</f>
        <v>0</v>
      </c>
      <c r="X215" s="19">
        <f t="shared" ref="X215:X278" si="166">N215</f>
        <v>46.24260803955071</v>
      </c>
      <c r="Y215" s="19">
        <f t="shared" ref="Y215:Y278" si="167">G215</f>
        <v>22.554637495534688</v>
      </c>
      <c r="Z215" s="19">
        <f t="shared" si="160"/>
        <v>0</v>
      </c>
      <c r="AA215" s="19">
        <f t="shared" ca="1" si="144"/>
        <v>23.687970544016022</v>
      </c>
      <c r="AB215">
        <f t="shared" si="158"/>
        <v>0</v>
      </c>
      <c r="AC215" s="19">
        <f t="shared" ref="AC215:AC278" si="168">D215-Q215</f>
        <v>0</v>
      </c>
      <c r="AD215" s="29">
        <f t="shared" si="159"/>
        <v>0</v>
      </c>
      <c r="AE215" s="19">
        <f t="shared" ref="AE215:AE278" ca="1" si="169">AA215+AD215</f>
        <v>23.687970544016022</v>
      </c>
      <c r="AF215" s="29">
        <f t="shared" ca="1" si="145"/>
        <v>-1.2501999435698963E-5</v>
      </c>
      <c r="AG215" s="19"/>
      <c r="AH215" s="19">
        <f t="shared" ref="AH215:AH278" si="170">IF(A215=0, $C$6, $C$7/12)</f>
        <v>0</v>
      </c>
      <c r="AI215" s="19">
        <f>SUM($AH$23:AH215)</f>
        <v>100000</v>
      </c>
      <c r="AJ215" s="19">
        <f t="shared" si="146"/>
        <v>111603.77573304076</v>
      </c>
      <c r="AK215" s="19">
        <f t="shared" ca="1" si="147"/>
        <v>111603.77573304076</v>
      </c>
      <c r="AL215" s="20">
        <f ca="1">IF($F$13,OFFSET(product_specs!$J$5,MIN(10,saving_model!AZ215),saving_model!$G$14),0)</f>
        <v>0</v>
      </c>
      <c r="AM215" s="19">
        <f t="shared" si="148"/>
        <v>111603.77573304076</v>
      </c>
      <c r="AN215" s="19">
        <f t="shared" si="157"/>
        <v>111028.24139230303</v>
      </c>
      <c r="AO215" s="19">
        <f t="shared" si="149"/>
        <v>0</v>
      </c>
      <c r="AP215" s="19">
        <f t="shared" si="150"/>
        <v>0</v>
      </c>
      <c r="AQ215" s="18">
        <f t="shared" ref="AQ215:AQ278" si="171">SUM(AN215:AO215)*$C$16/12</f>
        <v>92.523534493585871</v>
      </c>
      <c r="AR215" s="18">
        <f t="shared" si="151"/>
        <v>0</v>
      </c>
      <c r="AS215" s="18">
        <f t="shared" si="152"/>
        <v>1336.1157504626433</v>
      </c>
      <c r="AT215" s="3">
        <f>return!Q198</f>
        <v>1.204405376612061E-2</v>
      </c>
      <c r="AU215" s="8">
        <f t="shared" ref="AU215:AU278" si="172">IF(A215=0,1,AU214*(1+$F$5)^(1/12))</f>
        <v>1.083071151276028</v>
      </c>
      <c r="AV215">
        <f t="shared" ref="AV215:AV278" si="173">IF(A215=0,$C$12,AV214-AW214-AX214-AY214)</f>
        <v>0.49979292612039639</v>
      </c>
      <c r="AW215">
        <f t="shared" ref="AW215:AW278" si="174">IFERROR(AV215*BB215,0)</f>
        <v>3.0707342881543953E-4</v>
      </c>
      <c r="AX215">
        <f t="shared" si="153"/>
        <v>4.1815824707443325E-4</v>
      </c>
      <c r="AY215">
        <f t="shared" ref="AY215:AY278" si="175">IF(A215=12*$C$10-1,AV215-AW215-AX215,0)</f>
        <v>0</v>
      </c>
      <c r="AZ215">
        <f t="shared" ref="AZ215:AZ278" si="176">FLOOR(A215/12,1)</f>
        <v>16</v>
      </c>
      <c r="BA215">
        <f t="shared" ref="BA215:BA278" si="177">MIN(AZ215,5)</f>
        <v>5</v>
      </c>
      <c r="BB215">
        <f t="shared" si="154"/>
        <v>6.1440131055690017E-4</v>
      </c>
      <c r="BC215">
        <f t="shared" ref="BC215:BC278" si="178">MAX(0,MIN(1,BD215*(1+$C$13)))</f>
        <v>7.347952408705628E-3</v>
      </c>
      <c r="BD215">
        <f>VLOOKUP(MIN(90,BE215),mortality!$A$4:$G$76,saving_model!BA215+2,FALSE)</f>
        <v>3.673976204352814E-3</v>
      </c>
      <c r="BE215">
        <f t="shared" ref="BE215:BE278" si="179">$C$9+AZ215</f>
        <v>65</v>
      </c>
      <c r="BF215" s="9">
        <f t="shared" si="155"/>
        <v>8.3717735912058888E-4</v>
      </c>
      <c r="BG215" s="7">
        <f>VLOOKUP(saving_model!AZ215,lapse!$B$4:$C$134,2,FALSE)</f>
        <v>0.01</v>
      </c>
      <c r="BI215">
        <f>discount_curve!K199</f>
        <v>0.80753762767634674</v>
      </c>
    </row>
    <row r="216" spans="1:61" x14ac:dyDescent="0.55000000000000004">
      <c r="A216">
        <f t="shared" si="156"/>
        <v>193</v>
      </c>
      <c r="B216" s="19">
        <f t="shared" ref="B216:B279" ca="1" si="180">C216-SUM(D216:H216)+I216-J216</f>
        <v>24.161432333483503</v>
      </c>
      <c r="C216">
        <f t="shared" si="161"/>
        <v>0</v>
      </c>
      <c r="D216">
        <f t="shared" ref="D216:D279" si="181">AJ216*AW216</f>
        <v>34.504440065538937</v>
      </c>
      <c r="E216">
        <f t="shared" ref="E216:E279" ca="1" si="182">AK216*AX216</f>
        <v>46.986534229773618</v>
      </c>
      <c r="F216">
        <f t="shared" si="162"/>
        <v>0</v>
      </c>
      <c r="G216">
        <f t="shared" ref="G216:G279" si="183">AV216*$F$6/12*AU216</f>
        <v>22.531271958125423</v>
      </c>
      <c r="H216">
        <f t="shared" ref="H216:H279" si="184">C216*$F$8</f>
        <v>0</v>
      </c>
      <c r="I216" s="19">
        <f t="shared" ref="I216:I279" si="185">P216</f>
        <v>349.54257470259984</v>
      </c>
      <c r="J216" s="26">
        <f t="shared" ref="J216:J279" si="186">L217-L216</f>
        <v>221.35889611567836</v>
      </c>
      <c r="L216" s="19">
        <f t="shared" ref="L216:L279" si="187">AN216*AV216</f>
        <v>56031.245149937618</v>
      </c>
      <c r="M216" s="26">
        <f t="shared" si="163"/>
        <v>0</v>
      </c>
      <c r="N216" s="18">
        <f t="shared" ref="N216:N279" si="188">AV216*AQ216</f>
        <v>46.692704291614682</v>
      </c>
      <c r="O216" s="18">
        <f t="shared" ref="O216:O279" si="189">AR216*AV216</f>
        <v>0</v>
      </c>
      <c r="P216" s="18">
        <f t="shared" ref="P216:P279" si="190">(AV216-AW216-AX216)*AS216+(AW216+AX216)*AS216/2</f>
        <v>349.54257470259984</v>
      </c>
      <c r="Q216" s="18">
        <f t="shared" ref="Q216:Q279" si="191">AM216*AW216</f>
        <v>34.504440065538937</v>
      </c>
      <c r="R216" s="18">
        <f t="shared" ref="R216:R279" si="192">AM216*AX216</f>
        <v>46.986534229773618</v>
      </c>
      <c r="S216" s="26">
        <f t="shared" ref="S216:S279" si="193">L216+M216-N216-O216+P216-Q216-R216</f>
        <v>56252.604046053297</v>
      </c>
      <c r="T216" s="27">
        <f t="shared" ref="T216:T279" si="194">L217-S216</f>
        <v>0</v>
      </c>
      <c r="U216" s="27"/>
      <c r="V216" s="19">
        <f t="shared" si="164"/>
        <v>0</v>
      </c>
      <c r="W216" s="19">
        <f t="shared" ca="1" si="165"/>
        <v>0</v>
      </c>
      <c r="X216" s="19">
        <f t="shared" si="166"/>
        <v>46.692704291614682</v>
      </c>
      <c r="Y216" s="19">
        <f t="shared" si="167"/>
        <v>22.531271958125423</v>
      </c>
      <c r="Z216" s="19">
        <f t="shared" si="160"/>
        <v>0</v>
      </c>
      <c r="AA216" s="19">
        <f t="shared" ref="AA216:AA279" ca="1" si="195">SUM(V216:X216)-SUM(Y216:Z216)</f>
        <v>24.161432333489259</v>
      </c>
      <c r="AB216">
        <f t="shared" si="158"/>
        <v>0</v>
      </c>
      <c r="AC216" s="19">
        <f t="shared" si="168"/>
        <v>0</v>
      </c>
      <c r="AD216" s="29">
        <f t="shared" si="159"/>
        <v>0</v>
      </c>
      <c r="AE216" s="19">
        <f t="shared" ca="1" si="169"/>
        <v>24.161432333489259</v>
      </c>
      <c r="AF216" s="29">
        <f t="shared" ref="AF216:AF279" ca="1" si="196">(B216-AE216)*10^6</f>
        <v>-5.7553961596568115E-6</v>
      </c>
      <c r="AG216" s="19"/>
      <c r="AH216" s="19">
        <f t="shared" si="170"/>
        <v>0</v>
      </c>
      <c r="AI216" s="19">
        <f>SUM($AH$23:AH216)</f>
        <v>100000</v>
      </c>
      <c r="AJ216" s="19">
        <f t="shared" ref="AJ216:AJ279" si="197">IF($F$11="add",AI216+AM216, MAX(AI216, AM216))</f>
        <v>112528.72356276357</v>
      </c>
      <c r="AK216" s="19">
        <f t="shared" ref="AK216:AK279" ca="1" si="198">AM216*(1-AL216)</f>
        <v>112528.72356276357</v>
      </c>
      <c r="AL216" s="20">
        <f ca="1">IF($F$13,OFFSET(product_specs!$J$5,MIN(10,saving_model!AZ216),saving_model!$G$14),0)</f>
        <v>0</v>
      </c>
      <c r="AM216" s="19">
        <f t="shared" ref="AM216:AM279" si="199">AN216+AO216-AQ216-AR216+AS216/2</f>
        <v>112528.72356276357</v>
      </c>
      <c r="AN216" s="19">
        <f t="shared" si="157"/>
        <v>112271.83360827209</v>
      </c>
      <c r="AO216" s="19">
        <f t="shared" ref="AO216:AO279" si="200">AH216*(1-$C$15)</f>
        <v>0</v>
      </c>
      <c r="AP216" s="19">
        <f t="shared" ref="AP216:AP279" si="201">IF($F$11="add",$C$8,MAX(0,AI216-SUM(AN216:AO216)))</f>
        <v>0</v>
      </c>
      <c r="AQ216" s="18">
        <f t="shared" si="171"/>
        <v>93.559861340226746</v>
      </c>
      <c r="AR216" s="18">
        <f t="shared" ref="AR216:AR279" si="202">AP216*BB216*(1+$F$12)</f>
        <v>0</v>
      </c>
      <c r="AS216" s="18">
        <f t="shared" ref="AS216:AS279" si="203">(AN216+AO216-AQ216-AR216)*AT216</f>
        <v>700.89963166339396</v>
      </c>
      <c r="AT216" s="3">
        <f>return!Q199</f>
        <v>6.2480871585222086E-3</v>
      </c>
      <c r="AU216" s="8">
        <f t="shared" si="172"/>
        <v>1.0835214000315112</v>
      </c>
      <c r="AV216">
        <f t="shared" si="173"/>
        <v>0.49906769444450655</v>
      </c>
      <c r="AW216">
        <f t="shared" si="174"/>
        <v>3.0662784552331544E-4</v>
      </c>
      <c r="AX216">
        <f t="shared" ref="AX216:AX279" si="204">(AV216-AW216)*BF216</f>
        <v>4.1755147256750493E-4</v>
      </c>
      <c r="AY216">
        <f t="shared" si="175"/>
        <v>0</v>
      </c>
      <c r="AZ216">
        <f t="shared" si="176"/>
        <v>16</v>
      </c>
      <c r="BA216">
        <f t="shared" si="177"/>
        <v>5</v>
      </c>
      <c r="BB216">
        <f t="shared" ref="BB216:BB279" si="205">1-(1-BC216)^(1/12)</f>
        <v>6.1440131055690017E-4</v>
      </c>
      <c r="BC216">
        <f t="shared" si="178"/>
        <v>7.347952408705628E-3</v>
      </c>
      <c r="BD216">
        <f>VLOOKUP(MIN(90,BE216),mortality!$A$4:$G$76,saving_model!BA216+2,FALSE)</f>
        <v>3.673976204352814E-3</v>
      </c>
      <c r="BE216">
        <f t="shared" si="179"/>
        <v>65</v>
      </c>
      <c r="BF216" s="9">
        <f t="shared" ref="BF216:BF279" si="206">1-(1-BG216)^(1/12)</f>
        <v>8.3717735912058888E-4</v>
      </c>
      <c r="BG216" s="7">
        <f>VLOOKUP(saving_model!AZ216,lapse!$B$4:$C$134,2,FALSE)</f>
        <v>0.01</v>
      </c>
      <c r="BI216">
        <f>discount_curve!K200</f>
        <v>0.80663904576641443</v>
      </c>
    </row>
    <row r="217" spans="1:61" x14ac:dyDescent="0.55000000000000004">
      <c r="A217">
        <f t="shared" ref="A217:A280" si="207">A216+1</f>
        <v>194</v>
      </c>
      <c r="B217" s="19">
        <f t="shared" ca="1" si="180"/>
        <v>24.369239412069533</v>
      </c>
      <c r="C217">
        <f t="shared" si="161"/>
        <v>0</v>
      </c>
      <c r="D217">
        <f t="shared" si="181"/>
        <v>34.763224234191057</v>
      </c>
      <c r="E217">
        <f t="shared" ca="1" si="182"/>
        <v>47.338934418717443</v>
      </c>
      <c r="F217">
        <f t="shared" si="162"/>
        <v>0</v>
      </c>
      <c r="G217">
        <f t="shared" si="183"/>
        <v>22.507930626307513</v>
      </c>
      <c r="H217">
        <f t="shared" si="184"/>
        <v>0</v>
      </c>
      <c r="I217" s="19">
        <f t="shared" si="185"/>
        <v>749.29805337498976</v>
      </c>
      <c r="J217" s="26">
        <f t="shared" si="186"/>
        <v>620.3187246837042</v>
      </c>
      <c r="L217" s="19">
        <f t="shared" si="187"/>
        <v>56252.604046053297</v>
      </c>
      <c r="M217" s="26">
        <f t="shared" si="163"/>
        <v>0</v>
      </c>
      <c r="N217" s="18">
        <f t="shared" si="188"/>
        <v>46.877170038377741</v>
      </c>
      <c r="O217" s="18">
        <f t="shared" si="189"/>
        <v>0</v>
      </c>
      <c r="P217" s="18">
        <f t="shared" si="190"/>
        <v>749.29805337498976</v>
      </c>
      <c r="Q217" s="18">
        <f t="shared" si="191"/>
        <v>34.763224234191057</v>
      </c>
      <c r="R217" s="18">
        <f t="shared" si="192"/>
        <v>47.338934418717443</v>
      </c>
      <c r="S217" s="26">
        <f t="shared" si="193"/>
        <v>56872.922770736994</v>
      </c>
      <c r="T217" s="27">
        <f t="shared" si="194"/>
        <v>0</v>
      </c>
      <c r="U217" s="27"/>
      <c r="V217" s="19">
        <f t="shared" si="164"/>
        <v>0</v>
      </c>
      <c r="W217" s="19">
        <f t="shared" ca="1" si="165"/>
        <v>0</v>
      </c>
      <c r="X217" s="19">
        <f t="shared" si="166"/>
        <v>46.877170038377741</v>
      </c>
      <c r="Y217" s="19">
        <f t="shared" si="167"/>
        <v>22.507930626307513</v>
      </c>
      <c r="Z217" s="19">
        <f t="shared" si="160"/>
        <v>0</v>
      </c>
      <c r="AA217" s="19">
        <f t="shared" ca="1" si="195"/>
        <v>24.369239412070229</v>
      </c>
      <c r="AB217">
        <f t="shared" si="158"/>
        <v>0</v>
      </c>
      <c r="AC217" s="19">
        <f t="shared" si="168"/>
        <v>0</v>
      </c>
      <c r="AD217" s="29">
        <f t="shared" si="159"/>
        <v>0</v>
      </c>
      <c r="AE217" s="19">
        <f t="shared" ca="1" si="169"/>
        <v>24.369239412070229</v>
      </c>
      <c r="AF217" s="29">
        <f t="shared" ca="1" si="196"/>
        <v>-6.9633188104489818E-7</v>
      </c>
      <c r="AG217" s="19"/>
      <c r="AH217" s="19">
        <f t="shared" si="170"/>
        <v>0</v>
      </c>
      <c r="AI217" s="19">
        <f>SUM($AH$23:AH217)</f>
        <v>100000</v>
      </c>
      <c r="AJ217" s="19">
        <f t="shared" si="197"/>
        <v>113537.44195030184</v>
      </c>
      <c r="AK217" s="19">
        <f t="shared" ca="1" si="198"/>
        <v>113537.44195030184</v>
      </c>
      <c r="AL217" s="20">
        <f ca="1">IF($F$13,OFFSET(product_specs!$J$5,MIN(10,saving_model!AZ217),saving_model!$G$14),0)</f>
        <v>0</v>
      </c>
      <c r="AM217" s="19">
        <f t="shared" si="199"/>
        <v>113537.44195030184</v>
      </c>
      <c r="AN217" s="19">
        <f t="shared" ref="AN217:AN280" si="208">AN216+AO216+AS216-AQ216-AR216</f>
        <v>112879.17337859527</v>
      </c>
      <c r="AO217" s="19">
        <f t="shared" si="200"/>
        <v>0</v>
      </c>
      <c r="AP217" s="19">
        <f t="shared" si="201"/>
        <v>0</v>
      </c>
      <c r="AQ217" s="18">
        <f t="shared" si="171"/>
        <v>94.065977815496055</v>
      </c>
      <c r="AR217" s="18">
        <f t="shared" si="202"/>
        <v>0</v>
      </c>
      <c r="AS217" s="18">
        <f t="shared" si="203"/>
        <v>1504.6690990441371</v>
      </c>
      <c r="AT217" s="3">
        <f>return!Q200</f>
        <v>1.3341026432659442E-2</v>
      </c>
      <c r="AU217" s="8">
        <f t="shared" si="172"/>
        <v>1.0839718359620858</v>
      </c>
      <c r="AV217">
        <f t="shared" si="173"/>
        <v>0.49834351512641573</v>
      </c>
      <c r="AW217">
        <f t="shared" si="174"/>
        <v>3.0618290880120221E-4</v>
      </c>
      <c r="AX217">
        <f t="shared" si="204"/>
        <v>4.1694557852940591E-4</v>
      </c>
      <c r="AY217">
        <f t="shared" si="175"/>
        <v>0</v>
      </c>
      <c r="AZ217">
        <f t="shared" si="176"/>
        <v>16</v>
      </c>
      <c r="BA217">
        <f t="shared" si="177"/>
        <v>5</v>
      </c>
      <c r="BB217">
        <f t="shared" si="205"/>
        <v>6.1440131055690017E-4</v>
      </c>
      <c r="BC217">
        <f t="shared" si="178"/>
        <v>7.347952408705628E-3</v>
      </c>
      <c r="BD217">
        <f>VLOOKUP(MIN(90,BE217),mortality!$A$4:$G$76,saving_model!BA217+2,FALSE)</f>
        <v>3.673976204352814E-3</v>
      </c>
      <c r="BE217">
        <f t="shared" si="179"/>
        <v>65</v>
      </c>
      <c r="BF217" s="9">
        <f t="shared" si="206"/>
        <v>8.3717735912058888E-4</v>
      </c>
      <c r="BG217" s="7">
        <f>VLOOKUP(saving_model!AZ217,lapse!$B$4:$C$134,2,FALSE)</f>
        <v>0.01</v>
      </c>
      <c r="BI217">
        <f>discount_curve!K201</f>
        <v>0.80574146374728783</v>
      </c>
    </row>
    <row r="218" spans="1:61" x14ac:dyDescent="0.55000000000000004">
      <c r="A218">
        <f t="shared" si="207"/>
        <v>195</v>
      </c>
      <c r="B218" s="19">
        <f t="shared" ca="1" si="180"/>
        <v>24.909488833930595</v>
      </c>
      <c r="C218">
        <f t="shared" si="161"/>
        <v>0</v>
      </c>
      <c r="D218">
        <f t="shared" si="181"/>
        <v>34.818469603537466</v>
      </c>
      <c r="E218">
        <f t="shared" ca="1" si="182"/>
        <v>47.414164981303038</v>
      </c>
      <c r="F218">
        <f t="shared" si="162"/>
        <v>0</v>
      </c>
      <c r="G218">
        <f t="shared" si="183"/>
        <v>22.484613475005112</v>
      </c>
      <c r="H218">
        <f t="shared" si="184"/>
        <v>0</v>
      </c>
      <c r="I218" s="19">
        <f t="shared" si="185"/>
        <v>-309.70183205028377</v>
      </c>
      <c r="J218" s="26">
        <f t="shared" si="186"/>
        <v>-439.32856894405995</v>
      </c>
      <c r="L218" s="19">
        <f t="shared" si="187"/>
        <v>56872.922770737001</v>
      </c>
      <c r="M218" s="26">
        <f t="shared" si="163"/>
        <v>0</v>
      </c>
      <c r="N218" s="18">
        <f t="shared" si="188"/>
        <v>47.394102308947502</v>
      </c>
      <c r="O218" s="18">
        <f t="shared" si="189"/>
        <v>0</v>
      </c>
      <c r="P218" s="18">
        <f t="shared" si="190"/>
        <v>-309.70183205028377</v>
      </c>
      <c r="Q218" s="18">
        <f t="shared" si="191"/>
        <v>34.818469603537466</v>
      </c>
      <c r="R218" s="18">
        <f t="shared" si="192"/>
        <v>47.414164981303038</v>
      </c>
      <c r="S218" s="26">
        <f t="shared" si="193"/>
        <v>56433.594201792926</v>
      </c>
      <c r="T218" s="27">
        <f t="shared" si="194"/>
        <v>0</v>
      </c>
      <c r="U218" s="27"/>
      <c r="V218" s="19">
        <f t="shared" si="164"/>
        <v>0</v>
      </c>
      <c r="W218" s="19">
        <f t="shared" ca="1" si="165"/>
        <v>0</v>
      </c>
      <c r="X218" s="19">
        <f t="shared" si="166"/>
        <v>47.394102308947502</v>
      </c>
      <c r="Y218" s="19">
        <f t="shared" si="167"/>
        <v>22.484613475005112</v>
      </c>
      <c r="Z218" s="19">
        <f t="shared" si="160"/>
        <v>0</v>
      </c>
      <c r="AA218" s="19">
        <f t="shared" ca="1" si="195"/>
        <v>24.90948883394239</v>
      </c>
      <c r="AB218">
        <f t="shared" si="158"/>
        <v>0</v>
      </c>
      <c r="AC218" s="19">
        <f t="shared" si="168"/>
        <v>0</v>
      </c>
      <c r="AD218" s="29">
        <f t="shared" si="159"/>
        <v>0</v>
      </c>
      <c r="AE218" s="19">
        <f t="shared" ca="1" si="169"/>
        <v>24.90948883394239</v>
      </c>
      <c r="AF218" s="29">
        <f t="shared" ca="1" si="196"/>
        <v>-1.1795009413617663E-5</v>
      </c>
      <c r="AG218" s="19"/>
      <c r="AH218" s="19">
        <f t="shared" si="170"/>
        <v>0</v>
      </c>
      <c r="AI218" s="19">
        <f>SUM($AH$23:AH218)</f>
        <v>100000</v>
      </c>
      <c r="AJ218" s="19">
        <f t="shared" si="197"/>
        <v>113883.12626068963</v>
      </c>
      <c r="AK218" s="19">
        <f t="shared" ca="1" si="198"/>
        <v>113883.12626068963</v>
      </c>
      <c r="AL218" s="20">
        <f ca="1">IF($F$13,OFFSET(product_specs!$J$5,MIN(10,saving_model!AZ218),saving_model!$G$14),0)</f>
        <v>0</v>
      </c>
      <c r="AM218" s="19">
        <f t="shared" si="199"/>
        <v>113883.12626068963</v>
      </c>
      <c r="AN218" s="19">
        <f t="shared" si="208"/>
        <v>114289.77649982391</v>
      </c>
      <c r="AO218" s="19">
        <f t="shared" si="200"/>
        <v>0</v>
      </c>
      <c r="AP218" s="19">
        <f t="shared" si="201"/>
        <v>0</v>
      </c>
      <c r="AQ218" s="18">
        <f t="shared" si="171"/>
        <v>95.241480416519934</v>
      </c>
      <c r="AR218" s="18">
        <f t="shared" si="202"/>
        <v>0</v>
      </c>
      <c r="AS218" s="18">
        <f t="shared" si="203"/>
        <v>-622.81751743551752</v>
      </c>
      <c r="AT218" s="3">
        <f>return!Q201</f>
        <v>-5.4540045837541129E-3</v>
      </c>
      <c r="AU218" s="8">
        <f t="shared" si="172"/>
        <v>1.0844224591455633</v>
      </c>
      <c r="AV218">
        <f t="shared" si="173"/>
        <v>0.49762038663908514</v>
      </c>
      <c r="AW218">
        <f t="shared" si="174"/>
        <v>3.0573861771088527E-4</v>
      </c>
      <c r="AX218">
        <f t="shared" si="204"/>
        <v>4.163405636825193E-4</v>
      </c>
      <c r="AY218">
        <f t="shared" si="175"/>
        <v>0</v>
      </c>
      <c r="AZ218">
        <f t="shared" si="176"/>
        <v>16</v>
      </c>
      <c r="BA218">
        <f t="shared" si="177"/>
        <v>5</v>
      </c>
      <c r="BB218">
        <f t="shared" si="205"/>
        <v>6.1440131055690017E-4</v>
      </c>
      <c r="BC218">
        <f t="shared" si="178"/>
        <v>7.347952408705628E-3</v>
      </c>
      <c r="BD218">
        <f>VLOOKUP(MIN(90,BE218),mortality!$A$4:$G$76,saving_model!BA218+2,FALSE)</f>
        <v>3.673976204352814E-3</v>
      </c>
      <c r="BE218">
        <f t="shared" si="179"/>
        <v>65</v>
      </c>
      <c r="BF218" s="9">
        <f t="shared" si="206"/>
        <v>8.3717735912058888E-4</v>
      </c>
      <c r="BG218" s="7">
        <f>VLOOKUP(saving_model!AZ218,lapse!$B$4:$C$134,2,FALSE)</f>
        <v>0.01</v>
      </c>
      <c r="BI218">
        <f>discount_curve!K202</f>
        <v>0.80484488050634462</v>
      </c>
    </row>
    <row r="219" spans="1:61" x14ac:dyDescent="0.55000000000000004">
      <c r="A219">
        <f t="shared" si="207"/>
        <v>196</v>
      </c>
      <c r="B219" s="19">
        <f t="shared" ca="1" si="180"/>
        <v>24.566674688985472</v>
      </c>
      <c r="C219">
        <f t="shared" si="161"/>
        <v>0</v>
      </c>
      <c r="D219">
        <f t="shared" si="181"/>
        <v>34.710912605861864</v>
      </c>
      <c r="E219">
        <f t="shared" ca="1" si="182"/>
        <v>47.267698887567363</v>
      </c>
      <c r="F219">
        <f t="shared" si="162"/>
        <v>0</v>
      </c>
      <c r="G219">
        <f t="shared" si="183"/>
        <v>22.461320479168357</v>
      </c>
      <c r="H219">
        <f t="shared" si="184"/>
        <v>0</v>
      </c>
      <c r="I219" s="19">
        <f t="shared" si="185"/>
        <v>217.72046357444864</v>
      </c>
      <c r="J219" s="26">
        <f t="shared" si="186"/>
        <v>88.713856912865594</v>
      </c>
      <c r="L219" s="19">
        <f t="shared" si="187"/>
        <v>56433.594201792941</v>
      </c>
      <c r="M219" s="26">
        <f t="shared" si="163"/>
        <v>0</v>
      </c>
      <c r="N219" s="18">
        <f t="shared" si="188"/>
        <v>47.027995168160793</v>
      </c>
      <c r="O219" s="18">
        <f t="shared" si="189"/>
        <v>0</v>
      </c>
      <c r="P219" s="18">
        <f t="shared" si="190"/>
        <v>217.72046357444864</v>
      </c>
      <c r="Q219" s="18">
        <f t="shared" si="191"/>
        <v>34.710912605861864</v>
      </c>
      <c r="R219" s="18">
        <f t="shared" si="192"/>
        <v>47.267698887567363</v>
      </c>
      <c r="S219" s="26">
        <f t="shared" si="193"/>
        <v>56522.308058705799</v>
      </c>
      <c r="T219" s="27">
        <f t="shared" si="194"/>
        <v>0</v>
      </c>
      <c r="U219" s="27"/>
      <c r="V219" s="19">
        <f t="shared" si="164"/>
        <v>0</v>
      </c>
      <c r="W219" s="19">
        <f t="shared" ca="1" si="165"/>
        <v>0</v>
      </c>
      <c r="X219" s="19">
        <f t="shared" si="166"/>
        <v>47.027995168160793</v>
      </c>
      <c r="Y219" s="19">
        <f t="shared" si="167"/>
        <v>22.461320479168357</v>
      </c>
      <c r="Z219" s="19">
        <f t="shared" si="160"/>
        <v>0</v>
      </c>
      <c r="AA219" s="19">
        <f t="shared" ca="1" si="195"/>
        <v>24.566674688992435</v>
      </c>
      <c r="AB219">
        <f t="shared" si="158"/>
        <v>0</v>
      </c>
      <c r="AC219" s="19">
        <f t="shared" si="168"/>
        <v>0</v>
      </c>
      <c r="AD219" s="29">
        <f t="shared" si="159"/>
        <v>0</v>
      </c>
      <c r="AE219" s="19">
        <f t="shared" ca="1" si="169"/>
        <v>24.566674688992435</v>
      </c>
      <c r="AF219" s="29">
        <f t="shared" ca="1" si="196"/>
        <v>-6.9633188104489818E-6</v>
      </c>
      <c r="AG219" s="19"/>
      <c r="AH219" s="19">
        <f t="shared" si="170"/>
        <v>0</v>
      </c>
      <c r="AI219" s="19">
        <f>SUM($AH$23:AH219)</f>
        <v>100000</v>
      </c>
      <c r="AJ219" s="19">
        <f t="shared" si="197"/>
        <v>113696.31296674517</v>
      </c>
      <c r="AK219" s="19">
        <f t="shared" ca="1" si="198"/>
        <v>113696.31296674517</v>
      </c>
      <c r="AL219" s="20">
        <f ca="1">IF($F$13,OFFSET(product_specs!$J$5,MIN(10,saving_model!AZ219),saving_model!$G$14),0)</f>
        <v>0</v>
      </c>
      <c r="AM219" s="19">
        <f t="shared" si="199"/>
        <v>113696.31296674517</v>
      </c>
      <c r="AN219" s="19">
        <f t="shared" si="208"/>
        <v>113571.71750197189</v>
      </c>
      <c r="AO219" s="19">
        <f t="shared" si="200"/>
        <v>0</v>
      </c>
      <c r="AP219" s="19">
        <f t="shared" si="201"/>
        <v>0</v>
      </c>
      <c r="AQ219" s="18">
        <f t="shared" si="171"/>
        <v>94.64309791830992</v>
      </c>
      <c r="AR219" s="18">
        <f t="shared" si="202"/>
        <v>0</v>
      </c>
      <c r="AS219" s="18">
        <f t="shared" si="203"/>
        <v>438.47712538318007</v>
      </c>
      <c r="AT219" s="3">
        <f>return!Q202</f>
        <v>3.8640150681177321E-3</v>
      </c>
      <c r="AU219" s="8">
        <f t="shared" si="172"/>
        <v>1.0848732696597878</v>
      </c>
      <c r="AV219">
        <f t="shared" si="173"/>
        <v>0.49689830745769176</v>
      </c>
      <c r="AW219">
        <f t="shared" si="174"/>
        <v>3.0529497131551132E-4</v>
      </c>
      <c r="AX219">
        <f t="shared" si="204"/>
        <v>4.1573642675108211E-4</v>
      </c>
      <c r="AY219">
        <f t="shared" si="175"/>
        <v>0</v>
      </c>
      <c r="AZ219">
        <f t="shared" si="176"/>
        <v>16</v>
      </c>
      <c r="BA219">
        <f t="shared" si="177"/>
        <v>5</v>
      </c>
      <c r="BB219">
        <f t="shared" si="205"/>
        <v>6.1440131055690017E-4</v>
      </c>
      <c r="BC219">
        <f t="shared" si="178"/>
        <v>7.347952408705628E-3</v>
      </c>
      <c r="BD219">
        <f>VLOOKUP(MIN(90,BE219),mortality!$A$4:$G$76,saving_model!BA219+2,FALSE)</f>
        <v>3.673976204352814E-3</v>
      </c>
      <c r="BE219">
        <f t="shared" si="179"/>
        <v>65</v>
      </c>
      <c r="BF219" s="9">
        <f t="shared" si="206"/>
        <v>8.3717735912058888E-4</v>
      </c>
      <c r="BG219" s="7">
        <f>VLOOKUP(saving_model!AZ219,lapse!$B$4:$C$134,2,FALSE)</f>
        <v>0.01</v>
      </c>
      <c r="BI219">
        <f>discount_curve!K203</f>
        <v>0.8039492949322018</v>
      </c>
    </row>
    <row r="220" spans="1:61" x14ac:dyDescent="0.55000000000000004">
      <c r="A220">
        <f t="shared" si="207"/>
        <v>197</v>
      </c>
      <c r="B220" s="19">
        <f t="shared" ca="1" si="180"/>
        <v>24.66387176847968</v>
      </c>
      <c r="C220">
        <f t="shared" si="161"/>
        <v>0</v>
      </c>
      <c r="D220">
        <f t="shared" si="181"/>
        <v>34.866137508761028</v>
      </c>
      <c r="E220">
        <f t="shared" ca="1" si="182"/>
        <v>47.47907690731008</v>
      </c>
      <c r="F220">
        <f t="shared" si="162"/>
        <v>0</v>
      </c>
      <c r="G220">
        <f t="shared" si="183"/>
        <v>22.438051613773318</v>
      </c>
      <c r="H220">
        <f t="shared" si="184"/>
        <v>0</v>
      </c>
      <c r="I220" s="19">
        <f t="shared" si="185"/>
        <v>545.49094513491173</v>
      </c>
      <c r="J220" s="26">
        <f t="shared" si="186"/>
        <v>416.04380733658763</v>
      </c>
      <c r="L220" s="19">
        <f t="shared" si="187"/>
        <v>56522.308058705807</v>
      </c>
      <c r="M220" s="26">
        <f t="shared" si="163"/>
        <v>0</v>
      </c>
      <c r="N220" s="18">
        <f t="shared" si="188"/>
        <v>47.101923382254839</v>
      </c>
      <c r="O220" s="18">
        <f t="shared" si="189"/>
        <v>0</v>
      </c>
      <c r="P220" s="18">
        <f t="shared" si="190"/>
        <v>545.49094513491173</v>
      </c>
      <c r="Q220" s="18">
        <f t="shared" si="191"/>
        <v>34.866137508761028</v>
      </c>
      <c r="R220" s="18">
        <f t="shared" si="192"/>
        <v>47.47907690731008</v>
      </c>
      <c r="S220" s="26">
        <f t="shared" si="193"/>
        <v>56938.351866042394</v>
      </c>
      <c r="T220" s="27">
        <f t="shared" si="194"/>
        <v>0</v>
      </c>
      <c r="U220" s="27"/>
      <c r="V220" s="19">
        <f t="shared" si="164"/>
        <v>0</v>
      </c>
      <c r="W220" s="19">
        <f t="shared" ca="1" si="165"/>
        <v>0</v>
      </c>
      <c r="X220" s="19">
        <f t="shared" si="166"/>
        <v>47.101923382254839</v>
      </c>
      <c r="Y220" s="19">
        <f t="shared" si="167"/>
        <v>22.438051613773318</v>
      </c>
      <c r="Z220" s="19">
        <f t="shared" si="160"/>
        <v>0</v>
      </c>
      <c r="AA220" s="19">
        <f t="shared" ca="1" si="195"/>
        <v>24.663871768481521</v>
      </c>
      <c r="AB220">
        <f t="shared" si="158"/>
        <v>0</v>
      </c>
      <c r="AC220" s="19">
        <f t="shared" si="168"/>
        <v>0</v>
      </c>
      <c r="AD220" s="29">
        <f t="shared" si="159"/>
        <v>0</v>
      </c>
      <c r="AE220" s="19">
        <f t="shared" ca="1" si="169"/>
        <v>24.663871768481521</v>
      </c>
      <c r="AF220" s="29">
        <f t="shared" ca="1" si="196"/>
        <v>-1.8403056856186595E-6</v>
      </c>
      <c r="AG220" s="19"/>
      <c r="AH220" s="19">
        <f t="shared" si="170"/>
        <v>0</v>
      </c>
      <c r="AI220" s="19">
        <f>SUM($AH$23:AH220)</f>
        <v>100000</v>
      </c>
      <c r="AJ220" s="19">
        <f t="shared" si="197"/>
        <v>114370.7146120055</v>
      </c>
      <c r="AK220" s="19">
        <f t="shared" ca="1" si="198"/>
        <v>114370.7146120055</v>
      </c>
      <c r="AL220" s="20">
        <f ca="1">IF($F$13,OFFSET(product_specs!$J$5,MIN(10,saving_model!AZ220),saving_model!$G$14),0)</f>
        <v>0</v>
      </c>
      <c r="AM220" s="19">
        <f t="shared" si="199"/>
        <v>114370.7146120055</v>
      </c>
      <c r="AN220" s="19">
        <f t="shared" si="208"/>
        <v>113915.55152943677</v>
      </c>
      <c r="AO220" s="19">
        <f t="shared" si="200"/>
        <v>0</v>
      </c>
      <c r="AP220" s="19">
        <f t="shared" si="201"/>
        <v>0</v>
      </c>
      <c r="AQ220" s="18">
        <f t="shared" si="171"/>
        <v>94.929626274530634</v>
      </c>
      <c r="AR220" s="18">
        <f t="shared" si="202"/>
        <v>0</v>
      </c>
      <c r="AS220" s="18">
        <f t="shared" si="203"/>
        <v>1100.1854176865395</v>
      </c>
      <c r="AT220" s="3">
        <f>return!Q203</f>
        <v>9.6659585872107545E-3</v>
      </c>
      <c r="AU220" s="8">
        <f t="shared" si="172"/>
        <v>1.0853242675826351</v>
      </c>
      <c r="AV220">
        <f t="shared" si="173"/>
        <v>0.49617727605962519</v>
      </c>
      <c r="AW220">
        <f t="shared" si="174"/>
        <v>3.0485196867958655E-4</v>
      </c>
      <c r="AX220">
        <f t="shared" si="204"/>
        <v>4.1513316646118255E-4</v>
      </c>
      <c r="AY220">
        <f t="shared" si="175"/>
        <v>0</v>
      </c>
      <c r="AZ220">
        <f t="shared" si="176"/>
        <v>16</v>
      </c>
      <c r="BA220">
        <f t="shared" si="177"/>
        <v>5</v>
      </c>
      <c r="BB220">
        <f t="shared" si="205"/>
        <v>6.1440131055690017E-4</v>
      </c>
      <c r="BC220">
        <f t="shared" si="178"/>
        <v>7.347952408705628E-3</v>
      </c>
      <c r="BD220">
        <f>VLOOKUP(MIN(90,BE220),mortality!$A$4:$G$76,saving_model!BA220+2,FALSE)</f>
        <v>3.673976204352814E-3</v>
      </c>
      <c r="BE220">
        <f t="shared" si="179"/>
        <v>65</v>
      </c>
      <c r="BF220" s="9">
        <f t="shared" si="206"/>
        <v>8.3717735912058888E-4</v>
      </c>
      <c r="BG220" s="7">
        <f>VLOOKUP(saving_model!AZ220,lapse!$B$4:$C$134,2,FALSE)</f>
        <v>0.01</v>
      </c>
      <c r="BI220">
        <f>discount_curve!K204</f>
        <v>0.80305470591471217</v>
      </c>
    </row>
    <row r="221" spans="1:61" x14ac:dyDescent="0.55000000000000004">
      <c r="A221">
        <f t="shared" si="207"/>
        <v>198</v>
      </c>
      <c r="B221" s="19">
        <f t="shared" ca="1" si="180"/>
        <v>25.033819701215634</v>
      </c>
      <c r="C221">
        <f t="shared" si="161"/>
        <v>0</v>
      </c>
      <c r="D221">
        <f t="shared" si="181"/>
        <v>34.671326841454714</v>
      </c>
      <c r="E221">
        <f t="shared" ca="1" si="182"/>
        <v>47.213792843278696</v>
      </c>
      <c r="F221">
        <f t="shared" si="162"/>
        <v>0</v>
      </c>
      <c r="G221">
        <f t="shared" si="183"/>
        <v>22.414806853822004</v>
      </c>
      <c r="H221">
        <f t="shared" si="184"/>
        <v>0</v>
      </c>
      <c r="I221" s="19">
        <f t="shared" si="185"/>
        <v>-918.98792018821882</v>
      </c>
      <c r="J221" s="26">
        <f t="shared" si="186"/>
        <v>-1048.3216664279898</v>
      </c>
      <c r="L221" s="19">
        <f t="shared" si="187"/>
        <v>56938.351866042394</v>
      </c>
      <c r="M221" s="26">
        <f t="shared" si="163"/>
        <v>0</v>
      </c>
      <c r="N221" s="18">
        <f t="shared" si="188"/>
        <v>47.448626555035325</v>
      </c>
      <c r="O221" s="18">
        <f t="shared" si="189"/>
        <v>0</v>
      </c>
      <c r="P221" s="18">
        <f t="shared" si="190"/>
        <v>-918.98792018821882</v>
      </c>
      <c r="Q221" s="18">
        <f t="shared" si="191"/>
        <v>34.671326841454714</v>
      </c>
      <c r="R221" s="18">
        <f t="shared" si="192"/>
        <v>47.213792843278696</v>
      </c>
      <c r="S221" s="26">
        <f t="shared" si="193"/>
        <v>55890.030199614404</v>
      </c>
      <c r="T221" s="27">
        <f t="shared" si="194"/>
        <v>0</v>
      </c>
      <c r="U221" s="27"/>
      <c r="V221" s="19">
        <f t="shared" si="164"/>
        <v>0</v>
      </c>
      <c r="W221" s="19">
        <f t="shared" ca="1" si="165"/>
        <v>0</v>
      </c>
      <c r="X221" s="19">
        <f t="shared" si="166"/>
        <v>47.448626555035325</v>
      </c>
      <c r="Y221" s="19">
        <f t="shared" si="167"/>
        <v>22.414806853822004</v>
      </c>
      <c r="Z221" s="19">
        <f t="shared" si="160"/>
        <v>0</v>
      </c>
      <c r="AA221" s="19">
        <f t="shared" ca="1" si="195"/>
        <v>25.033819701213321</v>
      </c>
      <c r="AB221">
        <f t="shared" si="158"/>
        <v>0</v>
      </c>
      <c r="AC221" s="19">
        <f t="shared" si="168"/>
        <v>0</v>
      </c>
      <c r="AD221" s="29">
        <f t="shared" si="159"/>
        <v>0</v>
      </c>
      <c r="AE221" s="19">
        <f t="shared" ca="1" si="169"/>
        <v>25.033819701213321</v>
      </c>
      <c r="AF221" s="29">
        <f t="shared" ca="1" si="196"/>
        <v>2.3128166048991261E-6</v>
      </c>
      <c r="AG221" s="19"/>
      <c r="AH221" s="19">
        <f t="shared" si="170"/>
        <v>0</v>
      </c>
      <c r="AI221" s="19">
        <f>SUM($AH$23:AH221)</f>
        <v>100000</v>
      </c>
      <c r="AJ221" s="19">
        <f t="shared" si="197"/>
        <v>113896.95276136341</v>
      </c>
      <c r="AK221" s="19">
        <f t="shared" ca="1" si="198"/>
        <v>113896.95276136341</v>
      </c>
      <c r="AL221" s="20">
        <f ca="1">IF($F$13,OFFSET(product_specs!$J$5,MIN(10,saving_model!AZ221),saving_model!$G$14),0)</f>
        <v>0</v>
      </c>
      <c r="AM221" s="19">
        <f t="shared" si="199"/>
        <v>113896.95276136341</v>
      </c>
      <c r="AN221" s="19">
        <f t="shared" si="208"/>
        <v>114920.80732084878</v>
      </c>
      <c r="AO221" s="19">
        <f t="shared" si="200"/>
        <v>0</v>
      </c>
      <c r="AP221" s="19">
        <f t="shared" si="201"/>
        <v>0</v>
      </c>
      <c r="AQ221" s="18">
        <f t="shared" si="171"/>
        <v>95.76733943404065</v>
      </c>
      <c r="AR221" s="18">
        <f t="shared" si="202"/>
        <v>0</v>
      </c>
      <c r="AS221" s="18">
        <f t="shared" si="203"/>
        <v>-1856.1744401026624</v>
      </c>
      <c r="AT221" s="3">
        <f>return!Q204</f>
        <v>-1.6165240964889693E-2</v>
      </c>
      <c r="AU221" s="8">
        <f t="shared" si="172"/>
        <v>1.0857754529920138</v>
      </c>
      <c r="AV221">
        <f t="shared" si="173"/>
        <v>0.49545729092448443</v>
      </c>
      <c r="AW221">
        <f t="shared" si="174"/>
        <v>3.0440960886897461E-4</v>
      </c>
      <c r="AX221">
        <f t="shared" si="204"/>
        <v>4.1453078154075733E-4</v>
      </c>
      <c r="AY221">
        <f t="shared" si="175"/>
        <v>0</v>
      </c>
      <c r="AZ221">
        <f t="shared" si="176"/>
        <v>16</v>
      </c>
      <c r="BA221">
        <f t="shared" si="177"/>
        <v>5</v>
      </c>
      <c r="BB221">
        <f t="shared" si="205"/>
        <v>6.1440131055690017E-4</v>
      </c>
      <c r="BC221">
        <f t="shared" si="178"/>
        <v>7.347952408705628E-3</v>
      </c>
      <c r="BD221">
        <f>VLOOKUP(MIN(90,BE221),mortality!$A$4:$G$76,saving_model!BA221+2,FALSE)</f>
        <v>3.673976204352814E-3</v>
      </c>
      <c r="BE221">
        <f t="shared" si="179"/>
        <v>65</v>
      </c>
      <c r="BF221" s="9">
        <f t="shared" si="206"/>
        <v>8.3717735912058888E-4</v>
      </c>
      <c r="BG221" s="7">
        <f>VLOOKUP(saving_model!AZ221,lapse!$B$4:$C$134,2,FALSE)</f>
        <v>0.01</v>
      </c>
      <c r="BI221">
        <f>discount_curve!K205</f>
        <v>0.80216111234496457</v>
      </c>
    </row>
    <row r="222" spans="1:61" x14ac:dyDescent="0.55000000000000004">
      <c r="A222">
        <f t="shared" si="207"/>
        <v>199</v>
      </c>
      <c r="B222" s="19">
        <f t="shared" ca="1" si="180"/>
        <v>24.183438992001243</v>
      </c>
      <c r="C222">
        <f t="shared" si="161"/>
        <v>0</v>
      </c>
      <c r="D222">
        <f t="shared" si="181"/>
        <v>34.388829579069913</v>
      </c>
      <c r="E222">
        <f t="shared" ca="1" si="182"/>
        <v>46.829101271305682</v>
      </c>
      <c r="F222">
        <f t="shared" si="162"/>
        <v>0</v>
      </c>
      <c r="G222">
        <f t="shared" si="183"/>
        <v>22.391586174342311</v>
      </c>
      <c r="H222">
        <f t="shared" si="184"/>
        <v>0</v>
      </c>
      <c r="I222" s="19">
        <f t="shared" si="185"/>
        <v>255.47000310370791</v>
      </c>
      <c r="J222" s="26">
        <f t="shared" si="186"/>
        <v>127.67704708698875</v>
      </c>
      <c r="L222" s="19">
        <f t="shared" si="187"/>
        <v>55890.030199614404</v>
      </c>
      <c r="M222" s="26">
        <f t="shared" si="163"/>
        <v>0</v>
      </c>
      <c r="N222" s="18">
        <f t="shared" si="188"/>
        <v>46.575025166345341</v>
      </c>
      <c r="O222" s="18">
        <f t="shared" si="189"/>
        <v>0</v>
      </c>
      <c r="P222" s="18">
        <f t="shared" si="190"/>
        <v>255.47000310370791</v>
      </c>
      <c r="Q222" s="18">
        <f t="shared" si="191"/>
        <v>34.388829579069913</v>
      </c>
      <c r="R222" s="18">
        <f t="shared" si="192"/>
        <v>46.829101271305682</v>
      </c>
      <c r="S222" s="26">
        <f t="shared" si="193"/>
        <v>56017.707246701386</v>
      </c>
      <c r="T222" s="27">
        <f t="shared" si="194"/>
        <v>0</v>
      </c>
      <c r="U222" s="27"/>
      <c r="V222" s="19">
        <f t="shared" si="164"/>
        <v>0</v>
      </c>
      <c r="W222" s="19">
        <f t="shared" ca="1" si="165"/>
        <v>0</v>
      </c>
      <c r="X222" s="19">
        <f t="shared" si="166"/>
        <v>46.575025166345341</v>
      </c>
      <c r="Y222" s="19">
        <f t="shared" si="167"/>
        <v>22.391586174342311</v>
      </c>
      <c r="Z222" s="19">
        <f t="shared" si="160"/>
        <v>0</v>
      </c>
      <c r="AA222" s="19">
        <f t="shared" ca="1" si="195"/>
        <v>24.18343899200303</v>
      </c>
      <c r="AB222">
        <f t="shared" si="158"/>
        <v>0</v>
      </c>
      <c r="AC222" s="19">
        <f t="shared" si="168"/>
        <v>0</v>
      </c>
      <c r="AD222" s="29">
        <f t="shared" si="159"/>
        <v>0</v>
      </c>
      <c r="AE222" s="19">
        <f t="shared" ca="1" si="169"/>
        <v>24.18343899200303</v>
      </c>
      <c r="AF222" s="29">
        <f t="shared" ca="1" si="196"/>
        <v>-1.787014980436652E-6</v>
      </c>
      <c r="AG222" s="19"/>
      <c r="AH222" s="19">
        <f t="shared" si="170"/>
        <v>0</v>
      </c>
      <c r="AI222" s="19">
        <f>SUM($AH$23:AH222)</f>
        <v>100000</v>
      </c>
      <c r="AJ222" s="19">
        <f t="shared" si="197"/>
        <v>113133.09926088661</v>
      </c>
      <c r="AK222" s="19">
        <f t="shared" ca="1" si="198"/>
        <v>113133.09926088661</v>
      </c>
      <c r="AL222" s="20">
        <f ca="1">IF($F$13,OFFSET(product_specs!$J$5,MIN(10,saving_model!AZ222),saving_model!$G$14),0)</f>
        <v>0</v>
      </c>
      <c r="AM222" s="19">
        <f t="shared" si="199"/>
        <v>113133.09926088661</v>
      </c>
      <c r="AN222" s="19">
        <f t="shared" si="208"/>
        <v>112968.86554131207</v>
      </c>
      <c r="AO222" s="19">
        <f t="shared" si="200"/>
        <v>0</v>
      </c>
      <c r="AP222" s="19">
        <f t="shared" si="201"/>
        <v>0</v>
      </c>
      <c r="AQ222" s="18">
        <f t="shared" si="171"/>
        <v>94.140721284426732</v>
      </c>
      <c r="AR222" s="18">
        <f t="shared" si="202"/>
        <v>0</v>
      </c>
      <c r="AS222" s="18">
        <f t="shared" si="203"/>
        <v>516.74888171791463</v>
      </c>
      <c r="AT222" s="3">
        <f>return!Q205</f>
        <v>4.5780743434089555E-3</v>
      </c>
      <c r="AU222" s="8">
        <f t="shared" si="172"/>
        <v>1.086226825965865</v>
      </c>
      <c r="AV222">
        <f t="shared" si="173"/>
        <v>0.49473835053407472</v>
      </c>
      <c r="AW222">
        <f t="shared" si="174"/>
        <v>3.0396789095089459E-4</v>
      </c>
      <c r="AX222">
        <f t="shared" si="204"/>
        <v>4.1392927071958916E-4</v>
      </c>
      <c r="AY222">
        <f t="shared" si="175"/>
        <v>0</v>
      </c>
      <c r="AZ222">
        <f t="shared" si="176"/>
        <v>16</v>
      </c>
      <c r="BA222">
        <f t="shared" si="177"/>
        <v>5</v>
      </c>
      <c r="BB222">
        <f t="shared" si="205"/>
        <v>6.1440131055690017E-4</v>
      </c>
      <c r="BC222">
        <f t="shared" si="178"/>
        <v>7.347952408705628E-3</v>
      </c>
      <c r="BD222">
        <f>VLOOKUP(MIN(90,BE222),mortality!$A$4:$G$76,saving_model!BA222+2,FALSE)</f>
        <v>3.673976204352814E-3</v>
      </c>
      <c r="BE222">
        <f t="shared" si="179"/>
        <v>65</v>
      </c>
      <c r="BF222" s="9">
        <f t="shared" si="206"/>
        <v>8.3717735912058888E-4</v>
      </c>
      <c r="BG222" s="7">
        <f>VLOOKUP(saving_model!AZ222,lapse!$B$4:$C$134,2,FALSE)</f>
        <v>0.01</v>
      </c>
      <c r="BI222">
        <f>discount_curve!K206</f>
        <v>0.80126851311528102</v>
      </c>
    </row>
    <row r="223" spans="1:61" x14ac:dyDescent="0.55000000000000004">
      <c r="A223">
        <f t="shared" si="207"/>
        <v>200</v>
      </c>
      <c r="B223" s="19">
        <f t="shared" ca="1" si="180"/>
        <v>24.313033155194489</v>
      </c>
      <c r="C223">
        <f t="shared" si="161"/>
        <v>0</v>
      </c>
      <c r="D223">
        <f t="shared" si="181"/>
        <v>34.338537014577348</v>
      </c>
      <c r="E223">
        <f t="shared" ca="1" si="182"/>
        <v>46.760615206945715</v>
      </c>
      <c r="F223">
        <f t="shared" si="162"/>
        <v>0</v>
      </c>
      <c r="G223">
        <f t="shared" si="183"/>
        <v>22.368389550388017</v>
      </c>
      <c r="H223">
        <f t="shared" si="184"/>
        <v>0</v>
      </c>
      <c r="I223" s="19">
        <f t="shared" si="185"/>
        <v>-163.07982997797174</v>
      </c>
      <c r="J223" s="26">
        <f t="shared" si="186"/>
        <v>-290.8604049050773</v>
      </c>
      <c r="L223" s="19">
        <f t="shared" si="187"/>
        <v>56017.707246701393</v>
      </c>
      <c r="M223" s="26">
        <f t="shared" si="163"/>
        <v>0</v>
      </c>
      <c r="N223" s="18">
        <f t="shared" si="188"/>
        <v>46.681422705584502</v>
      </c>
      <c r="O223" s="18">
        <f t="shared" si="189"/>
        <v>0</v>
      </c>
      <c r="P223" s="18">
        <f t="shared" si="190"/>
        <v>-163.07982997797174</v>
      </c>
      <c r="Q223" s="18">
        <f t="shared" si="191"/>
        <v>34.338537014577348</v>
      </c>
      <c r="R223" s="18">
        <f t="shared" si="192"/>
        <v>46.760615206945715</v>
      </c>
      <c r="S223" s="26">
        <f t="shared" si="193"/>
        <v>55726.846841796309</v>
      </c>
      <c r="T223" s="27">
        <f t="shared" si="194"/>
        <v>0</v>
      </c>
      <c r="U223" s="27"/>
      <c r="V223" s="19">
        <f t="shared" si="164"/>
        <v>0</v>
      </c>
      <c r="W223" s="19">
        <f t="shared" ca="1" si="165"/>
        <v>0</v>
      </c>
      <c r="X223" s="19">
        <f t="shared" si="166"/>
        <v>46.681422705584502</v>
      </c>
      <c r="Y223" s="19">
        <f t="shared" si="167"/>
        <v>22.368389550388017</v>
      </c>
      <c r="Z223" s="19">
        <f t="shared" si="160"/>
        <v>0</v>
      </c>
      <c r="AA223" s="19">
        <f t="shared" ca="1" si="195"/>
        <v>24.313033155196486</v>
      </c>
      <c r="AB223">
        <f t="shared" si="158"/>
        <v>0</v>
      </c>
      <c r="AC223" s="19">
        <f t="shared" si="168"/>
        <v>0</v>
      </c>
      <c r="AD223" s="29">
        <f t="shared" si="159"/>
        <v>0</v>
      </c>
      <c r="AE223" s="19">
        <f t="shared" ca="1" si="169"/>
        <v>24.313033155196486</v>
      </c>
      <c r="AF223" s="29">
        <f t="shared" ca="1" si="196"/>
        <v>-1.9966250874858815E-6</v>
      </c>
      <c r="AG223" s="19"/>
      <c r="AH223" s="19">
        <f t="shared" si="170"/>
        <v>0</v>
      </c>
      <c r="AI223" s="19">
        <f>SUM($AH$23:AH223)</f>
        <v>100000</v>
      </c>
      <c r="AJ223" s="19">
        <f t="shared" si="197"/>
        <v>113131.80724542274</v>
      </c>
      <c r="AK223" s="19">
        <f t="shared" ca="1" si="198"/>
        <v>113131.80724542274</v>
      </c>
      <c r="AL223" s="20">
        <f ca="1">IF($F$13,OFFSET(product_specs!$J$5,MIN(10,saving_model!AZ223),saving_model!$G$14),0)</f>
        <v>0</v>
      </c>
      <c r="AM223" s="19">
        <f t="shared" si="199"/>
        <v>113131.80724542274</v>
      </c>
      <c r="AN223" s="19">
        <f t="shared" si="208"/>
        <v>113391.47370174556</v>
      </c>
      <c r="AO223" s="19">
        <f t="shared" si="200"/>
        <v>0</v>
      </c>
      <c r="AP223" s="19">
        <f t="shared" si="201"/>
        <v>0</v>
      </c>
      <c r="AQ223" s="18">
        <f t="shared" si="171"/>
        <v>94.492894751454642</v>
      </c>
      <c r="AR223" s="18">
        <f t="shared" si="202"/>
        <v>0</v>
      </c>
      <c r="AS223" s="18">
        <f t="shared" si="203"/>
        <v>-330.34712314272582</v>
      </c>
      <c r="AT223" s="3">
        <f>return!Q206</f>
        <v>-2.9157628101801336E-3</v>
      </c>
      <c r="AU223" s="8">
        <f t="shared" si="172"/>
        <v>1.0866783865821619</v>
      </c>
      <c r="AV223">
        <f t="shared" si="173"/>
        <v>0.49402045337240424</v>
      </c>
      <c r="AW223">
        <f t="shared" si="174"/>
        <v>3.0352681399391918E-4</v>
      </c>
      <c r="AX223">
        <f t="shared" si="204"/>
        <v>4.1332863272930371E-4</v>
      </c>
      <c r="AY223">
        <f t="shared" si="175"/>
        <v>0</v>
      </c>
      <c r="AZ223">
        <f t="shared" si="176"/>
        <v>16</v>
      </c>
      <c r="BA223">
        <f t="shared" si="177"/>
        <v>5</v>
      </c>
      <c r="BB223">
        <f t="shared" si="205"/>
        <v>6.1440131055690017E-4</v>
      </c>
      <c r="BC223">
        <f t="shared" si="178"/>
        <v>7.347952408705628E-3</v>
      </c>
      <c r="BD223">
        <f>VLOOKUP(MIN(90,BE223),mortality!$A$4:$G$76,saving_model!BA223+2,FALSE)</f>
        <v>3.673976204352814E-3</v>
      </c>
      <c r="BE223">
        <f t="shared" si="179"/>
        <v>65</v>
      </c>
      <c r="BF223" s="9">
        <f t="shared" si="206"/>
        <v>8.3717735912058888E-4</v>
      </c>
      <c r="BG223" s="7">
        <f>VLOOKUP(saving_model!AZ223,lapse!$B$4:$C$134,2,FALSE)</f>
        <v>0.01</v>
      </c>
      <c r="BI223">
        <f>discount_curve!K207</f>
        <v>0.80037690711921705</v>
      </c>
    </row>
    <row r="224" spans="1:61" x14ac:dyDescent="0.55000000000000004">
      <c r="A224">
        <f t="shared" si="207"/>
        <v>201</v>
      </c>
      <c r="B224" s="19">
        <f t="shared" ca="1" si="180"/>
        <v>24.093822077794897</v>
      </c>
      <c r="C224">
        <f t="shared" si="161"/>
        <v>0</v>
      </c>
      <c r="D224">
        <f t="shared" si="181"/>
        <v>34.176809457037741</v>
      </c>
      <c r="E224">
        <f t="shared" ca="1" si="182"/>
        <v>46.540382175956125</v>
      </c>
      <c r="F224">
        <f t="shared" si="162"/>
        <v>0</v>
      </c>
      <c r="G224">
        <f t="shared" si="183"/>
        <v>22.345216957038726</v>
      </c>
      <c r="H224">
        <f t="shared" si="184"/>
        <v>0</v>
      </c>
      <c r="I224" s="19">
        <f t="shared" si="185"/>
        <v>-108.33930242499306</v>
      </c>
      <c r="J224" s="26">
        <f t="shared" si="186"/>
        <v>-235.49553309282055</v>
      </c>
      <c r="L224" s="19">
        <f t="shared" si="187"/>
        <v>55726.846841796316</v>
      </c>
      <c r="M224" s="26">
        <f t="shared" si="163"/>
        <v>0</v>
      </c>
      <c r="N224" s="18">
        <f t="shared" si="188"/>
        <v>46.439039034830266</v>
      </c>
      <c r="O224" s="18">
        <f t="shared" si="189"/>
        <v>0</v>
      </c>
      <c r="P224" s="18">
        <f t="shared" si="190"/>
        <v>-108.33930242499306</v>
      </c>
      <c r="Q224" s="18">
        <f t="shared" si="191"/>
        <v>34.176809457037741</v>
      </c>
      <c r="R224" s="18">
        <f t="shared" si="192"/>
        <v>46.540382175956125</v>
      </c>
      <c r="S224" s="26">
        <f t="shared" si="193"/>
        <v>55491.351308703503</v>
      </c>
      <c r="T224" s="27">
        <f t="shared" si="194"/>
        <v>0</v>
      </c>
      <c r="U224" s="27"/>
      <c r="V224" s="19">
        <f t="shared" si="164"/>
        <v>0</v>
      </c>
      <c r="W224" s="19">
        <f t="shared" ca="1" si="165"/>
        <v>0</v>
      </c>
      <c r="X224" s="19">
        <f t="shared" si="166"/>
        <v>46.439039034830266</v>
      </c>
      <c r="Y224" s="19">
        <f t="shared" si="167"/>
        <v>22.345216957038726</v>
      </c>
      <c r="Z224" s="19">
        <f t="shared" si="160"/>
        <v>0</v>
      </c>
      <c r="AA224" s="19">
        <f t="shared" ca="1" si="195"/>
        <v>24.09382207779154</v>
      </c>
      <c r="AB224">
        <f t="shared" si="158"/>
        <v>0</v>
      </c>
      <c r="AC224" s="19">
        <f t="shared" si="168"/>
        <v>0</v>
      </c>
      <c r="AD224" s="29">
        <f t="shared" si="159"/>
        <v>0</v>
      </c>
      <c r="AE224" s="19">
        <f t="shared" ca="1" si="169"/>
        <v>24.09382207779154</v>
      </c>
      <c r="AF224" s="29">
        <f t="shared" ca="1" si="196"/>
        <v>3.3573144264664734E-6</v>
      </c>
      <c r="AG224" s="19"/>
      <c r="AH224" s="19">
        <f t="shared" si="170"/>
        <v>0</v>
      </c>
      <c r="AI224" s="19">
        <f>SUM($AH$23:AH224)</f>
        <v>100000</v>
      </c>
      <c r="AJ224" s="19">
        <f t="shared" si="197"/>
        <v>112762.60512815125</v>
      </c>
      <c r="AK224" s="19">
        <f t="shared" ca="1" si="198"/>
        <v>112762.60512815125</v>
      </c>
      <c r="AL224" s="20">
        <f ca="1">IF($F$13,OFFSET(product_specs!$J$5,MIN(10,saving_model!AZ224),saving_model!$G$14),0)</f>
        <v>0</v>
      </c>
      <c r="AM224" s="19">
        <f t="shared" si="199"/>
        <v>112762.60512815125</v>
      </c>
      <c r="AN224" s="19">
        <f t="shared" si="208"/>
        <v>112966.63368385138</v>
      </c>
      <c r="AO224" s="19">
        <f t="shared" si="200"/>
        <v>0</v>
      </c>
      <c r="AP224" s="19">
        <f t="shared" si="201"/>
        <v>0</v>
      </c>
      <c r="AQ224" s="18">
        <f t="shared" si="171"/>
        <v>94.138861403209489</v>
      </c>
      <c r="AR224" s="18">
        <f t="shared" si="202"/>
        <v>0</v>
      </c>
      <c r="AS224" s="18">
        <f t="shared" si="203"/>
        <v>-219.77938859386552</v>
      </c>
      <c r="AT224" s="3">
        <f>return!Q207</f>
        <v>-1.947147433390084E-3</v>
      </c>
      <c r="AU224" s="8">
        <f t="shared" si="172"/>
        <v>1.0871301349189102</v>
      </c>
      <c r="AV224">
        <f t="shared" si="173"/>
        <v>0.49330359792568101</v>
      </c>
      <c r="AW224">
        <f t="shared" si="174"/>
        <v>3.0308637706797254E-4</v>
      </c>
      <c r="AX224">
        <f t="shared" si="204"/>
        <v>4.1272886630336721E-4</v>
      </c>
      <c r="AY224">
        <f t="shared" si="175"/>
        <v>0</v>
      </c>
      <c r="AZ224">
        <f t="shared" si="176"/>
        <v>16</v>
      </c>
      <c r="BA224">
        <f t="shared" si="177"/>
        <v>5</v>
      </c>
      <c r="BB224">
        <f t="shared" si="205"/>
        <v>6.1440131055690017E-4</v>
      </c>
      <c r="BC224">
        <f t="shared" si="178"/>
        <v>7.347952408705628E-3</v>
      </c>
      <c r="BD224">
        <f>VLOOKUP(MIN(90,BE224),mortality!$A$4:$G$76,saving_model!BA224+2,FALSE)</f>
        <v>3.673976204352814E-3</v>
      </c>
      <c r="BE224">
        <f t="shared" si="179"/>
        <v>65</v>
      </c>
      <c r="BF224" s="9">
        <f t="shared" si="206"/>
        <v>8.3717735912058888E-4</v>
      </c>
      <c r="BG224" s="7">
        <f>VLOOKUP(saving_model!AZ224,lapse!$B$4:$C$134,2,FALSE)</f>
        <v>0.01</v>
      </c>
      <c r="BI224">
        <f>discount_curve!K208</f>
        <v>0.7994862932515584</v>
      </c>
    </row>
    <row r="225" spans="1:61" x14ac:dyDescent="0.55000000000000004">
      <c r="A225">
        <f t="shared" si="207"/>
        <v>202</v>
      </c>
      <c r="B225" s="19">
        <f t="shared" ca="1" si="180"/>
        <v>23.920724387845098</v>
      </c>
      <c r="C225">
        <f t="shared" si="161"/>
        <v>0</v>
      </c>
      <c r="D225">
        <f t="shared" si="181"/>
        <v>33.877635854286275</v>
      </c>
      <c r="E225">
        <f t="shared" ca="1" si="182"/>
        <v>46.13298154288902</v>
      </c>
      <c r="F225">
        <f t="shared" si="162"/>
        <v>0</v>
      </c>
      <c r="G225">
        <f t="shared" si="183"/>
        <v>22.322068369399876</v>
      </c>
      <c r="H225">
        <f t="shared" si="184"/>
        <v>0</v>
      </c>
      <c r="I225" s="19">
        <f t="shared" si="185"/>
        <v>-611.24591641364748</v>
      </c>
      <c r="J225" s="26">
        <f t="shared" si="186"/>
        <v>-737.49932656806777</v>
      </c>
      <c r="L225" s="19">
        <f t="shared" si="187"/>
        <v>55491.351308703495</v>
      </c>
      <c r="M225" s="26">
        <f t="shared" si="163"/>
        <v>0</v>
      </c>
      <c r="N225" s="18">
        <f t="shared" si="188"/>
        <v>46.242792757252914</v>
      </c>
      <c r="O225" s="18">
        <f t="shared" si="189"/>
        <v>0</v>
      </c>
      <c r="P225" s="18">
        <f t="shared" si="190"/>
        <v>-611.24591641364748</v>
      </c>
      <c r="Q225" s="18">
        <f t="shared" si="191"/>
        <v>33.877635854286275</v>
      </c>
      <c r="R225" s="18">
        <f t="shared" si="192"/>
        <v>46.13298154288902</v>
      </c>
      <c r="S225" s="26">
        <f t="shared" si="193"/>
        <v>54753.85198213542</v>
      </c>
      <c r="T225" s="27">
        <f t="shared" si="194"/>
        <v>0</v>
      </c>
      <c r="U225" s="27"/>
      <c r="V225" s="19">
        <f t="shared" si="164"/>
        <v>0</v>
      </c>
      <c r="W225" s="19">
        <f t="shared" ca="1" si="165"/>
        <v>0</v>
      </c>
      <c r="X225" s="19">
        <f t="shared" si="166"/>
        <v>46.242792757252914</v>
      </c>
      <c r="Y225" s="19">
        <f t="shared" si="167"/>
        <v>22.322068369399876</v>
      </c>
      <c r="Z225" s="19">
        <f t="shared" si="160"/>
        <v>0</v>
      </c>
      <c r="AA225" s="19">
        <f t="shared" ca="1" si="195"/>
        <v>23.920724387853038</v>
      </c>
      <c r="AB225">
        <f t="shared" si="158"/>
        <v>0</v>
      </c>
      <c r="AC225" s="19">
        <f t="shared" si="168"/>
        <v>0</v>
      </c>
      <c r="AD225" s="29">
        <f t="shared" si="159"/>
        <v>0</v>
      </c>
      <c r="AE225" s="19">
        <f t="shared" ca="1" si="169"/>
        <v>23.920724387853038</v>
      </c>
      <c r="AF225" s="29">
        <f t="shared" ca="1" si="196"/>
        <v>-7.9403150721191196E-6</v>
      </c>
      <c r="AG225" s="19"/>
      <c r="AH225" s="19">
        <f t="shared" si="170"/>
        <v>0</v>
      </c>
      <c r="AI225" s="19">
        <f>SUM($AH$23:AH225)</f>
        <v>100000</v>
      </c>
      <c r="AJ225" s="19">
        <f t="shared" si="197"/>
        <v>111937.94404970504</v>
      </c>
      <c r="AK225" s="19">
        <f t="shared" ca="1" si="198"/>
        <v>111937.94404970504</v>
      </c>
      <c r="AL225" s="20">
        <f ca="1">IF($F$13,OFFSET(product_specs!$J$5,MIN(10,saving_model!AZ225),saving_model!$G$14),0)</f>
        <v>0</v>
      </c>
      <c r="AM225" s="19">
        <f t="shared" si="199"/>
        <v>111937.94404970504</v>
      </c>
      <c r="AN225" s="19">
        <f t="shared" si="208"/>
        <v>112652.71543385432</v>
      </c>
      <c r="AO225" s="19">
        <f t="shared" si="200"/>
        <v>0</v>
      </c>
      <c r="AP225" s="19">
        <f t="shared" si="201"/>
        <v>0</v>
      </c>
      <c r="AQ225" s="18">
        <f t="shared" si="171"/>
        <v>93.877262861545262</v>
      </c>
      <c r="AR225" s="18">
        <f t="shared" si="202"/>
        <v>0</v>
      </c>
      <c r="AS225" s="18">
        <f t="shared" si="203"/>
        <v>-1241.7882425754797</v>
      </c>
      <c r="AT225" s="3">
        <f>return!Q208</f>
        <v>-1.1032347728119118E-2</v>
      </c>
      <c r="AU225" s="8">
        <f t="shared" si="172"/>
        <v>1.0875820710541482</v>
      </c>
      <c r="AV225">
        <f t="shared" si="173"/>
        <v>0.49258778268230963</v>
      </c>
      <c r="AW225">
        <f t="shared" si="174"/>
        <v>3.0264657924432856E-4</v>
      </c>
      <c r="AX225">
        <f t="shared" si="204"/>
        <v>4.1212997017708386E-4</v>
      </c>
      <c r="AY225">
        <f t="shared" si="175"/>
        <v>0</v>
      </c>
      <c r="AZ225">
        <f t="shared" si="176"/>
        <v>16</v>
      </c>
      <c r="BA225">
        <f t="shared" si="177"/>
        <v>5</v>
      </c>
      <c r="BB225">
        <f t="shared" si="205"/>
        <v>6.1440131055690017E-4</v>
      </c>
      <c r="BC225">
        <f t="shared" si="178"/>
        <v>7.347952408705628E-3</v>
      </c>
      <c r="BD225">
        <f>VLOOKUP(MIN(90,BE225),mortality!$A$4:$G$76,saving_model!BA225+2,FALSE)</f>
        <v>3.673976204352814E-3</v>
      </c>
      <c r="BE225">
        <f t="shared" si="179"/>
        <v>65</v>
      </c>
      <c r="BF225" s="9">
        <f t="shared" si="206"/>
        <v>8.3717735912058888E-4</v>
      </c>
      <c r="BG225" s="7">
        <f>VLOOKUP(saving_model!AZ225,lapse!$B$4:$C$134,2,FALSE)</f>
        <v>0.01</v>
      </c>
      <c r="BI225">
        <f>discount_curve!K209</f>
        <v>0.79859667040832116</v>
      </c>
    </row>
    <row r="226" spans="1:61" x14ac:dyDescent="0.55000000000000004">
      <c r="A226">
        <f t="shared" si="207"/>
        <v>203</v>
      </c>
      <c r="B226" s="19">
        <f t="shared" ca="1" si="180"/>
        <v>23.329266222516765</v>
      </c>
      <c r="C226">
        <f t="shared" si="161"/>
        <v>0</v>
      </c>
      <c r="D226">
        <f t="shared" si="181"/>
        <v>33.635172625939866</v>
      </c>
      <c r="E226">
        <f t="shared" ca="1" si="182"/>
        <v>45.802806447842684</v>
      </c>
      <c r="F226">
        <f t="shared" si="162"/>
        <v>0</v>
      </c>
      <c r="G226">
        <f t="shared" si="183"/>
        <v>22.298943762602683</v>
      </c>
      <c r="H226">
        <f t="shared" si="184"/>
        <v>0</v>
      </c>
      <c r="I226" s="19">
        <f t="shared" si="185"/>
        <v>72.760304470843295</v>
      </c>
      <c r="J226" s="26">
        <f t="shared" si="186"/>
        <v>-52.305884588058689</v>
      </c>
      <c r="L226" s="19">
        <f t="shared" si="187"/>
        <v>54753.851982135428</v>
      </c>
      <c r="M226" s="26">
        <f t="shared" si="163"/>
        <v>0</v>
      </c>
      <c r="N226" s="18">
        <f t="shared" si="188"/>
        <v>45.628209985112861</v>
      </c>
      <c r="O226" s="18">
        <f t="shared" si="189"/>
        <v>0</v>
      </c>
      <c r="P226" s="18">
        <f t="shared" si="190"/>
        <v>72.760304470843295</v>
      </c>
      <c r="Q226" s="18">
        <f t="shared" si="191"/>
        <v>33.635172625939866</v>
      </c>
      <c r="R226" s="18">
        <f t="shared" si="192"/>
        <v>45.802806447842684</v>
      </c>
      <c r="S226" s="26">
        <f t="shared" si="193"/>
        <v>54701.546097547376</v>
      </c>
      <c r="T226" s="27">
        <f t="shared" si="194"/>
        <v>0</v>
      </c>
      <c r="U226" s="27"/>
      <c r="V226" s="19">
        <f t="shared" si="164"/>
        <v>0</v>
      </c>
      <c r="W226" s="19">
        <f t="shared" ca="1" si="165"/>
        <v>0</v>
      </c>
      <c r="X226" s="19">
        <f t="shared" si="166"/>
        <v>45.628209985112861</v>
      </c>
      <c r="Y226" s="19">
        <f t="shared" si="167"/>
        <v>22.298943762602683</v>
      </c>
      <c r="Z226" s="19">
        <f t="shared" si="160"/>
        <v>0</v>
      </c>
      <c r="AA226" s="19">
        <f t="shared" ca="1" si="195"/>
        <v>23.329266222510178</v>
      </c>
      <c r="AB226">
        <f t="shared" si="158"/>
        <v>0</v>
      </c>
      <c r="AC226" s="19">
        <f t="shared" si="168"/>
        <v>0</v>
      </c>
      <c r="AD226" s="29">
        <f t="shared" si="159"/>
        <v>0</v>
      </c>
      <c r="AE226" s="19">
        <f t="shared" ca="1" si="169"/>
        <v>23.329266222510178</v>
      </c>
      <c r="AF226" s="29">
        <f t="shared" ca="1" si="196"/>
        <v>6.5867311604961287E-6</v>
      </c>
      <c r="AG226" s="19"/>
      <c r="AH226" s="19">
        <f t="shared" si="170"/>
        <v>0</v>
      </c>
      <c r="AI226" s="19">
        <f>SUM($AH$23:AH226)</f>
        <v>100000</v>
      </c>
      <c r="AJ226" s="19">
        <f t="shared" si="197"/>
        <v>111298.30191114411</v>
      </c>
      <c r="AK226" s="19">
        <f t="shared" ca="1" si="198"/>
        <v>111298.30191114411</v>
      </c>
      <c r="AL226" s="20">
        <f ca="1">IF($F$13,OFFSET(product_specs!$J$5,MIN(10,saving_model!AZ226),saving_model!$G$14),0)</f>
        <v>0</v>
      </c>
      <c r="AM226" s="19">
        <f t="shared" si="199"/>
        <v>111298.30191114411</v>
      </c>
      <c r="AN226" s="19">
        <f t="shared" si="208"/>
        <v>111317.0499284173</v>
      </c>
      <c r="AO226" s="19">
        <f t="shared" si="200"/>
        <v>0</v>
      </c>
      <c r="AP226" s="19">
        <f t="shared" si="201"/>
        <v>0</v>
      </c>
      <c r="AQ226" s="18">
        <f t="shared" si="171"/>
        <v>92.764208273681092</v>
      </c>
      <c r="AR226" s="18">
        <f t="shared" si="202"/>
        <v>0</v>
      </c>
      <c r="AS226" s="18">
        <f t="shared" si="203"/>
        <v>148.03238200098437</v>
      </c>
      <c r="AT226" s="3">
        <f>return!Q209</f>
        <v>1.3309357847750558E-3</v>
      </c>
      <c r="AU226" s="8">
        <f t="shared" si="172"/>
        <v>1.0880341950659465</v>
      </c>
      <c r="AV226">
        <f t="shared" si="173"/>
        <v>0.4918730061328882</v>
      </c>
      <c r="AW226">
        <f t="shared" si="174"/>
        <v>3.0220741959560872E-4</v>
      </c>
      <c r="AX226">
        <f t="shared" si="204"/>
        <v>4.1153194308759286E-4</v>
      </c>
      <c r="AY226">
        <f t="shared" si="175"/>
        <v>0</v>
      </c>
      <c r="AZ226">
        <f t="shared" si="176"/>
        <v>16</v>
      </c>
      <c r="BA226">
        <f t="shared" si="177"/>
        <v>5</v>
      </c>
      <c r="BB226">
        <f t="shared" si="205"/>
        <v>6.1440131055690017E-4</v>
      </c>
      <c r="BC226">
        <f t="shared" si="178"/>
        <v>7.347952408705628E-3</v>
      </c>
      <c r="BD226">
        <f>VLOOKUP(MIN(90,BE226),mortality!$A$4:$G$76,saving_model!BA226+2,FALSE)</f>
        <v>3.673976204352814E-3</v>
      </c>
      <c r="BE226">
        <f t="shared" si="179"/>
        <v>65</v>
      </c>
      <c r="BF226" s="9">
        <f t="shared" si="206"/>
        <v>8.3717735912058888E-4</v>
      </c>
      <c r="BG226" s="7">
        <f>VLOOKUP(saving_model!AZ226,lapse!$B$4:$C$134,2,FALSE)</f>
        <v>0.01</v>
      </c>
      <c r="BI226">
        <f>discount_curve!K210</f>
        <v>0.79770803748674945</v>
      </c>
    </row>
    <row r="227" spans="1:61" x14ac:dyDescent="0.55000000000000004">
      <c r="A227">
        <f t="shared" si="207"/>
        <v>204</v>
      </c>
      <c r="B227" s="19">
        <f t="shared" ca="1" si="180"/>
        <v>23.308778636161946</v>
      </c>
      <c r="C227">
        <f t="shared" si="161"/>
        <v>0</v>
      </c>
      <c r="D227">
        <f t="shared" si="181"/>
        <v>36.682891890059686</v>
      </c>
      <c r="E227">
        <f t="shared" ca="1" si="182"/>
        <v>45.951564744224505</v>
      </c>
      <c r="F227">
        <f t="shared" si="162"/>
        <v>0</v>
      </c>
      <c r="G227">
        <f t="shared" si="183"/>
        <v>22.275843111804132</v>
      </c>
      <c r="H227">
        <f t="shared" si="184"/>
        <v>0</v>
      </c>
      <c r="I227" s="19">
        <f t="shared" si="185"/>
        <v>538.4084457278791</v>
      </c>
      <c r="J227" s="26">
        <f t="shared" si="186"/>
        <v>410.18936734562885</v>
      </c>
      <c r="L227" s="19">
        <f t="shared" si="187"/>
        <v>54701.546097547369</v>
      </c>
      <c r="M227" s="26">
        <f t="shared" si="163"/>
        <v>0</v>
      </c>
      <c r="N227" s="18">
        <f t="shared" si="188"/>
        <v>45.584621747956135</v>
      </c>
      <c r="O227" s="18">
        <f t="shared" si="189"/>
        <v>0</v>
      </c>
      <c r="P227" s="18">
        <f t="shared" si="190"/>
        <v>538.4084457278791</v>
      </c>
      <c r="Q227" s="18">
        <f t="shared" si="191"/>
        <v>36.682891890059686</v>
      </c>
      <c r="R227" s="18">
        <f t="shared" si="192"/>
        <v>45.951564744224505</v>
      </c>
      <c r="S227" s="26">
        <f t="shared" si="193"/>
        <v>55111.735464893012</v>
      </c>
      <c r="T227" s="27">
        <f t="shared" si="194"/>
        <v>0</v>
      </c>
      <c r="U227" s="27"/>
      <c r="V227" s="19">
        <f t="shared" si="164"/>
        <v>0</v>
      </c>
      <c r="W227" s="19">
        <f t="shared" ca="1" si="165"/>
        <v>0</v>
      </c>
      <c r="X227" s="19">
        <f t="shared" si="166"/>
        <v>45.584621747956135</v>
      </c>
      <c r="Y227" s="19">
        <f t="shared" si="167"/>
        <v>22.275843111804132</v>
      </c>
      <c r="Z227" s="19">
        <f t="shared" si="160"/>
        <v>0</v>
      </c>
      <c r="AA227" s="19">
        <f t="shared" ca="1" si="195"/>
        <v>23.308778636152002</v>
      </c>
      <c r="AB227">
        <f t="shared" si="158"/>
        <v>0</v>
      </c>
      <c r="AC227" s="19">
        <f t="shared" si="168"/>
        <v>0</v>
      </c>
      <c r="AD227" s="29">
        <f t="shared" si="159"/>
        <v>0</v>
      </c>
      <c r="AE227" s="19">
        <f t="shared" ca="1" si="169"/>
        <v>23.308778636152002</v>
      </c>
      <c r="AF227" s="29">
        <f t="shared" ca="1" si="196"/>
        <v>9.9440455869626021E-6</v>
      </c>
      <c r="AG227" s="19"/>
      <c r="AH227" s="19">
        <f t="shared" si="170"/>
        <v>0</v>
      </c>
      <c r="AI227" s="19">
        <f>SUM($AH$23:AH227)</f>
        <v>100000</v>
      </c>
      <c r="AJ227" s="19">
        <f t="shared" si="197"/>
        <v>111828.02010294568</v>
      </c>
      <c r="AK227" s="19">
        <f t="shared" ca="1" si="198"/>
        <v>111828.02010294568</v>
      </c>
      <c r="AL227" s="20">
        <f ca="1">IF($F$13,OFFSET(product_specs!$J$5,MIN(10,saving_model!AZ227),saving_model!$G$14),0)</f>
        <v>0</v>
      </c>
      <c r="AM227" s="19">
        <f t="shared" si="199"/>
        <v>111828.02010294568</v>
      </c>
      <c r="AN227" s="19">
        <f t="shared" si="208"/>
        <v>111372.31810214459</v>
      </c>
      <c r="AO227" s="19">
        <f t="shared" si="200"/>
        <v>0</v>
      </c>
      <c r="AP227" s="19">
        <f t="shared" si="201"/>
        <v>0</v>
      </c>
      <c r="AQ227" s="18">
        <f t="shared" si="171"/>
        <v>92.810265085120491</v>
      </c>
      <c r="AR227" s="18">
        <f t="shared" si="202"/>
        <v>0</v>
      </c>
      <c r="AS227" s="18">
        <f t="shared" si="203"/>
        <v>1097.0245317724252</v>
      </c>
      <c r="AT227" s="3">
        <f>return!Q210</f>
        <v>9.8582798674733407E-3</v>
      </c>
      <c r="AU227" s="8">
        <f t="shared" si="172"/>
        <v>1.0884865070324081</v>
      </c>
      <c r="AV227">
        <f t="shared" si="173"/>
        <v>0.49115926677020499</v>
      </c>
      <c r="AW227">
        <f t="shared" si="174"/>
        <v>3.2802952119057873E-4</v>
      </c>
      <c r="AX227">
        <f t="shared" si="204"/>
        <v>4.109127989740211E-4</v>
      </c>
      <c r="AY227">
        <f t="shared" si="175"/>
        <v>0</v>
      </c>
      <c r="AZ227">
        <f t="shared" si="176"/>
        <v>17</v>
      </c>
      <c r="BA227">
        <f t="shared" si="177"/>
        <v>5</v>
      </c>
      <c r="BB227">
        <f t="shared" si="205"/>
        <v>6.6786792672701711E-4</v>
      </c>
      <c r="BC227">
        <f t="shared" si="178"/>
        <v>7.9850414210771697E-3</v>
      </c>
      <c r="BD227">
        <f>VLOOKUP(MIN(90,BE227),mortality!$A$4:$G$76,saving_model!BA227+2,FALSE)</f>
        <v>3.9925207105385848E-3</v>
      </c>
      <c r="BE227">
        <f t="shared" si="179"/>
        <v>66</v>
      </c>
      <c r="BF227" s="9">
        <f t="shared" si="206"/>
        <v>8.3717735912058888E-4</v>
      </c>
      <c r="BG227" s="7">
        <f>VLOOKUP(saving_model!AZ227,lapse!$B$4:$C$134,2,FALSE)</f>
        <v>0.01</v>
      </c>
      <c r="BI227">
        <f>discount_curve!K211</f>
        <v>0.79508479545227972</v>
      </c>
    </row>
    <row r="228" spans="1:61" x14ac:dyDescent="0.55000000000000004">
      <c r="A228">
        <f t="shared" si="207"/>
        <v>205</v>
      </c>
      <c r="B228" s="19">
        <f t="shared" ca="1" si="180"/>
        <v>23.674870340132657</v>
      </c>
      <c r="C228">
        <f t="shared" si="161"/>
        <v>0</v>
      </c>
      <c r="D228">
        <f t="shared" si="181"/>
        <v>36.640274433816124</v>
      </c>
      <c r="E228">
        <f t="shared" ca="1" si="182"/>
        <v>45.898179127690256</v>
      </c>
      <c r="F228">
        <f t="shared" si="162"/>
        <v>0</v>
      </c>
      <c r="G228">
        <f t="shared" si="183"/>
        <v>22.251575880615658</v>
      </c>
      <c r="H228">
        <f t="shared" si="184"/>
        <v>0</v>
      </c>
      <c r="I228" s="19">
        <f t="shared" si="185"/>
        <v>-408.19643416812733</v>
      </c>
      <c r="J228" s="26">
        <f t="shared" si="186"/>
        <v>-536.66133395038196</v>
      </c>
      <c r="L228" s="19">
        <f t="shared" si="187"/>
        <v>55111.735464892998</v>
      </c>
      <c r="M228" s="26">
        <f t="shared" si="163"/>
        <v>0</v>
      </c>
      <c r="N228" s="18">
        <f t="shared" si="188"/>
        <v>45.926446220744168</v>
      </c>
      <c r="O228" s="18">
        <f t="shared" si="189"/>
        <v>0</v>
      </c>
      <c r="P228" s="18">
        <f t="shared" si="190"/>
        <v>-408.19643416812733</v>
      </c>
      <c r="Q228" s="18">
        <f t="shared" si="191"/>
        <v>36.640274433816124</v>
      </c>
      <c r="R228" s="18">
        <f t="shared" si="192"/>
        <v>45.898179127690256</v>
      </c>
      <c r="S228" s="26">
        <f t="shared" si="193"/>
        <v>54575.074130942616</v>
      </c>
      <c r="T228" s="27">
        <f t="shared" si="194"/>
        <v>0</v>
      </c>
      <c r="U228" s="27"/>
      <c r="V228" s="19">
        <f t="shared" si="164"/>
        <v>0</v>
      </c>
      <c r="W228" s="19">
        <f t="shared" ca="1" si="165"/>
        <v>0</v>
      </c>
      <c r="X228" s="19">
        <f t="shared" si="166"/>
        <v>45.926446220744168</v>
      </c>
      <c r="Y228" s="19">
        <f t="shared" si="167"/>
        <v>22.251575880615658</v>
      </c>
      <c r="Z228" s="19">
        <f t="shared" si="160"/>
        <v>0</v>
      </c>
      <c r="AA228" s="19">
        <f t="shared" ca="1" si="195"/>
        <v>23.674870340128511</v>
      </c>
      <c r="AB228">
        <f t="shared" si="158"/>
        <v>0</v>
      </c>
      <c r="AC228" s="19">
        <f t="shared" si="168"/>
        <v>0</v>
      </c>
      <c r="AD228" s="29">
        <f t="shared" si="159"/>
        <v>0</v>
      </c>
      <c r="AE228" s="19">
        <f t="shared" ca="1" si="169"/>
        <v>23.674870340128511</v>
      </c>
      <c r="AF228" s="29">
        <f t="shared" ca="1" si="196"/>
        <v>4.1460168631601846E-6</v>
      </c>
      <c r="AG228" s="19"/>
      <c r="AH228" s="19">
        <f t="shared" si="170"/>
        <v>0</v>
      </c>
      <c r="AI228" s="19">
        <f>SUM($AH$23:AH228)</f>
        <v>100000</v>
      </c>
      <c r="AJ228" s="19">
        <f t="shared" si="197"/>
        <v>111866.4019809102</v>
      </c>
      <c r="AK228" s="19">
        <f t="shared" ca="1" si="198"/>
        <v>111866.4019809102</v>
      </c>
      <c r="AL228" s="20">
        <f ca="1">IF($F$13,OFFSET(product_specs!$J$5,MIN(10,saving_model!AZ228),saving_model!$G$14),0)</f>
        <v>0</v>
      </c>
      <c r="AM228" s="19">
        <f t="shared" si="199"/>
        <v>111866.4019809102</v>
      </c>
      <c r="AN228" s="19">
        <f t="shared" si="208"/>
        <v>112376.53236883189</v>
      </c>
      <c r="AO228" s="19">
        <f t="shared" si="200"/>
        <v>0</v>
      </c>
      <c r="AP228" s="19">
        <f t="shared" si="201"/>
        <v>0</v>
      </c>
      <c r="AQ228" s="18">
        <f t="shared" si="171"/>
        <v>93.64711030735991</v>
      </c>
      <c r="AR228" s="18">
        <f t="shared" si="202"/>
        <v>0</v>
      </c>
      <c r="AS228" s="18">
        <f t="shared" si="203"/>
        <v>-832.96655522865603</v>
      </c>
      <c r="AT228" s="3">
        <f>return!Q211</f>
        <v>-7.418464116866974E-3</v>
      </c>
      <c r="AU228" s="8">
        <f t="shared" si="172"/>
        <v>1.0889390070316687</v>
      </c>
      <c r="AV228">
        <f t="shared" si="173"/>
        <v>0.49042032445004036</v>
      </c>
      <c r="AW228">
        <f t="shared" si="174"/>
        <v>3.2753600531523953E-4</v>
      </c>
      <c r="AX228">
        <f t="shared" si="204"/>
        <v>4.1029458635420039E-4</v>
      </c>
      <c r="AY228">
        <f t="shared" si="175"/>
        <v>0</v>
      </c>
      <c r="AZ228">
        <f t="shared" si="176"/>
        <v>17</v>
      </c>
      <c r="BA228">
        <f t="shared" si="177"/>
        <v>5</v>
      </c>
      <c r="BB228">
        <f t="shared" si="205"/>
        <v>6.6786792672701711E-4</v>
      </c>
      <c r="BC228">
        <f t="shared" si="178"/>
        <v>7.9850414210771697E-3</v>
      </c>
      <c r="BD228">
        <f>VLOOKUP(MIN(90,BE228),mortality!$A$4:$G$76,saving_model!BA228+2,FALSE)</f>
        <v>3.9925207105385848E-3</v>
      </c>
      <c r="BE228">
        <f t="shared" si="179"/>
        <v>66</v>
      </c>
      <c r="BF228" s="9">
        <f t="shared" si="206"/>
        <v>8.3717735912058888E-4</v>
      </c>
      <c r="BG228" s="7">
        <f>VLOOKUP(saving_model!AZ228,lapse!$B$4:$C$134,2,FALSE)</f>
        <v>0.01</v>
      </c>
      <c r="BI228">
        <f>discount_curve!K212</f>
        <v>0.79419158128677692</v>
      </c>
    </row>
    <row r="229" spans="1:61" x14ac:dyDescent="0.55000000000000004">
      <c r="A229">
        <f t="shared" si="207"/>
        <v>206</v>
      </c>
      <c r="B229" s="19">
        <f t="shared" ca="1" si="180"/>
        <v>23.251893356392202</v>
      </c>
      <c r="C229">
        <f t="shared" si="161"/>
        <v>0</v>
      </c>
      <c r="D229">
        <f t="shared" si="181"/>
        <v>36.657435348180591</v>
      </c>
      <c r="E229">
        <f t="shared" ca="1" si="182"/>
        <v>45.919676093356223</v>
      </c>
      <c r="F229">
        <f t="shared" si="162"/>
        <v>0</v>
      </c>
      <c r="G229">
        <f t="shared" si="183"/>
        <v>22.227335086070077</v>
      </c>
      <c r="H229">
        <f t="shared" si="184"/>
        <v>0</v>
      </c>
      <c r="I229" s="19">
        <f t="shared" si="185"/>
        <v>714.77655728112268</v>
      </c>
      <c r="J229" s="26">
        <f t="shared" si="186"/>
        <v>586.72021739712363</v>
      </c>
      <c r="L229" s="19">
        <f t="shared" si="187"/>
        <v>54575.074130942616</v>
      </c>
      <c r="M229" s="26">
        <f t="shared" si="163"/>
        <v>0</v>
      </c>
      <c r="N229" s="18">
        <f t="shared" si="188"/>
        <v>45.479228442452182</v>
      </c>
      <c r="O229" s="18">
        <f t="shared" si="189"/>
        <v>0</v>
      </c>
      <c r="P229" s="18">
        <f t="shared" si="190"/>
        <v>714.77655728112268</v>
      </c>
      <c r="Q229" s="18">
        <f t="shared" si="191"/>
        <v>36.657435348180591</v>
      </c>
      <c r="R229" s="18">
        <f t="shared" si="192"/>
        <v>45.919676093356223</v>
      </c>
      <c r="S229" s="26">
        <f t="shared" si="193"/>
        <v>55161.794348339754</v>
      </c>
      <c r="T229" s="27">
        <f t="shared" si="194"/>
        <v>0</v>
      </c>
      <c r="U229" s="27"/>
      <c r="V229" s="19">
        <f t="shared" si="164"/>
        <v>0</v>
      </c>
      <c r="W229" s="19">
        <f t="shared" ca="1" si="165"/>
        <v>0</v>
      </c>
      <c r="X229" s="19">
        <f t="shared" si="166"/>
        <v>45.479228442452182</v>
      </c>
      <c r="Y229" s="19">
        <f t="shared" si="167"/>
        <v>22.227335086070077</v>
      </c>
      <c r="Z229" s="19">
        <f t="shared" si="160"/>
        <v>0</v>
      </c>
      <c r="AA229" s="19">
        <f t="shared" ca="1" si="195"/>
        <v>23.251893356382105</v>
      </c>
      <c r="AB229">
        <f t="shared" si="158"/>
        <v>0</v>
      </c>
      <c r="AC229" s="19">
        <f t="shared" si="168"/>
        <v>0</v>
      </c>
      <c r="AD229" s="29">
        <f t="shared" si="159"/>
        <v>0</v>
      </c>
      <c r="AE229" s="19">
        <f t="shared" ca="1" si="169"/>
        <v>23.251893356382105</v>
      </c>
      <c r="AF229" s="29">
        <f t="shared" ca="1" si="196"/>
        <v>1.0096812275151024E-5</v>
      </c>
      <c r="AG229" s="19"/>
      <c r="AH229" s="19">
        <f t="shared" si="170"/>
        <v>0</v>
      </c>
      <c r="AI229" s="19">
        <f>SUM($AH$23:AH229)</f>
        <v>100000</v>
      </c>
      <c r="AJ229" s="19">
        <f t="shared" si="197"/>
        <v>112087.42994652127</v>
      </c>
      <c r="AK229" s="19">
        <f t="shared" ca="1" si="198"/>
        <v>112087.42994652127</v>
      </c>
      <c r="AL229" s="20">
        <f ca="1">IF($F$13,OFFSET(product_specs!$J$5,MIN(10,saving_model!AZ229),saving_model!$G$14),0)</f>
        <v>0</v>
      </c>
      <c r="AM229" s="19">
        <f t="shared" si="199"/>
        <v>112087.42994652127</v>
      </c>
      <c r="AN229" s="19">
        <f t="shared" si="208"/>
        <v>111449.91870329587</v>
      </c>
      <c r="AO229" s="19">
        <f t="shared" si="200"/>
        <v>0</v>
      </c>
      <c r="AP229" s="19">
        <f t="shared" si="201"/>
        <v>0</v>
      </c>
      <c r="AQ229" s="18">
        <f t="shared" si="171"/>
        <v>92.874932252746575</v>
      </c>
      <c r="AR229" s="18">
        <f t="shared" si="202"/>
        <v>0</v>
      </c>
      <c r="AS229" s="18">
        <f t="shared" si="203"/>
        <v>1460.7723509562841</v>
      </c>
      <c r="AT229" s="3">
        <f>return!Q212</f>
        <v>1.3117916042740152E-2</v>
      </c>
      <c r="AU229" s="8">
        <f t="shared" si="172"/>
        <v>1.0893916951418963</v>
      </c>
      <c r="AV229">
        <f t="shared" si="173"/>
        <v>0.48968249385837087</v>
      </c>
      <c r="AW229">
        <f t="shared" si="174"/>
        <v>3.2704323192770545E-4</v>
      </c>
      <c r="AX229">
        <f t="shared" si="204"/>
        <v>4.096773038267114E-4</v>
      </c>
      <c r="AY229">
        <f t="shared" si="175"/>
        <v>0</v>
      </c>
      <c r="AZ229">
        <f t="shared" si="176"/>
        <v>17</v>
      </c>
      <c r="BA229">
        <f t="shared" si="177"/>
        <v>5</v>
      </c>
      <c r="BB229">
        <f t="shared" si="205"/>
        <v>6.6786792672701711E-4</v>
      </c>
      <c r="BC229">
        <f t="shared" si="178"/>
        <v>7.9850414210771697E-3</v>
      </c>
      <c r="BD229">
        <f>VLOOKUP(MIN(90,BE229),mortality!$A$4:$G$76,saving_model!BA229+2,FALSE)</f>
        <v>3.9925207105385848E-3</v>
      </c>
      <c r="BE229">
        <f t="shared" si="179"/>
        <v>66</v>
      </c>
      <c r="BF229" s="9">
        <f t="shared" si="206"/>
        <v>8.3717735912058888E-4</v>
      </c>
      <c r="BG229" s="7">
        <f>VLOOKUP(saving_model!AZ229,lapse!$B$4:$C$134,2,FALSE)</f>
        <v>0.01</v>
      </c>
      <c r="BI229">
        <f>discount_curve!K213</f>
        <v>0.79329937057593702</v>
      </c>
    </row>
    <row r="230" spans="1:61" x14ac:dyDescent="0.55000000000000004">
      <c r="A230">
        <f t="shared" si="207"/>
        <v>207</v>
      </c>
      <c r="B230" s="19">
        <f t="shared" ca="1" si="180"/>
        <v>23.765041257582084</v>
      </c>
      <c r="C230">
        <f t="shared" si="161"/>
        <v>0</v>
      </c>
      <c r="D230">
        <f t="shared" si="181"/>
        <v>36.650366707713836</v>
      </c>
      <c r="E230">
        <f t="shared" ca="1" si="182"/>
        <v>45.910821418238591</v>
      </c>
      <c r="F230">
        <f t="shared" si="162"/>
        <v>0</v>
      </c>
      <c r="G230">
        <f t="shared" si="183"/>
        <v>22.203120699367396</v>
      </c>
      <c r="H230">
        <f t="shared" si="184"/>
        <v>0</v>
      </c>
      <c r="I230" s="19">
        <f t="shared" si="185"/>
        <v>-477.95588970260468</v>
      </c>
      <c r="J230" s="26">
        <f t="shared" si="186"/>
        <v>-606.48523978550656</v>
      </c>
      <c r="L230" s="19">
        <f t="shared" si="187"/>
        <v>55161.794348339739</v>
      </c>
      <c r="M230" s="26">
        <f t="shared" si="163"/>
        <v>0</v>
      </c>
      <c r="N230" s="18">
        <f t="shared" si="188"/>
        <v>45.968161956949785</v>
      </c>
      <c r="O230" s="18">
        <f t="shared" si="189"/>
        <v>0</v>
      </c>
      <c r="P230" s="18">
        <f t="shared" si="190"/>
        <v>-477.95588970260468</v>
      </c>
      <c r="Q230" s="18">
        <f t="shared" si="191"/>
        <v>36.650366707713836</v>
      </c>
      <c r="R230" s="18">
        <f t="shared" si="192"/>
        <v>45.910821418238591</v>
      </c>
      <c r="S230" s="26">
        <f t="shared" si="193"/>
        <v>54555.309108554226</v>
      </c>
      <c r="T230" s="27">
        <f t="shared" si="194"/>
        <v>0</v>
      </c>
      <c r="U230" s="27"/>
      <c r="V230" s="19">
        <f t="shared" si="164"/>
        <v>0</v>
      </c>
      <c r="W230" s="19">
        <f t="shared" ca="1" si="165"/>
        <v>0</v>
      </c>
      <c r="X230" s="19">
        <f t="shared" si="166"/>
        <v>45.968161956949785</v>
      </c>
      <c r="Y230" s="19">
        <f t="shared" si="167"/>
        <v>22.203120699367396</v>
      </c>
      <c r="Z230" s="19">
        <f t="shared" si="160"/>
        <v>0</v>
      </c>
      <c r="AA230" s="19">
        <f t="shared" ca="1" si="195"/>
        <v>23.765041257582389</v>
      </c>
      <c r="AB230">
        <f t="shared" si="158"/>
        <v>0</v>
      </c>
      <c r="AC230" s="19">
        <f t="shared" si="168"/>
        <v>0</v>
      </c>
      <c r="AD230" s="29">
        <f t="shared" si="159"/>
        <v>0</v>
      </c>
      <c r="AE230" s="19">
        <f t="shared" ca="1" si="169"/>
        <v>23.765041257582389</v>
      </c>
      <c r="AF230" s="29">
        <f t="shared" ca="1" si="196"/>
        <v>-3.0553337637684308E-7</v>
      </c>
      <c r="AG230" s="19"/>
      <c r="AH230" s="19">
        <f t="shared" si="170"/>
        <v>0</v>
      </c>
      <c r="AI230" s="19">
        <f>SUM($AH$23:AH230)</f>
        <v>100000</v>
      </c>
      <c r="AJ230" s="19">
        <f t="shared" si="197"/>
        <v>112234.67167694496</v>
      </c>
      <c r="AK230" s="19">
        <f t="shared" ca="1" si="198"/>
        <v>112234.67167694496</v>
      </c>
      <c r="AL230" s="20">
        <f ca="1">IF($F$13,OFFSET(product_specs!$J$5,MIN(10,saving_model!AZ230),saving_model!$G$14),0)</f>
        <v>0</v>
      </c>
      <c r="AM230" s="19">
        <f t="shared" si="199"/>
        <v>112234.67167694496</v>
      </c>
      <c r="AN230" s="19">
        <f t="shared" si="208"/>
        <v>112817.81612199941</v>
      </c>
      <c r="AO230" s="19">
        <f t="shared" si="200"/>
        <v>0</v>
      </c>
      <c r="AP230" s="19">
        <f t="shared" si="201"/>
        <v>0</v>
      </c>
      <c r="AQ230" s="18">
        <f t="shared" si="171"/>
        <v>94.014846768332845</v>
      </c>
      <c r="AR230" s="18">
        <f t="shared" si="202"/>
        <v>0</v>
      </c>
      <c r="AS230" s="18">
        <f t="shared" si="203"/>
        <v>-978.25919657225211</v>
      </c>
      <c r="AT230" s="3">
        <f>return!Q213</f>
        <v>-8.6783730277485427E-3</v>
      </c>
      <c r="AU230" s="8">
        <f t="shared" si="172"/>
        <v>1.0898445714412912</v>
      </c>
      <c r="AV230">
        <f t="shared" si="173"/>
        <v>0.48894577332261641</v>
      </c>
      <c r="AW230">
        <f t="shared" si="174"/>
        <v>3.265511999109139E-4</v>
      </c>
      <c r="AX230">
        <f t="shared" si="204"/>
        <v>4.0906094999224301E-4</v>
      </c>
      <c r="AY230">
        <f t="shared" si="175"/>
        <v>0</v>
      </c>
      <c r="AZ230">
        <f t="shared" si="176"/>
        <v>17</v>
      </c>
      <c r="BA230">
        <f t="shared" si="177"/>
        <v>5</v>
      </c>
      <c r="BB230">
        <f t="shared" si="205"/>
        <v>6.6786792672701711E-4</v>
      </c>
      <c r="BC230">
        <f t="shared" si="178"/>
        <v>7.9850414210771697E-3</v>
      </c>
      <c r="BD230">
        <f>VLOOKUP(MIN(90,BE230),mortality!$A$4:$G$76,saving_model!BA230+2,FALSE)</f>
        <v>3.9925207105385848E-3</v>
      </c>
      <c r="BE230">
        <f t="shared" si="179"/>
        <v>66</v>
      </c>
      <c r="BF230" s="9">
        <f t="shared" si="206"/>
        <v>8.3717735912058888E-4</v>
      </c>
      <c r="BG230" s="7">
        <f>VLOOKUP(saving_model!AZ230,lapse!$B$4:$C$134,2,FALSE)</f>
        <v>0.01</v>
      </c>
      <c r="BI230">
        <f>discount_curve!K214</f>
        <v>0.79240816219245902</v>
      </c>
    </row>
    <row r="231" spans="1:61" x14ac:dyDescent="0.55000000000000004">
      <c r="A231">
        <f t="shared" si="207"/>
        <v>208</v>
      </c>
      <c r="B231" s="19">
        <f t="shared" ca="1" si="180"/>
        <v>23.283824898729335</v>
      </c>
      <c r="C231">
        <f t="shared" si="161"/>
        <v>0</v>
      </c>
      <c r="D231">
        <f t="shared" si="181"/>
        <v>36.650750954237516</v>
      </c>
      <c r="E231">
        <f t="shared" ca="1" si="182"/>
        <v>45.911302752400125</v>
      </c>
      <c r="F231">
        <f t="shared" si="162"/>
        <v>0</v>
      </c>
      <c r="G231">
        <f t="shared" si="183"/>
        <v>22.178932691739007</v>
      </c>
      <c r="H231">
        <f t="shared" si="184"/>
        <v>0</v>
      </c>
      <c r="I231" s="19">
        <f t="shared" si="185"/>
        <v>734.24189347497691</v>
      </c>
      <c r="J231" s="26">
        <f t="shared" si="186"/>
        <v>606.21708217787091</v>
      </c>
      <c r="L231" s="19">
        <f t="shared" si="187"/>
        <v>54555.309108554233</v>
      </c>
      <c r="M231" s="26">
        <f t="shared" si="163"/>
        <v>0</v>
      </c>
      <c r="N231" s="18">
        <f t="shared" si="188"/>
        <v>45.462757590461862</v>
      </c>
      <c r="O231" s="18">
        <f t="shared" si="189"/>
        <v>0</v>
      </c>
      <c r="P231" s="18">
        <f t="shared" si="190"/>
        <v>734.24189347497691</v>
      </c>
      <c r="Q231" s="18">
        <f t="shared" si="191"/>
        <v>36.650750954237516</v>
      </c>
      <c r="R231" s="18">
        <f t="shared" si="192"/>
        <v>45.911302752400125</v>
      </c>
      <c r="S231" s="26">
        <f t="shared" si="193"/>
        <v>55161.526190732118</v>
      </c>
      <c r="T231" s="27">
        <f t="shared" si="194"/>
        <v>0</v>
      </c>
      <c r="U231" s="27"/>
      <c r="V231" s="19">
        <f t="shared" si="164"/>
        <v>0</v>
      </c>
      <c r="W231" s="19">
        <f t="shared" ca="1" si="165"/>
        <v>0</v>
      </c>
      <c r="X231" s="19">
        <f t="shared" si="166"/>
        <v>45.462757590461862</v>
      </c>
      <c r="Y231" s="19">
        <f t="shared" si="167"/>
        <v>22.178932691739007</v>
      </c>
      <c r="Z231" s="19">
        <f t="shared" si="160"/>
        <v>0</v>
      </c>
      <c r="AA231" s="19">
        <f t="shared" ca="1" si="195"/>
        <v>23.283824898722855</v>
      </c>
      <c r="AB231">
        <f t="shared" si="158"/>
        <v>0</v>
      </c>
      <c r="AC231" s="19">
        <f t="shared" si="168"/>
        <v>0</v>
      </c>
      <c r="AD231" s="29">
        <f t="shared" si="159"/>
        <v>0</v>
      </c>
      <c r="AE231" s="19">
        <f t="shared" ca="1" si="169"/>
        <v>23.283824898722855</v>
      </c>
      <c r="AF231" s="29">
        <f t="shared" ca="1" si="196"/>
        <v>6.4801497501321137E-6</v>
      </c>
      <c r="AG231" s="19"/>
      <c r="AH231" s="19">
        <f t="shared" si="170"/>
        <v>0</v>
      </c>
      <c r="AI231" s="19">
        <f>SUM($AH$23:AH231)</f>
        <v>100000</v>
      </c>
      <c r="AJ231" s="19">
        <f t="shared" si="197"/>
        <v>112404.96006468512</v>
      </c>
      <c r="AK231" s="19">
        <f t="shared" ca="1" si="198"/>
        <v>112404.96006468512</v>
      </c>
      <c r="AL231" s="20">
        <f ca="1">IF($F$13,OFFSET(product_specs!$J$5,MIN(10,saving_model!AZ231),saving_model!$G$14),0)</f>
        <v>0</v>
      </c>
      <c r="AM231" s="19">
        <f t="shared" si="199"/>
        <v>112404.96006468512</v>
      </c>
      <c r="AN231" s="19">
        <f t="shared" si="208"/>
        <v>111745.54207865882</v>
      </c>
      <c r="AO231" s="19">
        <f t="shared" si="200"/>
        <v>0</v>
      </c>
      <c r="AP231" s="19">
        <f t="shared" si="201"/>
        <v>0</v>
      </c>
      <c r="AQ231" s="18">
        <f t="shared" si="171"/>
        <v>93.121285065549031</v>
      </c>
      <c r="AR231" s="18">
        <f t="shared" si="202"/>
        <v>0</v>
      </c>
      <c r="AS231" s="18">
        <f t="shared" si="203"/>
        <v>1505.0785421836838</v>
      </c>
      <c r="AT231" s="3">
        <f>return!Q214</f>
        <v>1.3480035018372361E-2</v>
      </c>
      <c r="AU231" s="8">
        <f t="shared" si="172"/>
        <v>1.0902976360080867</v>
      </c>
      <c r="AV231">
        <f t="shared" si="173"/>
        <v>0.48821016117271321</v>
      </c>
      <c r="AW231">
        <f t="shared" si="174"/>
        <v>3.2605990814948282E-4</v>
      </c>
      <c r="AX231">
        <f t="shared" si="204"/>
        <v>4.084455234535894E-4</v>
      </c>
      <c r="AY231">
        <f t="shared" si="175"/>
        <v>0</v>
      </c>
      <c r="AZ231">
        <f t="shared" si="176"/>
        <v>17</v>
      </c>
      <c r="BA231">
        <f t="shared" si="177"/>
        <v>5</v>
      </c>
      <c r="BB231">
        <f t="shared" si="205"/>
        <v>6.6786792672701711E-4</v>
      </c>
      <c r="BC231">
        <f t="shared" si="178"/>
        <v>7.9850414210771697E-3</v>
      </c>
      <c r="BD231">
        <f>VLOOKUP(MIN(90,BE231),mortality!$A$4:$G$76,saving_model!BA231+2,FALSE)</f>
        <v>3.9925207105385848E-3</v>
      </c>
      <c r="BE231">
        <f t="shared" si="179"/>
        <v>66</v>
      </c>
      <c r="BF231" s="9">
        <f t="shared" si="206"/>
        <v>8.3717735912058888E-4</v>
      </c>
      <c r="BG231" s="7">
        <f>VLOOKUP(saving_model!AZ231,lapse!$B$4:$C$134,2,FALSE)</f>
        <v>0.01</v>
      </c>
      <c r="BI231">
        <f>discount_curve!K215</f>
        <v>0.79151795501030831</v>
      </c>
    </row>
    <row r="232" spans="1:61" x14ac:dyDescent="0.55000000000000004">
      <c r="A232">
        <f t="shared" si="207"/>
        <v>209</v>
      </c>
      <c r="B232" s="19">
        <f t="shared" ca="1" si="180"/>
        <v>23.81316745782874</v>
      </c>
      <c r="C232">
        <f t="shared" si="161"/>
        <v>0</v>
      </c>
      <c r="D232">
        <f t="shared" si="181"/>
        <v>37.078928517377591</v>
      </c>
      <c r="E232">
        <f t="shared" ca="1" si="182"/>
        <v>46.447668016993319</v>
      </c>
      <c r="F232">
        <f t="shared" si="162"/>
        <v>0</v>
      </c>
      <c r="G232">
        <f t="shared" si="183"/>
        <v>22.154771034447627</v>
      </c>
      <c r="H232">
        <f t="shared" si="184"/>
        <v>0</v>
      </c>
      <c r="I232" s="19">
        <f t="shared" si="185"/>
        <v>804.98709909429931</v>
      </c>
      <c r="J232" s="26">
        <f t="shared" si="186"/>
        <v>675.49256406765198</v>
      </c>
      <c r="L232" s="19">
        <f t="shared" si="187"/>
        <v>55161.526190732104</v>
      </c>
      <c r="M232" s="26">
        <f t="shared" si="163"/>
        <v>0</v>
      </c>
      <c r="N232" s="18">
        <f t="shared" si="188"/>
        <v>45.967938492276765</v>
      </c>
      <c r="O232" s="18">
        <f t="shared" si="189"/>
        <v>0</v>
      </c>
      <c r="P232" s="18">
        <f t="shared" si="190"/>
        <v>804.98709909429931</v>
      </c>
      <c r="Q232" s="18">
        <f t="shared" si="191"/>
        <v>37.078928517377591</v>
      </c>
      <c r="R232" s="18">
        <f t="shared" si="192"/>
        <v>46.447668016993319</v>
      </c>
      <c r="S232" s="26">
        <f t="shared" si="193"/>
        <v>55837.018754799763</v>
      </c>
      <c r="T232" s="27">
        <f t="shared" si="194"/>
        <v>0</v>
      </c>
      <c r="U232" s="27"/>
      <c r="V232" s="19">
        <f t="shared" si="164"/>
        <v>0</v>
      </c>
      <c r="W232" s="19">
        <f t="shared" ca="1" si="165"/>
        <v>0</v>
      </c>
      <c r="X232" s="19">
        <f t="shared" si="166"/>
        <v>45.967938492276765</v>
      </c>
      <c r="Y232" s="19">
        <f t="shared" si="167"/>
        <v>22.154771034447627</v>
      </c>
      <c r="Z232" s="19">
        <f t="shared" si="160"/>
        <v>0</v>
      </c>
      <c r="AA232" s="19">
        <f t="shared" ca="1" si="195"/>
        <v>23.813167457829138</v>
      </c>
      <c r="AB232">
        <f t="shared" si="158"/>
        <v>0</v>
      </c>
      <c r="AC232" s="19">
        <f t="shared" si="168"/>
        <v>0</v>
      </c>
      <c r="AD232" s="29">
        <f t="shared" si="159"/>
        <v>0</v>
      </c>
      <c r="AE232" s="19">
        <f t="shared" ca="1" si="169"/>
        <v>23.813167457829138</v>
      </c>
      <c r="AF232" s="29">
        <f t="shared" ca="1" si="196"/>
        <v>-3.979039320256561E-7</v>
      </c>
      <c r="AG232" s="19"/>
      <c r="AH232" s="19">
        <f t="shared" si="170"/>
        <v>0</v>
      </c>
      <c r="AI232" s="19">
        <f>SUM($AH$23:AH232)</f>
        <v>100000</v>
      </c>
      <c r="AJ232" s="19">
        <f t="shared" si="197"/>
        <v>113889.49201637658</v>
      </c>
      <c r="AK232" s="19">
        <f t="shared" ca="1" si="198"/>
        <v>113889.49201637658</v>
      </c>
      <c r="AL232" s="20">
        <f ca="1">IF($F$13,OFFSET(product_specs!$J$5,MIN(10,saving_model!AZ232),saving_model!$G$14),0)</f>
        <v>0</v>
      </c>
      <c r="AM232" s="19">
        <f t="shared" si="199"/>
        <v>113889.49201637658</v>
      </c>
      <c r="AN232" s="19">
        <f t="shared" si="208"/>
        <v>113157.49933577696</v>
      </c>
      <c r="AO232" s="19">
        <f t="shared" si="200"/>
        <v>0</v>
      </c>
      <c r="AP232" s="19">
        <f t="shared" si="201"/>
        <v>0</v>
      </c>
      <c r="AQ232" s="18">
        <f t="shared" si="171"/>
        <v>94.29791611314748</v>
      </c>
      <c r="AR232" s="18">
        <f t="shared" si="202"/>
        <v>0</v>
      </c>
      <c r="AS232" s="18">
        <f t="shared" si="203"/>
        <v>1652.5811934255607</v>
      </c>
      <c r="AT232" s="3">
        <f>return!Q215</f>
        <v>1.4616437290605022E-2</v>
      </c>
      <c r="AU232" s="8">
        <f t="shared" si="172"/>
        <v>1.0907508889205482</v>
      </c>
      <c r="AV232">
        <f t="shared" si="173"/>
        <v>0.48747565574111013</v>
      </c>
      <c r="AW232">
        <f t="shared" si="174"/>
        <v>3.2556935552970837E-4</v>
      </c>
      <c r="AX232">
        <f t="shared" si="204"/>
        <v>4.0783102281564699E-4</v>
      </c>
      <c r="AY232">
        <f t="shared" si="175"/>
        <v>0</v>
      </c>
      <c r="AZ232">
        <f t="shared" si="176"/>
        <v>17</v>
      </c>
      <c r="BA232">
        <f t="shared" si="177"/>
        <v>5</v>
      </c>
      <c r="BB232">
        <f t="shared" si="205"/>
        <v>6.6786792672701711E-4</v>
      </c>
      <c r="BC232">
        <f t="shared" si="178"/>
        <v>7.9850414210771697E-3</v>
      </c>
      <c r="BD232">
        <f>VLOOKUP(MIN(90,BE232),mortality!$A$4:$G$76,saving_model!BA232+2,FALSE)</f>
        <v>3.9925207105385848E-3</v>
      </c>
      <c r="BE232">
        <f t="shared" si="179"/>
        <v>66</v>
      </c>
      <c r="BF232" s="9">
        <f t="shared" si="206"/>
        <v>8.3717735912058888E-4</v>
      </c>
      <c r="BG232" s="7">
        <f>VLOOKUP(saving_model!AZ232,lapse!$B$4:$C$134,2,FALSE)</f>
        <v>0.01</v>
      </c>
      <c r="BI232">
        <f>discount_curve!K216</f>
        <v>0.79062874790471527</v>
      </c>
    </row>
    <row r="233" spans="1:61" x14ac:dyDescent="0.55000000000000004">
      <c r="A233">
        <f t="shared" si="207"/>
        <v>210</v>
      </c>
      <c r="B233" s="19">
        <f t="shared" ca="1" si="180"/>
        <v>24.400213263549347</v>
      </c>
      <c r="C233">
        <f t="shared" si="161"/>
        <v>0</v>
      </c>
      <c r="D233">
        <f t="shared" si="181"/>
        <v>37.394268533949777</v>
      </c>
      <c r="E233">
        <f t="shared" ca="1" si="182"/>
        <v>46.842685051947647</v>
      </c>
      <c r="F233">
        <f t="shared" si="162"/>
        <v>0</v>
      </c>
      <c r="G233">
        <f t="shared" si="183"/>
        <v>22.130635698787277</v>
      </c>
      <c r="H233">
        <f t="shared" si="184"/>
        <v>0</v>
      </c>
      <c r="I233" s="19">
        <f t="shared" si="185"/>
        <v>399.75134875597303</v>
      </c>
      <c r="J233" s="26">
        <f t="shared" si="186"/>
        <v>268.98354620773898</v>
      </c>
      <c r="L233" s="19">
        <f t="shared" si="187"/>
        <v>55837.018754799756</v>
      </c>
      <c r="M233" s="26">
        <f t="shared" si="163"/>
        <v>0</v>
      </c>
      <c r="N233" s="18">
        <f t="shared" si="188"/>
        <v>46.530848962333131</v>
      </c>
      <c r="O233" s="18">
        <f t="shared" si="189"/>
        <v>0</v>
      </c>
      <c r="P233" s="18">
        <f t="shared" si="190"/>
        <v>399.75134875597303</v>
      </c>
      <c r="Q233" s="18">
        <f t="shared" si="191"/>
        <v>37.394268533949777</v>
      </c>
      <c r="R233" s="18">
        <f t="shared" si="192"/>
        <v>46.842685051947647</v>
      </c>
      <c r="S233" s="26">
        <f t="shared" si="193"/>
        <v>56106.002301007495</v>
      </c>
      <c r="T233" s="27">
        <f t="shared" si="194"/>
        <v>0</v>
      </c>
      <c r="U233" s="27"/>
      <c r="V233" s="19">
        <f t="shared" si="164"/>
        <v>0</v>
      </c>
      <c r="W233" s="19">
        <f t="shared" ca="1" si="165"/>
        <v>0</v>
      </c>
      <c r="X233" s="19">
        <f t="shared" si="166"/>
        <v>46.530848962333131</v>
      </c>
      <c r="Y233" s="19">
        <f t="shared" si="167"/>
        <v>22.130635698787277</v>
      </c>
      <c r="Z233" s="19">
        <f t="shared" si="160"/>
        <v>0</v>
      </c>
      <c r="AA233" s="19">
        <f t="shared" ca="1" si="195"/>
        <v>24.400213263545854</v>
      </c>
      <c r="AB233">
        <f t="shared" si="158"/>
        <v>0</v>
      </c>
      <c r="AC233" s="19">
        <f t="shared" si="168"/>
        <v>0</v>
      </c>
      <c r="AD233" s="29">
        <f t="shared" si="159"/>
        <v>0</v>
      </c>
      <c r="AE233" s="19">
        <f t="shared" ca="1" si="169"/>
        <v>24.400213263545854</v>
      </c>
      <c r="AF233" s="29">
        <f t="shared" ca="1" si="196"/>
        <v>3.4923175462608924E-6</v>
      </c>
      <c r="AG233" s="19"/>
      <c r="AH233" s="19">
        <f t="shared" si="170"/>
        <v>0</v>
      </c>
      <c r="AI233" s="19">
        <f>SUM($AH$23:AH233)</f>
        <v>100000</v>
      </c>
      <c r="AJ233" s="19">
        <f t="shared" si="197"/>
        <v>115031.13492122847</v>
      </c>
      <c r="AK233" s="19">
        <f t="shared" ca="1" si="198"/>
        <v>115031.13492122847</v>
      </c>
      <c r="AL233" s="20">
        <f ca="1">IF($F$13,OFFSET(product_specs!$J$5,MIN(10,saving_model!AZ233),saving_model!$G$14),0)</f>
        <v>0</v>
      </c>
      <c r="AM233" s="19">
        <f t="shared" si="199"/>
        <v>115031.13492122847</v>
      </c>
      <c r="AN233" s="19">
        <f t="shared" si="208"/>
        <v>114715.78261308937</v>
      </c>
      <c r="AO233" s="19">
        <f t="shared" si="200"/>
        <v>0</v>
      </c>
      <c r="AP233" s="19">
        <f t="shared" si="201"/>
        <v>0</v>
      </c>
      <c r="AQ233" s="18">
        <f t="shared" si="171"/>
        <v>95.596485510907812</v>
      </c>
      <c r="AR233" s="18">
        <f t="shared" si="202"/>
        <v>0</v>
      </c>
      <c r="AS233" s="18">
        <f t="shared" si="203"/>
        <v>821.89758730002927</v>
      </c>
      <c r="AT233" s="3">
        <f>return!Q216</f>
        <v>7.1706181525932333E-3</v>
      </c>
      <c r="AU233" s="8">
        <f t="shared" si="172"/>
        <v>1.0912043302569738</v>
      </c>
      <c r="AV233">
        <f t="shared" si="173"/>
        <v>0.48674225536276478</v>
      </c>
      <c r="AW233">
        <f t="shared" si="174"/>
        <v>3.2507954093956206E-4</v>
      </c>
      <c r="AX233">
        <f t="shared" si="204"/>
        <v>4.072174466854108E-4</v>
      </c>
      <c r="AY233">
        <f t="shared" si="175"/>
        <v>0</v>
      </c>
      <c r="AZ233">
        <f t="shared" si="176"/>
        <v>17</v>
      </c>
      <c r="BA233">
        <f t="shared" si="177"/>
        <v>5</v>
      </c>
      <c r="BB233">
        <f t="shared" si="205"/>
        <v>6.6786792672701711E-4</v>
      </c>
      <c r="BC233">
        <f t="shared" si="178"/>
        <v>7.9850414210771697E-3</v>
      </c>
      <c r="BD233">
        <f>VLOOKUP(MIN(90,BE233),mortality!$A$4:$G$76,saving_model!BA233+2,FALSE)</f>
        <v>3.9925207105385848E-3</v>
      </c>
      <c r="BE233">
        <f t="shared" si="179"/>
        <v>66</v>
      </c>
      <c r="BF233" s="9">
        <f t="shared" si="206"/>
        <v>8.3717735912058888E-4</v>
      </c>
      <c r="BG233" s="7">
        <f>VLOOKUP(saving_model!AZ233,lapse!$B$4:$C$134,2,FALSE)</f>
        <v>0.01</v>
      </c>
      <c r="BI233">
        <f>discount_curve!K217</f>
        <v>0.78974053975217418</v>
      </c>
    </row>
    <row r="234" spans="1:61" x14ac:dyDescent="0.55000000000000004">
      <c r="A234">
        <f t="shared" si="207"/>
        <v>211</v>
      </c>
      <c r="B234" s="19">
        <f t="shared" ca="1" si="180"/>
        <v>24.648475261428416</v>
      </c>
      <c r="C234">
        <f t="shared" si="161"/>
        <v>0</v>
      </c>
      <c r="D234">
        <f t="shared" si="181"/>
        <v>37.77290595042443</v>
      </c>
      <c r="E234">
        <f t="shared" ca="1" si="182"/>
        <v>47.316992852157803</v>
      </c>
      <c r="F234">
        <f t="shared" si="162"/>
        <v>0</v>
      </c>
      <c r="G234">
        <f t="shared" si="183"/>
        <v>22.106526656083265</v>
      </c>
      <c r="H234">
        <f t="shared" si="184"/>
        <v>0</v>
      </c>
      <c r="I234" s="19">
        <f t="shared" si="185"/>
        <v>995.65310367550012</v>
      </c>
      <c r="J234" s="26">
        <f t="shared" si="186"/>
        <v>863.80820295540616</v>
      </c>
      <c r="L234" s="19">
        <f t="shared" si="187"/>
        <v>56106.002301007495</v>
      </c>
      <c r="M234" s="26">
        <f t="shared" si="163"/>
        <v>0</v>
      </c>
      <c r="N234" s="18">
        <f t="shared" si="188"/>
        <v>46.755001917506249</v>
      </c>
      <c r="O234" s="18">
        <f t="shared" si="189"/>
        <v>0</v>
      </c>
      <c r="P234" s="18">
        <f t="shared" si="190"/>
        <v>995.65310367550012</v>
      </c>
      <c r="Q234" s="18">
        <f t="shared" si="191"/>
        <v>37.77290595042443</v>
      </c>
      <c r="R234" s="18">
        <f t="shared" si="192"/>
        <v>47.316992852157803</v>
      </c>
      <c r="S234" s="26">
        <f t="shared" si="193"/>
        <v>56969.810503962901</v>
      </c>
      <c r="T234" s="27">
        <f t="shared" si="194"/>
        <v>0</v>
      </c>
      <c r="U234" s="27"/>
      <c r="V234" s="19">
        <f t="shared" si="164"/>
        <v>0</v>
      </c>
      <c r="W234" s="19">
        <f t="shared" ca="1" si="165"/>
        <v>0</v>
      </c>
      <c r="X234" s="19">
        <f t="shared" si="166"/>
        <v>46.755001917506249</v>
      </c>
      <c r="Y234" s="19">
        <f t="shared" si="167"/>
        <v>22.106526656083265</v>
      </c>
      <c r="Z234" s="19">
        <f t="shared" si="160"/>
        <v>0</v>
      </c>
      <c r="AA234" s="19">
        <f t="shared" ca="1" si="195"/>
        <v>24.648475261422984</v>
      </c>
      <c r="AB234">
        <f t="shared" si="158"/>
        <v>0</v>
      </c>
      <c r="AC234" s="19">
        <f t="shared" si="168"/>
        <v>0</v>
      </c>
      <c r="AD234" s="29">
        <f t="shared" si="159"/>
        <v>0</v>
      </c>
      <c r="AE234" s="19">
        <f t="shared" ca="1" si="169"/>
        <v>24.648475261422984</v>
      </c>
      <c r="AF234" s="29">
        <f t="shared" ca="1" si="196"/>
        <v>5.4320992148859659E-6</v>
      </c>
      <c r="AG234" s="19"/>
      <c r="AH234" s="19">
        <f t="shared" si="170"/>
        <v>0</v>
      </c>
      <c r="AI234" s="19">
        <f>SUM($AH$23:AH234)</f>
        <v>100000</v>
      </c>
      <c r="AJ234" s="19">
        <f t="shared" si="197"/>
        <v>116370.96657136502</v>
      </c>
      <c r="AK234" s="19">
        <f t="shared" ca="1" si="198"/>
        <v>116370.96657136502</v>
      </c>
      <c r="AL234" s="20">
        <f ca="1">IF($F$13,OFFSET(product_specs!$J$5,MIN(10,saving_model!AZ234),saving_model!$G$14),0)</f>
        <v>0</v>
      </c>
      <c r="AM234" s="19">
        <f t="shared" si="199"/>
        <v>116370.96657136502</v>
      </c>
      <c r="AN234" s="19">
        <f t="shared" si="208"/>
        <v>115442.08371487849</v>
      </c>
      <c r="AO234" s="19">
        <f t="shared" si="200"/>
        <v>0</v>
      </c>
      <c r="AP234" s="19">
        <f t="shared" si="201"/>
        <v>0</v>
      </c>
      <c r="AQ234" s="18">
        <f t="shared" si="171"/>
        <v>96.20173642906542</v>
      </c>
      <c r="AR234" s="18">
        <f t="shared" si="202"/>
        <v>0</v>
      </c>
      <c r="AS234" s="18">
        <f t="shared" si="203"/>
        <v>2050.1691858311738</v>
      </c>
      <c r="AT234" s="3">
        <f>return!Q217</f>
        <v>1.7774099522809284E-2</v>
      </c>
      <c r="AU234" s="8">
        <f t="shared" si="172"/>
        <v>1.0916579600956942</v>
      </c>
      <c r="AV234">
        <f t="shared" si="173"/>
        <v>0.48600995837513977</v>
      </c>
      <c r="AW234">
        <f t="shared" si="174"/>
        <v>3.2459046326868847E-4</v>
      </c>
      <c r="AX234">
        <f t="shared" si="204"/>
        <v>4.0660479367197181E-4</v>
      </c>
      <c r="AY234">
        <f t="shared" si="175"/>
        <v>0</v>
      </c>
      <c r="AZ234">
        <f t="shared" si="176"/>
        <v>17</v>
      </c>
      <c r="BA234">
        <f t="shared" si="177"/>
        <v>5</v>
      </c>
      <c r="BB234">
        <f t="shared" si="205"/>
        <v>6.6786792672701711E-4</v>
      </c>
      <c r="BC234">
        <f t="shared" si="178"/>
        <v>7.9850414210771697E-3</v>
      </c>
      <c r="BD234">
        <f>VLOOKUP(MIN(90,BE234),mortality!$A$4:$G$76,saving_model!BA234+2,FALSE)</f>
        <v>3.9925207105385848E-3</v>
      </c>
      <c r="BE234">
        <f t="shared" si="179"/>
        <v>66</v>
      </c>
      <c r="BF234" s="9">
        <f t="shared" si="206"/>
        <v>8.3717735912058888E-4</v>
      </c>
      <c r="BG234" s="7">
        <f>VLOOKUP(saving_model!AZ234,lapse!$B$4:$C$134,2,FALSE)</f>
        <v>0.01</v>
      </c>
      <c r="BI234">
        <f>discount_curve!K218</f>
        <v>0.78885332943044084</v>
      </c>
    </row>
    <row r="235" spans="1:61" x14ac:dyDescent="0.55000000000000004">
      <c r="A235">
        <f t="shared" si="207"/>
        <v>212</v>
      </c>
      <c r="B235" s="19">
        <f t="shared" ca="1" si="180"/>
        <v>25.392398208941017</v>
      </c>
      <c r="C235">
        <f t="shared" si="161"/>
        <v>0</v>
      </c>
      <c r="D235">
        <f t="shared" si="181"/>
        <v>38.235655472950533</v>
      </c>
      <c r="E235">
        <f t="shared" ca="1" si="182"/>
        <v>47.896665379297879</v>
      </c>
      <c r="F235">
        <f t="shared" si="162"/>
        <v>0</v>
      </c>
      <c r="G235">
        <f t="shared" si="183"/>
        <v>22.082443877692121</v>
      </c>
      <c r="H235">
        <f t="shared" si="184"/>
        <v>0</v>
      </c>
      <c r="I235" s="19">
        <f t="shared" si="185"/>
        <v>655.48405606205677</v>
      </c>
      <c r="J235" s="26">
        <f t="shared" si="186"/>
        <v>521.87689312317525</v>
      </c>
      <c r="L235" s="19">
        <f t="shared" si="187"/>
        <v>56969.810503962901</v>
      </c>
      <c r="M235" s="26">
        <f t="shared" si="163"/>
        <v>0</v>
      </c>
      <c r="N235" s="18">
        <f t="shared" si="188"/>
        <v>47.474842086635753</v>
      </c>
      <c r="O235" s="18">
        <f t="shared" si="189"/>
        <v>0</v>
      </c>
      <c r="P235" s="18">
        <f t="shared" si="190"/>
        <v>655.48405606205677</v>
      </c>
      <c r="Q235" s="18">
        <f t="shared" si="191"/>
        <v>38.235655472950533</v>
      </c>
      <c r="R235" s="18">
        <f t="shared" si="192"/>
        <v>47.896665379297879</v>
      </c>
      <c r="S235" s="26">
        <f t="shared" si="193"/>
        <v>57491.687397086076</v>
      </c>
      <c r="T235" s="27">
        <f t="shared" si="194"/>
        <v>0</v>
      </c>
      <c r="U235" s="27"/>
      <c r="V235" s="19">
        <f t="shared" si="164"/>
        <v>0</v>
      </c>
      <c r="W235" s="19">
        <f t="shared" ca="1" si="165"/>
        <v>0</v>
      </c>
      <c r="X235" s="19">
        <f t="shared" si="166"/>
        <v>47.474842086635753</v>
      </c>
      <c r="Y235" s="19">
        <f t="shared" si="167"/>
        <v>22.082443877692121</v>
      </c>
      <c r="Z235" s="19">
        <f t="shared" si="160"/>
        <v>0</v>
      </c>
      <c r="AA235" s="19">
        <f t="shared" ca="1" si="195"/>
        <v>25.392398208943632</v>
      </c>
      <c r="AB235">
        <f t="shared" si="158"/>
        <v>0</v>
      </c>
      <c r="AC235" s="19">
        <f t="shared" si="168"/>
        <v>0</v>
      </c>
      <c r="AD235" s="29">
        <f t="shared" si="159"/>
        <v>0</v>
      </c>
      <c r="AE235" s="19">
        <f t="shared" ca="1" si="169"/>
        <v>25.392398208943632</v>
      </c>
      <c r="AF235" s="29">
        <f t="shared" ca="1" si="196"/>
        <v>-2.6147972675971687E-6</v>
      </c>
      <c r="AG235" s="19"/>
      <c r="AH235" s="19">
        <f t="shared" si="170"/>
        <v>0</v>
      </c>
      <c r="AI235" s="19">
        <f>SUM($AH$23:AH235)</f>
        <v>100000</v>
      </c>
      <c r="AJ235" s="19">
        <f t="shared" si="197"/>
        <v>117974.09812313315</v>
      </c>
      <c r="AK235" s="19">
        <f t="shared" ca="1" si="198"/>
        <v>117974.09812313315</v>
      </c>
      <c r="AL235" s="20">
        <f ca="1">IF($F$13,OFFSET(product_specs!$J$5,MIN(10,saving_model!AZ235),saving_model!$G$14),0)</f>
        <v>0</v>
      </c>
      <c r="AM235" s="19">
        <f t="shared" si="199"/>
        <v>117974.09812313315</v>
      </c>
      <c r="AN235" s="19">
        <f t="shared" si="208"/>
        <v>117396.05116428059</v>
      </c>
      <c r="AO235" s="19">
        <f t="shared" si="200"/>
        <v>0</v>
      </c>
      <c r="AP235" s="19">
        <f t="shared" si="201"/>
        <v>0</v>
      </c>
      <c r="AQ235" s="18">
        <f t="shared" si="171"/>
        <v>97.830042636900501</v>
      </c>
      <c r="AR235" s="18">
        <f t="shared" si="202"/>
        <v>0</v>
      </c>
      <c r="AS235" s="18">
        <f t="shared" si="203"/>
        <v>1351.7540029789145</v>
      </c>
      <c r="AT235" s="3">
        <f>return!Q218</f>
        <v>1.1524079308731228E-2</v>
      </c>
      <c r="AU235" s="8">
        <f t="shared" si="172"/>
        <v>1.0921117785150725</v>
      </c>
      <c r="AV235">
        <f t="shared" si="173"/>
        <v>0.48527876311819906</v>
      </c>
      <c r="AW235">
        <f t="shared" si="174"/>
        <v>3.2410212140840286E-4</v>
      </c>
      <c r="AX235">
        <f t="shared" si="204"/>
        <v>4.0599306238651365E-4</v>
      </c>
      <c r="AY235">
        <f t="shared" si="175"/>
        <v>0</v>
      </c>
      <c r="AZ235">
        <f t="shared" si="176"/>
        <v>17</v>
      </c>
      <c r="BA235">
        <f t="shared" si="177"/>
        <v>5</v>
      </c>
      <c r="BB235">
        <f t="shared" si="205"/>
        <v>6.6786792672701711E-4</v>
      </c>
      <c r="BC235">
        <f t="shared" si="178"/>
        <v>7.9850414210771697E-3</v>
      </c>
      <c r="BD235">
        <f>VLOOKUP(MIN(90,BE235),mortality!$A$4:$G$76,saving_model!BA235+2,FALSE)</f>
        <v>3.9925207105385848E-3</v>
      </c>
      <c r="BE235">
        <f t="shared" si="179"/>
        <v>66</v>
      </c>
      <c r="BF235" s="9">
        <f t="shared" si="206"/>
        <v>8.3717735912058888E-4</v>
      </c>
      <c r="BG235" s="7">
        <f>VLOOKUP(saving_model!AZ235,lapse!$B$4:$C$134,2,FALSE)</f>
        <v>0.01</v>
      </c>
      <c r="BI235">
        <f>discount_curve!K219</f>
        <v>0.78796711581853207</v>
      </c>
    </row>
    <row r="236" spans="1:61" x14ac:dyDescent="0.55000000000000004">
      <c r="A236">
        <f t="shared" si="207"/>
        <v>213</v>
      </c>
      <c r="B236" s="19">
        <f t="shared" ca="1" si="180"/>
        <v>25.851352162576305</v>
      </c>
      <c r="C236">
        <f t="shared" si="161"/>
        <v>0</v>
      </c>
      <c r="D236">
        <f t="shared" si="181"/>
        <v>38.401957478695195</v>
      </c>
      <c r="E236">
        <f t="shared" ca="1" si="182"/>
        <v>48.104986942575209</v>
      </c>
      <c r="F236">
        <f t="shared" si="162"/>
        <v>0</v>
      </c>
      <c r="G236">
        <f t="shared" si="183"/>
        <v>22.058387335001601</v>
      </c>
      <c r="H236">
        <f t="shared" si="184"/>
        <v>0</v>
      </c>
      <c r="I236" s="19">
        <f t="shared" si="185"/>
        <v>111.01860369924633</v>
      </c>
      <c r="J236" s="26">
        <f t="shared" si="186"/>
        <v>-23.398080219601979</v>
      </c>
      <c r="L236" s="19">
        <f t="shared" si="187"/>
        <v>57491.687397086076</v>
      </c>
      <c r="M236" s="26">
        <f t="shared" si="163"/>
        <v>0</v>
      </c>
      <c r="N236" s="18">
        <f t="shared" si="188"/>
        <v>47.909739497571735</v>
      </c>
      <c r="O236" s="18">
        <f t="shared" si="189"/>
        <v>0</v>
      </c>
      <c r="P236" s="18">
        <f t="shared" si="190"/>
        <v>111.01860369924633</v>
      </c>
      <c r="Q236" s="18">
        <f t="shared" si="191"/>
        <v>38.401957478695195</v>
      </c>
      <c r="R236" s="18">
        <f t="shared" si="192"/>
        <v>48.104986942575209</v>
      </c>
      <c r="S236" s="26">
        <f t="shared" si="193"/>
        <v>57468.289316866481</v>
      </c>
      <c r="T236" s="27">
        <f t="shared" si="194"/>
        <v>0</v>
      </c>
      <c r="U236" s="27"/>
      <c r="V236" s="19">
        <f t="shared" si="164"/>
        <v>0</v>
      </c>
      <c r="W236" s="19">
        <f t="shared" ca="1" si="165"/>
        <v>0</v>
      </c>
      <c r="X236" s="19">
        <f t="shared" si="166"/>
        <v>47.909739497571735</v>
      </c>
      <c r="Y236" s="19">
        <f t="shared" si="167"/>
        <v>22.058387335001601</v>
      </c>
      <c r="Z236" s="19">
        <f t="shared" si="160"/>
        <v>0</v>
      </c>
      <c r="AA236" s="19">
        <f t="shared" ca="1" si="195"/>
        <v>25.851352162570134</v>
      </c>
      <c r="AB236">
        <f t="shared" si="158"/>
        <v>0</v>
      </c>
      <c r="AC236" s="19">
        <f t="shared" si="168"/>
        <v>0</v>
      </c>
      <c r="AD236" s="29">
        <f t="shared" si="159"/>
        <v>0</v>
      </c>
      <c r="AE236" s="19">
        <f t="shared" ca="1" si="169"/>
        <v>25.851352162570134</v>
      </c>
      <c r="AF236" s="29">
        <f t="shared" ca="1" si="196"/>
        <v>6.1710636600764701E-6</v>
      </c>
      <c r="AG236" s="19"/>
      <c r="AH236" s="19">
        <f t="shared" si="170"/>
        <v>0</v>
      </c>
      <c r="AI236" s="19">
        <f>SUM($AH$23:AH236)</f>
        <v>100000</v>
      </c>
      <c r="AJ236" s="19">
        <f t="shared" si="197"/>
        <v>118665.74516131995</v>
      </c>
      <c r="AK236" s="19">
        <f t="shared" ca="1" si="198"/>
        <v>118665.74516131995</v>
      </c>
      <c r="AL236" s="20">
        <f ca="1">IF($F$13,OFFSET(product_specs!$J$5,MIN(10,saving_model!AZ236),saving_model!$G$14),0)</f>
        <v>0</v>
      </c>
      <c r="AM236" s="19">
        <f t="shared" si="199"/>
        <v>118665.74516131995</v>
      </c>
      <c r="AN236" s="19">
        <f t="shared" si="208"/>
        <v>118649.97512462261</v>
      </c>
      <c r="AO236" s="19">
        <f t="shared" si="200"/>
        <v>0</v>
      </c>
      <c r="AP236" s="19">
        <f t="shared" si="201"/>
        <v>0</v>
      </c>
      <c r="AQ236" s="18">
        <f t="shared" si="171"/>
        <v>98.87497927051885</v>
      </c>
      <c r="AR236" s="18">
        <f t="shared" si="202"/>
        <v>0</v>
      </c>
      <c r="AS236" s="18">
        <f t="shared" si="203"/>
        <v>229.29003193571941</v>
      </c>
      <c r="AT236" s="3">
        <f>return!Q219</f>
        <v>1.9341029450978819E-3</v>
      </c>
      <c r="AU236" s="8">
        <f t="shared" si="172"/>
        <v>1.0925657855935045</v>
      </c>
      <c r="AV236">
        <f t="shared" si="173"/>
        <v>0.48454866793440415</v>
      </c>
      <c r="AW236">
        <f t="shared" si="174"/>
        <v>3.2361451425168839E-4</v>
      </c>
      <c r="AX236">
        <f t="shared" si="204"/>
        <v>4.0538225144230933E-4</v>
      </c>
      <c r="AY236">
        <f t="shared" si="175"/>
        <v>0</v>
      </c>
      <c r="AZ236">
        <f t="shared" si="176"/>
        <v>17</v>
      </c>
      <c r="BA236">
        <f t="shared" si="177"/>
        <v>5</v>
      </c>
      <c r="BB236">
        <f t="shared" si="205"/>
        <v>6.6786792672701711E-4</v>
      </c>
      <c r="BC236">
        <f t="shared" si="178"/>
        <v>7.9850414210771697E-3</v>
      </c>
      <c r="BD236">
        <f>VLOOKUP(MIN(90,BE236),mortality!$A$4:$G$76,saving_model!BA236+2,FALSE)</f>
        <v>3.9925207105385848E-3</v>
      </c>
      <c r="BE236">
        <f t="shared" si="179"/>
        <v>66</v>
      </c>
      <c r="BF236" s="9">
        <f t="shared" si="206"/>
        <v>8.3717735912058888E-4</v>
      </c>
      <c r="BG236" s="7">
        <f>VLOOKUP(saving_model!AZ236,lapse!$B$4:$C$134,2,FALSE)</f>
        <v>0.01</v>
      </c>
      <c r="BI236">
        <f>discount_curve!K220</f>
        <v>0.78708189779672444</v>
      </c>
    </row>
    <row r="237" spans="1:61" x14ac:dyDescent="0.55000000000000004">
      <c r="A237">
        <f t="shared" si="207"/>
        <v>214</v>
      </c>
      <c r="B237" s="19">
        <f t="shared" ca="1" si="180"/>
        <v>25.855884097953748</v>
      </c>
      <c r="C237">
        <f t="shared" si="161"/>
        <v>0</v>
      </c>
      <c r="D237">
        <f t="shared" si="181"/>
        <v>38.340896420465405</v>
      </c>
      <c r="E237">
        <f t="shared" ca="1" si="182"/>
        <v>48.028497575842437</v>
      </c>
      <c r="F237">
        <f t="shared" si="162"/>
        <v>0</v>
      </c>
      <c r="G237">
        <f t="shared" si="183"/>
        <v>22.034356999430614</v>
      </c>
      <c r="H237">
        <f t="shared" si="184"/>
        <v>0</v>
      </c>
      <c r="I237" s="19">
        <f t="shared" si="185"/>
        <v>-24.975547422759249</v>
      </c>
      <c r="J237" s="26">
        <f t="shared" si="186"/>
        <v>-159.23518251645146</v>
      </c>
      <c r="L237" s="19">
        <f t="shared" si="187"/>
        <v>57468.289316866474</v>
      </c>
      <c r="M237" s="26">
        <f t="shared" si="163"/>
        <v>0</v>
      </c>
      <c r="N237" s="18">
        <f t="shared" si="188"/>
        <v>47.890241097388731</v>
      </c>
      <c r="O237" s="18">
        <f t="shared" si="189"/>
        <v>0</v>
      </c>
      <c r="P237" s="18">
        <f t="shared" si="190"/>
        <v>-24.975547422759249</v>
      </c>
      <c r="Q237" s="18">
        <f t="shared" si="191"/>
        <v>38.340896420465405</v>
      </c>
      <c r="R237" s="18">
        <f t="shared" si="192"/>
        <v>48.028497575842437</v>
      </c>
      <c r="S237" s="26">
        <f t="shared" si="193"/>
        <v>57309.054134350023</v>
      </c>
      <c r="T237" s="27">
        <f t="shared" si="194"/>
        <v>0</v>
      </c>
      <c r="U237" s="27"/>
      <c r="V237" s="19">
        <f t="shared" si="164"/>
        <v>0</v>
      </c>
      <c r="W237" s="19">
        <f t="shared" ca="1" si="165"/>
        <v>0</v>
      </c>
      <c r="X237" s="19">
        <f t="shared" si="166"/>
        <v>47.890241097388731</v>
      </c>
      <c r="Y237" s="19">
        <f t="shared" si="167"/>
        <v>22.034356999430614</v>
      </c>
      <c r="Z237" s="19">
        <f t="shared" si="160"/>
        <v>0</v>
      </c>
      <c r="AA237" s="19">
        <f t="shared" ca="1" si="195"/>
        <v>25.855884097958118</v>
      </c>
      <c r="AB237">
        <f t="shared" si="158"/>
        <v>0</v>
      </c>
      <c r="AC237" s="19">
        <f t="shared" si="168"/>
        <v>0</v>
      </c>
      <c r="AD237" s="29">
        <f t="shared" si="159"/>
        <v>0</v>
      </c>
      <c r="AE237" s="19">
        <f t="shared" ca="1" si="169"/>
        <v>25.855884097958118</v>
      </c>
      <c r="AF237" s="29">
        <f t="shared" ca="1" si="196"/>
        <v>-4.3698378249246161E-6</v>
      </c>
      <c r="AG237" s="19"/>
      <c r="AH237" s="19">
        <f t="shared" si="170"/>
        <v>0</v>
      </c>
      <c r="AI237" s="19">
        <f>SUM($AH$23:AH237)</f>
        <v>100000</v>
      </c>
      <c r="AJ237" s="19">
        <f t="shared" si="197"/>
        <v>118655.5762862444</v>
      </c>
      <c r="AK237" s="19">
        <f t="shared" ca="1" si="198"/>
        <v>118655.5762862444</v>
      </c>
      <c r="AL237" s="20">
        <f ca="1">IF($F$13,OFFSET(product_specs!$J$5,MIN(10,saving_model!AZ237),saving_model!$G$14),0)</f>
        <v>0</v>
      </c>
      <c r="AM237" s="19">
        <f t="shared" si="199"/>
        <v>118655.5762862444</v>
      </c>
      <c r="AN237" s="19">
        <f t="shared" si="208"/>
        <v>118780.3901772878</v>
      </c>
      <c r="AO237" s="19">
        <f t="shared" si="200"/>
        <v>0</v>
      </c>
      <c r="AP237" s="19">
        <f t="shared" si="201"/>
        <v>0</v>
      </c>
      <c r="AQ237" s="18">
        <f t="shared" si="171"/>
        <v>98.983658481073178</v>
      </c>
      <c r="AR237" s="18">
        <f t="shared" si="202"/>
        <v>0</v>
      </c>
      <c r="AS237" s="18">
        <f t="shared" si="203"/>
        <v>-51.660465124679796</v>
      </c>
      <c r="AT237" s="3">
        <f>return!Q220</f>
        <v>-4.3528693027827803E-4</v>
      </c>
      <c r="AU237" s="8">
        <f t="shared" si="172"/>
        <v>1.0930199814094188</v>
      </c>
      <c r="AV237">
        <f t="shared" si="173"/>
        <v>0.48381967116871016</v>
      </c>
      <c r="AW237">
        <f t="shared" si="174"/>
        <v>3.2312764069319363E-4</v>
      </c>
      <c r="AX237">
        <f t="shared" si="204"/>
        <v>4.0477235945471807E-4</v>
      </c>
      <c r="AY237">
        <f t="shared" si="175"/>
        <v>0</v>
      </c>
      <c r="AZ237">
        <f t="shared" si="176"/>
        <v>17</v>
      </c>
      <c r="BA237">
        <f t="shared" si="177"/>
        <v>5</v>
      </c>
      <c r="BB237">
        <f t="shared" si="205"/>
        <v>6.6786792672701711E-4</v>
      </c>
      <c r="BC237">
        <f t="shared" si="178"/>
        <v>7.9850414210771697E-3</v>
      </c>
      <c r="BD237">
        <f>VLOOKUP(MIN(90,BE237),mortality!$A$4:$G$76,saving_model!BA237+2,FALSE)</f>
        <v>3.9925207105385848E-3</v>
      </c>
      <c r="BE237">
        <f t="shared" si="179"/>
        <v>66</v>
      </c>
      <c r="BF237" s="9">
        <f t="shared" si="206"/>
        <v>8.3717735912058888E-4</v>
      </c>
      <c r="BG237" s="7">
        <f>VLOOKUP(saving_model!AZ237,lapse!$B$4:$C$134,2,FALSE)</f>
        <v>0.01</v>
      </c>
      <c r="BI237">
        <f>discount_curve!K221</f>
        <v>0.78619767424655207</v>
      </c>
    </row>
    <row r="238" spans="1:61" x14ac:dyDescent="0.55000000000000004">
      <c r="A238">
        <f t="shared" si="207"/>
        <v>215</v>
      </c>
      <c r="B238" s="19">
        <f t="shared" ca="1" si="180"/>
        <v>25.747192269533031</v>
      </c>
      <c r="C238">
        <f t="shared" si="161"/>
        <v>0</v>
      </c>
      <c r="D238">
        <f t="shared" si="181"/>
        <v>38.340510907250739</v>
      </c>
      <c r="E238">
        <f t="shared" ca="1" si="182"/>
        <v>48.028014654934879</v>
      </c>
      <c r="F238">
        <f t="shared" si="162"/>
        <v>0</v>
      </c>
      <c r="G238">
        <f t="shared" si="183"/>
        <v>22.010352842429203</v>
      </c>
      <c r="H238">
        <f t="shared" si="184"/>
        <v>0</v>
      </c>
      <c r="I238" s="19">
        <f t="shared" si="185"/>
        <v>291.83646714911731</v>
      </c>
      <c r="J238" s="26">
        <f t="shared" si="186"/>
        <v>157.71039647496946</v>
      </c>
      <c r="L238" s="19">
        <f t="shared" si="187"/>
        <v>57309.054134350023</v>
      </c>
      <c r="M238" s="26">
        <f t="shared" si="163"/>
        <v>0</v>
      </c>
      <c r="N238" s="18">
        <f t="shared" si="188"/>
        <v>47.757545111958351</v>
      </c>
      <c r="O238" s="18">
        <f t="shared" si="189"/>
        <v>0</v>
      </c>
      <c r="P238" s="18">
        <f t="shared" si="190"/>
        <v>291.83646714911731</v>
      </c>
      <c r="Q238" s="18">
        <f t="shared" si="191"/>
        <v>38.340510907250739</v>
      </c>
      <c r="R238" s="18">
        <f t="shared" si="192"/>
        <v>48.028014654934879</v>
      </c>
      <c r="S238" s="26">
        <f t="shared" si="193"/>
        <v>57466.764530824999</v>
      </c>
      <c r="T238" s="27">
        <f t="shared" si="194"/>
        <v>0</v>
      </c>
      <c r="U238" s="27"/>
      <c r="V238" s="19">
        <f t="shared" si="164"/>
        <v>0</v>
      </c>
      <c r="W238" s="19">
        <f t="shared" ca="1" si="165"/>
        <v>0</v>
      </c>
      <c r="X238" s="19">
        <f t="shared" si="166"/>
        <v>47.757545111958351</v>
      </c>
      <c r="Y238" s="19">
        <f t="shared" si="167"/>
        <v>22.010352842429203</v>
      </c>
      <c r="Z238" s="19">
        <f t="shared" si="160"/>
        <v>0</v>
      </c>
      <c r="AA238" s="19">
        <f t="shared" ca="1" si="195"/>
        <v>25.747192269529148</v>
      </c>
      <c r="AB238">
        <f t="shared" si="158"/>
        <v>0</v>
      </c>
      <c r="AC238" s="19">
        <f t="shared" si="168"/>
        <v>0</v>
      </c>
      <c r="AD238" s="29">
        <f t="shared" si="159"/>
        <v>0</v>
      </c>
      <c r="AE238" s="19">
        <f t="shared" ca="1" si="169"/>
        <v>25.747192269529148</v>
      </c>
      <c r="AF238" s="29">
        <f t="shared" ca="1" si="196"/>
        <v>3.8831160509289475E-6</v>
      </c>
      <c r="AG238" s="19"/>
      <c r="AH238" s="19">
        <f t="shared" si="170"/>
        <v>0</v>
      </c>
      <c r="AI238" s="19">
        <f>SUM($AH$23:AH238)</f>
        <v>100000</v>
      </c>
      <c r="AJ238" s="19">
        <f t="shared" si="197"/>
        <v>118833.16607228297</v>
      </c>
      <c r="AK238" s="19">
        <f t="shared" ca="1" si="198"/>
        <v>118833.16607228297</v>
      </c>
      <c r="AL238" s="20">
        <f ca="1">IF($F$13,OFFSET(product_specs!$J$5,MIN(10,saving_model!AZ238),saving_model!$G$14),0)</f>
        <v>0</v>
      </c>
      <c r="AM238" s="19">
        <f t="shared" si="199"/>
        <v>118833.16607228297</v>
      </c>
      <c r="AN238" s="19">
        <f t="shared" si="208"/>
        <v>118629.74605368206</v>
      </c>
      <c r="AO238" s="19">
        <f t="shared" si="200"/>
        <v>0</v>
      </c>
      <c r="AP238" s="19">
        <f t="shared" si="201"/>
        <v>0</v>
      </c>
      <c r="AQ238" s="18">
        <f t="shared" si="171"/>
        <v>98.858121711401722</v>
      </c>
      <c r="AR238" s="18">
        <f t="shared" si="202"/>
        <v>0</v>
      </c>
      <c r="AS238" s="18">
        <f t="shared" si="203"/>
        <v>604.55628062461869</v>
      </c>
      <c r="AT238" s="3">
        <f>return!Q221</f>
        <v>5.100411303521124E-3</v>
      </c>
      <c r="AU238" s="8">
        <f t="shared" si="172"/>
        <v>1.0934743660412762</v>
      </c>
      <c r="AV238">
        <f t="shared" si="173"/>
        <v>0.48309177116856222</v>
      </c>
      <c r="AW238">
        <f t="shared" si="174"/>
        <v>3.2264149962923022E-4</v>
      </c>
      <c r="AX238">
        <f t="shared" si="204"/>
        <v>4.0416338504118245E-4</v>
      </c>
      <c r="AY238">
        <f t="shared" si="175"/>
        <v>0</v>
      </c>
      <c r="AZ238">
        <f t="shared" si="176"/>
        <v>17</v>
      </c>
      <c r="BA238">
        <f t="shared" si="177"/>
        <v>5</v>
      </c>
      <c r="BB238">
        <f t="shared" si="205"/>
        <v>6.6786792672701711E-4</v>
      </c>
      <c r="BC238">
        <f t="shared" si="178"/>
        <v>7.9850414210771697E-3</v>
      </c>
      <c r="BD238">
        <f>VLOOKUP(MIN(90,BE238),mortality!$A$4:$G$76,saving_model!BA238+2,FALSE)</f>
        <v>3.9925207105385848E-3</v>
      </c>
      <c r="BE238">
        <f t="shared" si="179"/>
        <v>66</v>
      </c>
      <c r="BF238" s="9">
        <f t="shared" si="206"/>
        <v>8.3717735912058888E-4</v>
      </c>
      <c r="BG238" s="7">
        <f>VLOOKUP(saving_model!AZ238,lapse!$B$4:$C$134,2,FALSE)</f>
        <v>0.01</v>
      </c>
      <c r="BI238">
        <f>discount_curve!K222</f>
        <v>0.78531444405080542</v>
      </c>
    </row>
    <row r="239" spans="1:61" x14ac:dyDescent="0.55000000000000004">
      <c r="A239">
        <f t="shared" si="207"/>
        <v>216</v>
      </c>
      <c r="B239" s="19">
        <f t="shared" ca="1" si="180"/>
        <v>25.902595606872183</v>
      </c>
      <c r="C239">
        <f t="shared" si="161"/>
        <v>0</v>
      </c>
      <c r="D239">
        <f t="shared" si="181"/>
        <v>41.911186985370151</v>
      </c>
      <c r="E239">
        <f t="shared" ca="1" si="182"/>
        <v>48.219879646825703</v>
      </c>
      <c r="F239">
        <f t="shared" si="162"/>
        <v>0</v>
      </c>
      <c r="G239">
        <f t="shared" si="183"/>
        <v>21.986374835478525</v>
      </c>
      <c r="H239">
        <f t="shared" si="184"/>
        <v>0</v>
      </c>
      <c r="I239" s="19">
        <f t="shared" si="185"/>
        <v>442.05532142440876</v>
      </c>
      <c r="J239" s="26">
        <f t="shared" si="186"/>
        <v>304.0352843498622</v>
      </c>
      <c r="L239" s="19">
        <f t="shared" si="187"/>
        <v>57466.764530824992</v>
      </c>
      <c r="M239" s="26">
        <f t="shared" si="163"/>
        <v>0</v>
      </c>
      <c r="N239" s="18">
        <f t="shared" si="188"/>
        <v>47.888970442354164</v>
      </c>
      <c r="O239" s="18">
        <f t="shared" si="189"/>
        <v>0</v>
      </c>
      <c r="P239" s="18">
        <f t="shared" si="190"/>
        <v>442.05532142440876</v>
      </c>
      <c r="Q239" s="18">
        <f t="shared" si="191"/>
        <v>41.911186985370151</v>
      </c>
      <c r="R239" s="18">
        <f t="shared" si="192"/>
        <v>48.219879646825703</v>
      </c>
      <c r="S239" s="26">
        <f t="shared" si="193"/>
        <v>57770.79981517484</v>
      </c>
      <c r="T239" s="27">
        <f t="shared" si="194"/>
        <v>0</v>
      </c>
      <c r="U239" s="27"/>
      <c r="V239" s="19">
        <f t="shared" si="164"/>
        <v>0</v>
      </c>
      <c r="W239" s="19">
        <f t="shared" ca="1" si="165"/>
        <v>0</v>
      </c>
      <c r="X239" s="19">
        <f t="shared" si="166"/>
        <v>47.888970442354164</v>
      </c>
      <c r="Y239" s="19">
        <f t="shared" si="167"/>
        <v>21.986374835478525</v>
      </c>
      <c r="Z239" s="19">
        <f t="shared" si="160"/>
        <v>0</v>
      </c>
      <c r="AA239" s="19">
        <f t="shared" ca="1" si="195"/>
        <v>25.902595606875639</v>
      </c>
      <c r="AB239">
        <f t="shared" si="158"/>
        <v>0</v>
      </c>
      <c r="AC239" s="19">
        <f t="shared" si="168"/>
        <v>0</v>
      </c>
      <c r="AD239" s="29">
        <f t="shared" si="159"/>
        <v>0</v>
      </c>
      <c r="AE239" s="19">
        <f t="shared" ca="1" si="169"/>
        <v>25.902595606875639</v>
      </c>
      <c r="AF239" s="29">
        <f t="shared" ca="1" si="196"/>
        <v>-3.4567904094728874E-6</v>
      </c>
      <c r="AG239" s="19"/>
      <c r="AH239" s="19">
        <f t="shared" si="170"/>
        <v>0</v>
      </c>
      <c r="AI239" s="19">
        <f>SUM($AH$23:AH239)</f>
        <v>100000</v>
      </c>
      <c r="AJ239" s="19">
        <f t="shared" si="197"/>
        <v>119494.73986359504</v>
      </c>
      <c r="AK239" s="19">
        <f t="shared" ca="1" si="198"/>
        <v>119494.73986359504</v>
      </c>
      <c r="AL239" s="20">
        <f ca="1">IF($F$13,OFFSET(product_specs!$J$5,MIN(10,saving_model!AZ239),saving_model!$G$14),0)</f>
        <v>0</v>
      </c>
      <c r="AM239" s="19">
        <f t="shared" si="199"/>
        <v>119494.73986359504</v>
      </c>
      <c r="AN239" s="19">
        <f t="shared" si="208"/>
        <v>119135.44421259528</v>
      </c>
      <c r="AO239" s="19">
        <f t="shared" si="200"/>
        <v>0</v>
      </c>
      <c r="AP239" s="19">
        <f t="shared" si="201"/>
        <v>0</v>
      </c>
      <c r="AQ239" s="18">
        <f t="shared" si="171"/>
        <v>99.279536843829405</v>
      </c>
      <c r="AR239" s="18">
        <f t="shared" si="202"/>
        <v>0</v>
      </c>
      <c r="AS239" s="18">
        <f t="shared" si="203"/>
        <v>917.15037568717571</v>
      </c>
      <c r="AT239" s="3">
        <f>return!Q222</f>
        <v>7.7048044868166521E-3</v>
      </c>
      <c r="AU239" s="8">
        <f t="shared" si="172"/>
        <v>1.0939289395675702</v>
      </c>
      <c r="AV239">
        <f t="shared" si="173"/>
        <v>0.48236496628389181</v>
      </c>
      <c r="AW239">
        <f t="shared" si="174"/>
        <v>3.5073666868694282E-4</v>
      </c>
      <c r="AX239">
        <f t="shared" si="204"/>
        <v>4.0353139980780231E-4</v>
      </c>
      <c r="AY239">
        <f t="shared" si="175"/>
        <v>0</v>
      </c>
      <c r="AZ239">
        <f t="shared" si="176"/>
        <v>18</v>
      </c>
      <c r="BA239">
        <f t="shared" si="177"/>
        <v>5</v>
      </c>
      <c r="BB239">
        <f t="shared" si="205"/>
        <v>7.2711886891163591E-4</v>
      </c>
      <c r="BC239">
        <f t="shared" si="178"/>
        <v>8.6906165410659091E-3</v>
      </c>
      <c r="BD239">
        <f>VLOOKUP(MIN(90,BE239),mortality!$A$4:$G$76,saving_model!BA239+2,FALSE)</f>
        <v>4.3453082705329545E-3</v>
      </c>
      <c r="BE239">
        <f t="shared" si="179"/>
        <v>67</v>
      </c>
      <c r="BF239" s="9">
        <f t="shared" si="206"/>
        <v>8.3717735912058888E-4</v>
      </c>
      <c r="BG239" s="7">
        <f>VLOOKUP(saving_model!AZ239,lapse!$B$4:$C$134,2,FALSE)</f>
        <v>0.01</v>
      </c>
      <c r="BI239">
        <f>discount_curve!K223</f>
        <v>0.78304045069801298</v>
      </c>
    </row>
    <row r="240" spans="1:61" x14ac:dyDescent="0.55000000000000004">
      <c r="A240">
        <f t="shared" si="207"/>
        <v>217</v>
      </c>
      <c r="B240" s="19">
        <f t="shared" ca="1" si="180"/>
        <v>26.18121239315434</v>
      </c>
      <c r="C240">
        <f t="shared" si="161"/>
        <v>0</v>
      </c>
      <c r="D240">
        <f t="shared" si="181"/>
        <v>41.893388224901123</v>
      </c>
      <c r="E240">
        <f t="shared" ca="1" si="182"/>
        <v>48.19940172316349</v>
      </c>
      <c r="F240">
        <f t="shared" si="162"/>
        <v>0</v>
      </c>
      <c r="G240">
        <f t="shared" si="183"/>
        <v>21.96112078616482</v>
      </c>
      <c r="H240">
        <f t="shared" si="184"/>
        <v>0</v>
      </c>
      <c r="I240" s="19">
        <f t="shared" si="185"/>
        <v>-213.95217351264225</v>
      </c>
      <c r="J240" s="26">
        <f t="shared" si="186"/>
        <v>-352.18729664002603</v>
      </c>
      <c r="L240" s="19">
        <f t="shared" si="187"/>
        <v>57770.799815174854</v>
      </c>
      <c r="M240" s="26">
        <f t="shared" si="163"/>
        <v>0</v>
      </c>
      <c r="N240" s="18">
        <f t="shared" si="188"/>
        <v>48.142333179312374</v>
      </c>
      <c r="O240" s="18">
        <f t="shared" si="189"/>
        <v>0</v>
      </c>
      <c r="P240" s="18">
        <f t="shared" si="190"/>
        <v>-213.95217351264225</v>
      </c>
      <c r="Q240" s="18">
        <f t="shared" si="191"/>
        <v>41.893388224901123</v>
      </c>
      <c r="R240" s="18">
        <f t="shared" si="192"/>
        <v>48.19940172316349</v>
      </c>
      <c r="S240" s="26">
        <f t="shared" si="193"/>
        <v>57418.612518534836</v>
      </c>
      <c r="T240" s="27">
        <f t="shared" si="194"/>
        <v>0</v>
      </c>
      <c r="U240" s="27"/>
      <c r="V240" s="19">
        <f t="shared" si="164"/>
        <v>0</v>
      </c>
      <c r="W240" s="19">
        <f t="shared" ca="1" si="165"/>
        <v>0</v>
      </c>
      <c r="X240" s="19">
        <f t="shared" si="166"/>
        <v>48.142333179312374</v>
      </c>
      <c r="Y240" s="19">
        <f t="shared" si="167"/>
        <v>21.96112078616482</v>
      </c>
      <c r="Z240" s="19">
        <f t="shared" si="160"/>
        <v>0</v>
      </c>
      <c r="AA240" s="19">
        <f t="shared" ca="1" si="195"/>
        <v>26.181212393147554</v>
      </c>
      <c r="AB240">
        <f t="shared" si="158"/>
        <v>0</v>
      </c>
      <c r="AC240" s="19">
        <f t="shared" si="168"/>
        <v>0</v>
      </c>
      <c r="AD240" s="29">
        <f t="shared" si="159"/>
        <v>0</v>
      </c>
      <c r="AE240" s="19">
        <f t="shared" ca="1" si="169"/>
        <v>26.181212393147554</v>
      </c>
      <c r="AF240" s="29">
        <f t="shared" ca="1" si="196"/>
        <v>6.7856831265089568E-6</v>
      </c>
      <c r="AG240" s="19"/>
      <c r="AH240" s="19">
        <f t="shared" si="170"/>
        <v>0</v>
      </c>
      <c r="AI240" s="19">
        <f>SUM($AH$23:AH240)</f>
        <v>100000</v>
      </c>
      <c r="AJ240" s="19">
        <f t="shared" si="197"/>
        <v>119631.05866357377</v>
      </c>
      <c r="AK240" s="19">
        <f t="shared" ca="1" si="198"/>
        <v>119631.05866357377</v>
      </c>
      <c r="AL240" s="20">
        <f ca="1">IF($F$13,OFFSET(product_specs!$J$5,MIN(10,saving_model!AZ240),saving_model!$G$14),0)</f>
        <v>0</v>
      </c>
      <c r="AM240" s="19">
        <f t="shared" si="199"/>
        <v>119631.05866357377</v>
      </c>
      <c r="AN240" s="19">
        <f t="shared" si="208"/>
        <v>119953.31505143864</v>
      </c>
      <c r="AO240" s="19">
        <f t="shared" si="200"/>
        <v>0</v>
      </c>
      <c r="AP240" s="19">
        <f t="shared" si="201"/>
        <v>0</v>
      </c>
      <c r="AQ240" s="18">
        <f t="shared" si="171"/>
        <v>99.961095876198854</v>
      </c>
      <c r="AR240" s="18">
        <f t="shared" si="202"/>
        <v>0</v>
      </c>
      <c r="AS240" s="18">
        <f t="shared" si="203"/>
        <v>-444.59058397731684</v>
      </c>
      <c r="AT240" s="3">
        <f>return!Q223</f>
        <v>-3.7094546736018419E-3</v>
      </c>
      <c r="AU240" s="8">
        <f t="shared" si="172"/>
        <v>1.0943837020668272</v>
      </c>
      <c r="AV240">
        <f t="shared" si="173"/>
        <v>0.48161069821539704</v>
      </c>
      <c r="AW240">
        <f t="shared" si="174"/>
        <v>3.5018822614212274E-4</v>
      </c>
      <c r="AX240">
        <f t="shared" si="204"/>
        <v>4.0290040280183218E-4</v>
      </c>
      <c r="AY240">
        <f t="shared" si="175"/>
        <v>0</v>
      </c>
      <c r="AZ240">
        <f t="shared" si="176"/>
        <v>18</v>
      </c>
      <c r="BA240">
        <f t="shared" si="177"/>
        <v>5</v>
      </c>
      <c r="BB240">
        <f t="shared" si="205"/>
        <v>7.2711886891163591E-4</v>
      </c>
      <c r="BC240">
        <f t="shared" si="178"/>
        <v>8.6906165410659091E-3</v>
      </c>
      <c r="BD240">
        <f>VLOOKUP(MIN(90,BE240),mortality!$A$4:$G$76,saving_model!BA240+2,FALSE)</f>
        <v>4.3453082705329545E-3</v>
      </c>
      <c r="BE240">
        <f t="shared" si="179"/>
        <v>67</v>
      </c>
      <c r="BF240" s="9">
        <f t="shared" si="206"/>
        <v>8.3717735912058888E-4</v>
      </c>
      <c r="BG240" s="7">
        <f>VLOOKUP(saving_model!AZ240,lapse!$B$4:$C$134,2,FALSE)</f>
        <v>0.01</v>
      </c>
      <c r="BI240">
        <f>discount_curve!K224</f>
        <v>0.78215433705621085</v>
      </c>
    </row>
    <row r="241" spans="1:61" x14ac:dyDescent="0.55000000000000004">
      <c r="A241">
        <f t="shared" si="207"/>
        <v>218</v>
      </c>
      <c r="B241" s="19">
        <f t="shared" ca="1" si="180"/>
        <v>25.912948021207683</v>
      </c>
      <c r="C241">
        <f t="shared" si="161"/>
        <v>0</v>
      </c>
      <c r="D241">
        <f t="shared" si="181"/>
        <v>41.856019208486757</v>
      </c>
      <c r="E241">
        <f t="shared" ca="1" si="182"/>
        <v>48.156407725531068</v>
      </c>
      <c r="F241">
        <f t="shared" si="162"/>
        <v>0</v>
      </c>
      <c r="G241">
        <f t="shared" si="183"/>
        <v>21.93589574422553</v>
      </c>
      <c r="H241">
        <f t="shared" si="184"/>
        <v>0</v>
      </c>
      <c r="I241" s="19">
        <f t="shared" si="185"/>
        <v>386.57901183447137</v>
      </c>
      <c r="J241" s="26">
        <f t="shared" si="186"/>
        <v>248.71774113502033</v>
      </c>
      <c r="L241" s="19">
        <f t="shared" si="187"/>
        <v>57418.612518534828</v>
      </c>
      <c r="M241" s="26">
        <f t="shared" si="163"/>
        <v>0</v>
      </c>
      <c r="N241" s="18">
        <f t="shared" si="188"/>
        <v>47.848843765445693</v>
      </c>
      <c r="O241" s="18">
        <f t="shared" si="189"/>
        <v>0</v>
      </c>
      <c r="P241" s="18">
        <f t="shared" si="190"/>
        <v>386.57901183447137</v>
      </c>
      <c r="Q241" s="18">
        <f t="shared" si="191"/>
        <v>41.856019208486757</v>
      </c>
      <c r="R241" s="18">
        <f t="shared" si="192"/>
        <v>48.156407725531068</v>
      </c>
      <c r="S241" s="26">
        <f t="shared" si="193"/>
        <v>57667.330259669841</v>
      </c>
      <c r="T241" s="27">
        <f t="shared" si="194"/>
        <v>0</v>
      </c>
      <c r="U241" s="27"/>
      <c r="V241" s="19">
        <f t="shared" si="164"/>
        <v>0</v>
      </c>
      <c r="W241" s="19">
        <f t="shared" ca="1" si="165"/>
        <v>0</v>
      </c>
      <c r="X241" s="19">
        <f t="shared" si="166"/>
        <v>47.848843765445693</v>
      </c>
      <c r="Y241" s="19">
        <f t="shared" si="167"/>
        <v>21.93589574422553</v>
      </c>
      <c r="Z241" s="19">
        <f t="shared" si="160"/>
        <v>0</v>
      </c>
      <c r="AA241" s="19">
        <f t="shared" ca="1" si="195"/>
        <v>25.912948021220163</v>
      </c>
      <c r="AB241">
        <f t="shared" si="158"/>
        <v>0</v>
      </c>
      <c r="AC241" s="19">
        <f t="shared" si="168"/>
        <v>0</v>
      </c>
      <c r="AD241" s="29">
        <f t="shared" si="159"/>
        <v>0</v>
      </c>
      <c r="AE241" s="19">
        <f t="shared" ca="1" si="169"/>
        <v>25.912948021220163</v>
      </c>
      <c r="AF241" s="29">
        <f t="shared" ca="1" si="196"/>
        <v>-1.248068315362616E-5</v>
      </c>
      <c r="AG241" s="19"/>
      <c r="AH241" s="19">
        <f t="shared" si="170"/>
        <v>0</v>
      </c>
      <c r="AI241" s="19">
        <f>SUM($AH$23:AH241)</f>
        <v>100000</v>
      </c>
      <c r="AJ241" s="19">
        <f t="shared" si="197"/>
        <v>119711.53887037693</v>
      </c>
      <c r="AK241" s="19">
        <f t="shared" ca="1" si="198"/>
        <v>119711.53887037693</v>
      </c>
      <c r="AL241" s="20">
        <f ca="1">IF($F$13,OFFSET(product_specs!$J$5,MIN(10,saving_model!AZ241),saving_model!$G$14),0)</f>
        <v>0</v>
      </c>
      <c r="AM241" s="19">
        <f t="shared" si="199"/>
        <v>119711.53887037693</v>
      </c>
      <c r="AN241" s="19">
        <f t="shared" si="208"/>
        <v>119408.76337158511</v>
      </c>
      <c r="AO241" s="19">
        <f t="shared" si="200"/>
        <v>0</v>
      </c>
      <c r="AP241" s="19">
        <f t="shared" si="201"/>
        <v>0</v>
      </c>
      <c r="AQ241" s="18">
        <f t="shared" si="171"/>
        <v>99.507302809654263</v>
      </c>
      <c r="AR241" s="18">
        <f t="shared" si="202"/>
        <v>0</v>
      </c>
      <c r="AS241" s="18">
        <f t="shared" si="203"/>
        <v>804.56560320294398</v>
      </c>
      <c r="AT241" s="3">
        <f>return!Q224</f>
        <v>6.7435304662293305E-3</v>
      </c>
      <c r="AU241" s="8">
        <f t="shared" si="172"/>
        <v>1.094838653617606</v>
      </c>
      <c r="AV241">
        <f t="shared" si="173"/>
        <v>0.48085760958645307</v>
      </c>
      <c r="AW241">
        <f t="shared" si="174"/>
        <v>3.4964064119005479E-4</v>
      </c>
      <c r="AX241">
        <f t="shared" si="204"/>
        <v>4.0227039247799323E-4</v>
      </c>
      <c r="AY241">
        <f t="shared" si="175"/>
        <v>0</v>
      </c>
      <c r="AZ241">
        <f t="shared" si="176"/>
        <v>18</v>
      </c>
      <c r="BA241">
        <f t="shared" si="177"/>
        <v>5</v>
      </c>
      <c r="BB241">
        <f t="shared" si="205"/>
        <v>7.2711886891163591E-4</v>
      </c>
      <c r="BC241">
        <f t="shared" si="178"/>
        <v>8.6906165410659091E-3</v>
      </c>
      <c r="BD241">
        <f>VLOOKUP(MIN(90,BE241),mortality!$A$4:$G$76,saving_model!BA241+2,FALSE)</f>
        <v>4.3453082705329545E-3</v>
      </c>
      <c r="BE241">
        <f t="shared" si="179"/>
        <v>67</v>
      </c>
      <c r="BF241" s="9">
        <f t="shared" si="206"/>
        <v>8.3717735912058888E-4</v>
      </c>
      <c r="BG241" s="7">
        <f>VLOOKUP(saving_model!AZ241,lapse!$B$4:$C$134,2,FALSE)</f>
        <v>0.01</v>
      </c>
      <c r="BI241">
        <f>discount_curve!K225</f>
        <v>0.78126922616897321</v>
      </c>
    </row>
    <row r="242" spans="1:61" x14ac:dyDescent="0.55000000000000004">
      <c r="A242">
        <f t="shared" si="207"/>
        <v>219</v>
      </c>
      <c r="B242" s="19">
        <f t="shared" ca="1" si="180"/>
        <v>26.145408873380404</v>
      </c>
      <c r="C242">
        <f t="shared" si="161"/>
        <v>0</v>
      </c>
      <c r="D242">
        <f t="shared" si="181"/>
        <v>42.070300042196159</v>
      </c>
      <c r="E242">
        <f t="shared" ca="1" si="182"/>
        <v>48.402943239204205</v>
      </c>
      <c r="F242">
        <f t="shared" si="162"/>
        <v>0</v>
      </c>
      <c r="G242">
        <f t="shared" si="183"/>
        <v>21.910699676342116</v>
      </c>
      <c r="H242">
        <f t="shared" si="184"/>
        <v>0</v>
      </c>
      <c r="I242" s="19">
        <f t="shared" si="185"/>
        <v>478.88281823606678</v>
      </c>
      <c r="J242" s="26">
        <f t="shared" si="186"/>
        <v>340.3534664049439</v>
      </c>
      <c r="L242" s="19">
        <f t="shared" si="187"/>
        <v>57667.330259669849</v>
      </c>
      <c r="M242" s="26">
        <f t="shared" si="163"/>
        <v>0</v>
      </c>
      <c r="N242" s="18">
        <f t="shared" si="188"/>
        <v>48.056108549724875</v>
      </c>
      <c r="O242" s="18">
        <f t="shared" si="189"/>
        <v>0</v>
      </c>
      <c r="P242" s="18">
        <f t="shared" si="190"/>
        <v>478.88281823606678</v>
      </c>
      <c r="Q242" s="18">
        <f t="shared" si="191"/>
        <v>42.070300042196159</v>
      </c>
      <c r="R242" s="18">
        <f t="shared" si="192"/>
        <v>48.402943239204205</v>
      </c>
      <c r="S242" s="26">
        <f t="shared" si="193"/>
        <v>58007.683726074793</v>
      </c>
      <c r="T242" s="27">
        <f t="shared" si="194"/>
        <v>0</v>
      </c>
      <c r="U242" s="27"/>
      <c r="V242" s="19">
        <f t="shared" si="164"/>
        <v>0</v>
      </c>
      <c r="W242" s="19">
        <f t="shared" ca="1" si="165"/>
        <v>0</v>
      </c>
      <c r="X242" s="19">
        <f t="shared" si="166"/>
        <v>48.056108549724875</v>
      </c>
      <c r="Y242" s="19">
        <f t="shared" si="167"/>
        <v>21.910699676342116</v>
      </c>
      <c r="Z242" s="19">
        <f t="shared" si="160"/>
        <v>0</v>
      </c>
      <c r="AA242" s="19">
        <f t="shared" ca="1" si="195"/>
        <v>26.14540887338276</v>
      </c>
      <c r="AB242">
        <f t="shared" si="158"/>
        <v>0</v>
      </c>
      <c r="AC242" s="19">
        <f t="shared" si="168"/>
        <v>0</v>
      </c>
      <c r="AD242" s="29">
        <f t="shared" si="159"/>
        <v>0</v>
      </c>
      <c r="AE242" s="19">
        <f t="shared" ca="1" si="169"/>
        <v>26.14540887338276</v>
      </c>
      <c r="AF242" s="29">
        <f t="shared" ca="1" si="196"/>
        <v>-2.3554491690447321E-6</v>
      </c>
      <c r="AG242" s="19"/>
      <c r="AH242" s="19">
        <f t="shared" si="170"/>
        <v>0</v>
      </c>
      <c r="AI242" s="19">
        <f>SUM($AH$23:AH242)</f>
        <v>100000</v>
      </c>
      <c r="AJ242" s="19">
        <f t="shared" si="197"/>
        <v>120512.84349862044</v>
      </c>
      <c r="AK242" s="19">
        <f t="shared" ca="1" si="198"/>
        <v>120512.84349862044</v>
      </c>
      <c r="AL242" s="20">
        <f ca="1">IF($F$13,OFFSET(product_specs!$J$5,MIN(10,saving_model!AZ242),saving_model!$G$14),0)</f>
        <v>0</v>
      </c>
      <c r="AM242" s="19">
        <f t="shared" si="199"/>
        <v>120512.84349862044</v>
      </c>
      <c r="AN242" s="19">
        <f t="shared" si="208"/>
        <v>120113.82167197841</v>
      </c>
      <c r="AO242" s="19">
        <f t="shared" si="200"/>
        <v>0</v>
      </c>
      <c r="AP242" s="19">
        <f t="shared" si="201"/>
        <v>0</v>
      </c>
      <c r="AQ242" s="18">
        <f t="shared" si="171"/>
        <v>100.09485139331535</v>
      </c>
      <c r="AR242" s="18">
        <f t="shared" si="202"/>
        <v>0</v>
      </c>
      <c r="AS242" s="18">
        <f t="shared" si="203"/>
        <v>998.23335607066167</v>
      </c>
      <c r="AT242" s="3">
        <f>return!Q225</f>
        <v>8.3176598420526826E-3</v>
      </c>
      <c r="AU242" s="8">
        <f t="shared" si="172"/>
        <v>1.0952937942984979</v>
      </c>
      <c r="AV242">
        <f t="shared" si="173"/>
        <v>0.48010569855278507</v>
      </c>
      <c r="AW242">
        <f t="shared" si="174"/>
        <v>3.4909391248973191E-4</v>
      </c>
      <c r="AX242">
        <f t="shared" si="204"/>
        <v>4.0164136729342294E-4</v>
      </c>
      <c r="AY242">
        <f t="shared" si="175"/>
        <v>0</v>
      </c>
      <c r="AZ242">
        <f t="shared" si="176"/>
        <v>18</v>
      </c>
      <c r="BA242">
        <f t="shared" si="177"/>
        <v>5</v>
      </c>
      <c r="BB242">
        <f t="shared" si="205"/>
        <v>7.2711886891163591E-4</v>
      </c>
      <c r="BC242">
        <f t="shared" si="178"/>
        <v>8.6906165410659091E-3</v>
      </c>
      <c r="BD242">
        <f>VLOOKUP(MIN(90,BE242),mortality!$A$4:$G$76,saving_model!BA242+2,FALSE)</f>
        <v>4.3453082705329545E-3</v>
      </c>
      <c r="BE242">
        <f t="shared" si="179"/>
        <v>67</v>
      </c>
      <c r="BF242" s="9">
        <f t="shared" si="206"/>
        <v>8.3717735912058888E-4</v>
      </c>
      <c r="BG242" s="7">
        <f>VLOOKUP(saving_model!AZ242,lapse!$B$4:$C$134,2,FALSE)</f>
        <v>0.01</v>
      </c>
      <c r="BI242">
        <f>discount_curve!K226</f>
        <v>0.78038511690155121</v>
      </c>
    </row>
    <row r="243" spans="1:61" x14ac:dyDescent="0.55000000000000004">
      <c r="A243">
        <f t="shared" si="207"/>
        <v>220</v>
      </c>
      <c r="B243" s="19">
        <f t="shared" ca="1" si="180"/>
        <v>26.454203889163864</v>
      </c>
      <c r="C243">
        <f t="shared" si="161"/>
        <v>0</v>
      </c>
      <c r="D243">
        <f t="shared" si="181"/>
        <v>41.908217817696432</v>
      </c>
      <c r="E243">
        <f t="shared" ca="1" si="182"/>
        <v>48.216463544391573</v>
      </c>
      <c r="F243">
        <f t="shared" si="162"/>
        <v>0</v>
      </c>
      <c r="G243">
        <f t="shared" si="183"/>
        <v>21.88553254923433</v>
      </c>
      <c r="H243">
        <f t="shared" si="184"/>
        <v>0</v>
      </c>
      <c r="I243" s="19">
        <f t="shared" si="185"/>
        <v>-646.19696694720483</v>
      </c>
      <c r="J243" s="26">
        <f t="shared" si="186"/>
        <v>-784.66138474769105</v>
      </c>
      <c r="L243" s="19">
        <f t="shared" si="187"/>
        <v>58007.683726074793</v>
      </c>
      <c r="M243" s="26">
        <f t="shared" si="163"/>
        <v>0</v>
      </c>
      <c r="N243" s="18">
        <f t="shared" si="188"/>
        <v>48.339736438395668</v>
      </c>
      <c r="O243" s="18">
        <f t="shared" si="189"/>
        <v>0</v>
      </c>
      <c r="P243" s="18">
        <f t="shared" si="190"/>
        <v>-646.19696694720483</v>
      </c>
      <c r="Q243" s="18">
        <f t="shared" si="191"/>
        <v>41.908217817696432</v>
      </c>
      <c r="R243" s="18">
        <f t="shared" si="192"/>
        <v>48.216463544391573</v>
      </c>
      <c r="S243" s="26">
        <f t="shared" si="193"/>
        <v>57223.022341327109</v>
      </c>
      <c r="T243" s="27">
        <f t="shared" si="194"/>
        <v>0</v>
      </c>
      <c r="U243" s="27"/>
      <c r="V243" s="19">
        <f t="shared" si="164"/>
        <v>0</v>
      </c>
      <c r="W243" s="19">
        <f t="shared" ca="1" si="165"/>
        <v>0</v>
      </c>
      <c r="X243" s="19">
        <f t="shared" si="166"/>
        <v>48.339736438395668</v>
      </c>
      <c r="Y243" s="19">
        <f t="shared" si="167"/>
        <v>21.88553254923433</v>
      </c>
      <c r="Z243" s="19">
        <f t="shared" si="160"/>
        <v>0</v>
      </c>
      <c r="AA243" s="19">
        <f t="shared" ca="1" si="195"/>
        <v>26.454203889161338</v>
      </c>
      <c r="AB243">
        <f t="shared" si="158"/>
        <v>0</v>
      </c>
      <c r="AC243" s="19">
        <f t="shared" si="168"/>
        <v>0</v>
      </c>
      <c r="AD243" s="29">
        <f t="shared" si="159"/>
        <v>0</v>
      </c>
      <c r="AE243" s="19">
        <f t="shared" ca="1" si="169"/>
        <v>26.454203889161338</v>
      </c>
      <c r="AF243" s="29">
        <f t="shared" ca="1" si="196"/>
        <v>2.5259794256271562E-6</v>
      </c>
      <c r="AG243" s="19"/>
      <c r="AH243" s="19">
        <f t="shared" si="170"/>
        <v>0</v>
      </c>
      <c r="AI243" s="19">
        <f>SUM($AH$23:AH243)</f>
        <v>100000</v>
      </c>
      <c r="AJ243" s="19">
        <f t="shared" si="197"/>
        <v>120236.56186313415</v>
      </c>
      <c r="AK243" s="19">
        <f t="shared" ca="1" si="198"/>
        <v>120236.56186313415</v>
      </c>
      <c r="AL243" s="20">
        <f ca="1">IF($F$13,OFFSET(product_specs!$J$5,MIN(10,saving_model!AZ243),saving_model!$G$14),0)</f>
        <v>0</v>
      </c>
      <c r="AM243" s="19">
        <f t="shared" si="199"/>
        <v>120236.56186313415</v>
      </c>
      <c r="AN243" s="19">
        <f t="shared" si="208"/>
        <v>121011.96017665576</v>
      </c>
      <c r="AO243" s="19">
        <f t="shared" si="200"/>
        <v>0</v>
      </c>
      <c r="AP243" s="19">
        <f t="shared" si="201"/>
        <v>0</v>
      </c>
      <c r="AQ243" s="18">
        <f t="shared" si="171"/>
        <v>100.84330014721314</v>
      </c>
      <c r="AR243" s="18">
        <f t="shared" si="202"/>
        <v>0</v>
      </c>
      <c r="AS243" s="18">
        <f t="shared" si="203"/>
        <v>-1349.1100267487784</v>
      </c>
      <c r="AT243" s="3">
        <f>return!Q226</f>
        <v>-1.1157865890252916E-2</v>
      </c>
      <c r="AU243" s="8">
        <f t="shared" si="172"/>
        <v>1.0957491241881274</v>
      </c>
      <c r="AV243">
        <f t="shared" si="173"/>
        <v>0.47935496327300192</v>
      </c>
      <c r="AW243">
        <f t="shared" si="174"/>
        <v>3.4854803870224395E-4</v>
      </c>
      <c r="AX243">
        <f t="shared" si="204"/>
        <v>4.0101332570767121E-4</v>
      </c>
      <c r="AY243">
        <f t="shared" si="175"/>
        <v>0</v>
      </c>
      <c r="AZ243">
        <f t="shared" si="176"/>
        <v>18</v>
      </c>
      <c r="BA243">
        <f t="shared" si="177"/>
        <v>5</v>
      </c>
      <c r="BB243">
        <f t="shared" si="205"/>
        <v>7.2711886891163591E-4</v>
      </c>
      <c r="BC243">
        <f t="shared" si="178"/>
        <v>8.6906165410659091E-3</v>
      </c>
      <c r="BD243">
        <f>VLOOKUP(MIN(90,BE243),mortality!$A$4:$G$76,saving_model!BA243+2,FALSE)</f>
        <v>4.3453082705329545E-3</v>
      </c>
      <c r="BE243">
        <f t="shared" si="179"/>
        <v>67</v>
      </c>
      <c r="BF243" s="9">
        <f t="shared" si="206"/>
        <v>8.3717735912058888E-4</v>
      </c>
      <c r="BG243" s="7">
        <f>VLOOKUP(saving_model!AZ243,lapse!$B$4:$C$134,2,FALSE)</f>
        <v>0.01</v>
      </c>
      <c r="BI243">
        <f>discount_curve!K227</f>
        <v>0.77950200812047921</v>
      </c>
    </row>
    <row r="244" spans="1:61" x14ac:dyDescent="0.55000000000000004">
      <c r="A244">
        <f t="shared" si="207"/>
        <v>221</v>
      </c>
      <c r="B244" s="19">
        <f t="shared" ca="1" si="180"/>
        <v>25.825457621446219</v>
      </c>
      <c r="C244">
        <f t="shared" si="161"/>
        <v>0</v>
      </c>
      <c r="D244">
        <f t="shared" si="181"/>
        <v>41.618036126488725</v>
      </c>
      <c r="E244">
        <f t="shared" ca="1" si="182"/>
        <v>47.882602176288785</v>
      </c>
      <c r="F244">
        <f t="shared" si="162"/>
        <v>0</v>
      </c>
      <c r="G244">
        <f t="shared" si="183"/>
        <v>21.860394329660124</v>
      </c>
      <c r="H244">
        <f t="shared" si="184"/>
        <v>0</v>
      </c>
      <c r="I244" s="19">
        <f t="shared" si="185"/>
        <v>123.04762634783054</v>
      </c>
      <c r="J244" s="26">
        <f t="shared" si="186"/>
        <v>-14.138863906053302</v>
      </c>
      <c r="L244" s="19">
        <f t="shared" si="187"/>
        <v>57223.022341327101</v>
      </c>
      <c r="M244" s="26">
        <f t="shared" si="163"/>
        <v>0</v>
      </c>
      <c r="N244" s="18">
        <f t="shared" si="188"/>
        <v>47.685851951105917</v>
      </c>
      <c r="O244" s="18">
        <f t="shared" si="189"/>
        <v>0</v>
      </c>
      <c r="P244" s="18">
        <f t="shared" si="190"/>
        <v>123.04762634783054</v>
      </c>
      <c r="Q244" s="18">
        <f t="shared" si="191"/>
        <v>41.618036126488725</v>
      </c>
      <c r="R244" s="18">
        <f t="shared" si="192"/>
        <v>47.882602176288785</v>
      </c>
      <c r="S244" s="26">
        <f t="shared" si="193"/>
        <v>57208.883477421055</v>
      </c>
      <c r="T244" s="27">
        <f t="shared" si="194"/>
        <v>0</v>
      </c>
      <c r="U244" s="27"/>
      <c r="V244" s="19">
        <f t="shared" si="164"/>
        <v>0</v>
      </c>
      <c r="W244" s="19">
        <f t="shared" ca="1" si="165"/>
        <v>0</v>
      </c>
      <c r="X244" s="19">
        <f t="shared" si="166"/>
        <v>47.685851951105917</v>
      </c>
      <c r="Y244" s="19">
        <f t="shared" si="167"/>
        <v>21.860394329660124</v>
      </c>
      <c r="Z244" s="19">
        <f t="shared" si="160"/>
        <v>0</v>
      </c>
      <c r="AA244" s="19">
        <f t="shared" ca="1" si="195"/>
        <v>25.825457621445793</v>
      </c>
      <c r="AB244">
        <f t="shared" ref="AB244:AB307" si="209">O244</f>
        <v>0</v>
      </c>
      <c r="AC244" s="19">
        <f t="shared" si="168"/>
        <v>0</v>
      </c>
      <c r="AD244" s="29">
        <f t="shared" ref="AD244:AD307" si="210">AB244-AC244</f>
        <v>0</v>
      </c>
      <c r="AE244" s="19">
        <f t="shared" ca="1" si="169"/>
        <v>25.825457621445793</v>
      </c>
      <c r="AF244" s="29">
        <f t="shared" ca="1" si="196"/>
        <v>4.2632564145606011E-7</v>
      </c>
      <c r="AG244" s="19"/>
      <c r="AH244" s="19">
        <f t="shared" si="170"/>
        <v>0</v>
      </c>
      <c r="AI244" s="19">
        <f>SUM($AH$23:AH244)</f>
        <v>100000</v>
      </c>
      <c r="AJ244" s="19">
        <f t="shared" si="197"/>
        <v>119591.02052326605</v>
      </c>
      <c r="AK244" s="19">
        <f t="shared" ca="1" si="198"/>
        <v>119591.02052326605</v>
      </c>
      <c r="AL244" s="20">
        <f ca="1">IF($F$13,OFFSET(product_specs!$J$5,MIN(10,saving_model!AZ244),saving_model!$G$14),0)</f>
        <v>0</v>
      </c>
      <c r="AM244" s="19">
        <f t="shared" si="199"/>
        <v>119591.02052326605</v>
      </c>
      <c r="AN244" s="19">
        <f t="shared" si="208"/>
        <v>119562.00684975977</v>
      </c>
      <c r="AO244" s="19">
        <f t="shared" si="200"/>
        <v>0</v>
      </c>
      <c r="AP244" s="19">
        <f t="shared" si="201"/>
        <v>0</v>
      </c>
      <c r="AQ244" s="18">
        <f t="shared" si="171"/>
        <v>99.635005708133136</v>
      </c>
      <c r="AR244" s="18">
        <f t="shared" si="202"/>
        <v>0</v>
      </c>
      <c r="AS244" s="18">
        <f t="shared" si="203"/>
        <v>257.2973584288149</v>
      </c>
      <c r="AT244" s="3">
        <f>return!Q227</f>
        <v>2.1537941567466579E-3</v>
      </c>
      <c r="AU244" s="8">
        <f t="shared" si="172"/>
        <v>1.0962046433651513</v>
      </c>
      <c r="AV244">
        <f t="shared" si="173"/>
        <v>0.47860540190859197</v>
      </c>
      <c r="AW244">
        <f t="shared" si="174"/>
        <v>3.4800301849077428E-4</v>
      </c>
      <c r="AX244">
        <f t="shared" si="204"/>
        <v>4.00386266182697E-4</v>
      </c>
      <c r="AY244">
        <f t="shared" si="175"/>
        <v>0</v>
      </c>
      <c r="AZ244">
        <f t="shared" si="176"/>
        <v>18</v>
      </c>
      <c r="BA244">
        <f t="shared" si="177"/>
        <v>5</v>
      </c>
      <c r="BB244">
        <f t="shared" si="205"/>
        <v>7.2711886891163591E-4</v>
      </c>
      <c r="BC244">
        <f t="shared" si="178"/>
        <v>8.6906165410659091E-3</v>
      </c>
      <c r="BD244">
        <f>VLOOKUP(MIN(90,BE244),mortality!$A$4:$G$76,saving_model!BA244+2,FALSE)</f>
        <v>4.3453082705329545E-3</v>
      </c>
      <c r="BE244">
        <f t="shared" si="179"/>
        <v>67</v>
      </c>
      <c r="BF244" s="9">
        <f t="shared" si="206"/>
        <v>8.3717735912058888E-4</v>
      </c>
      <c r="BG244" s="7">
        <f>VLOOKUP(saving_model!AZ244,lapse!$B$4:$C$134,2,FALSE)</f>
        <v>0.01</v>
      </c>
      <c r="BI244">
        <f>discount_curve!K228</f>
        <v>0.77861989869357551</v>
      </c>
    </row>
    <row r="245" spans="1:61" x14ac:dyDescent="0.55000000000000004">
      <c r="A245">
        <f t="shared" si="207"/>
        <v>222</v>
      </c>
      <c r="B245" s="19">
        <f t="shared" ca="1" si="180"/>
        <v>25.838784580100537</v>
      </c>
      <c r="C245">
        <f t="shared" si="161"/>
        <v>0</v>
      </c>
      <c r="D245">
        <f t="shared" si="181"/>
        <v>41.215321073480482</v>
      </c>
      <c r="E245">
        <f t="shared" ca="1" si="182"/>
        <v>47.419268331919227</v>
      </c>
      <c r="F245">
        <f t="shared" si="162"/>
        <v>0</v>
      </c>
      <c r="G245">
        <f t="shared" si="183"/>
        <v>21.835284984415662</v>
      </c>
      <c r="H245">
        <f t="shared" si="184"/>
        <v>0</v>
      </c>
      <c r="I245" s="19">
        <f t="shared" si="185"/>
        <v>-955.55498773149895</v>
      </c>
      <c r="J245" s="26">
        <f t="shared" si="186"/>
        <v>-1091.8636467014148</v>
      </c>
      <c r="L245" s="19">
        <f t="shared" si="187"/>
        <v>57208.883477421048</v>
      </c>
      <c r="M245" s="26">
        <f t="shared" si="163"/>
        <v>0</v>
      </c>
      <c r="N245" s="18">
        <f t="shared" si="188"/>
        <v>47.674069564517545</v>
      </c>
      <c r="O245" s="18">
        <f t="shared" si="189"/>
        <v>0</v>
      </c>
      <c r="P245" s="18">
        <f t="shared" si="190"/>
        <v>-955.55498773149895</v>
      </c>
      <c r="Q245" s="18">
        <f t="shared" si="191"/>
        <v>41.215321073480482</v>
      </c>
      <c r="R245" s="18">
        <f t="shared" si="192"/>
        <v>47.419268331919227</v>
      </c>
      <c r="S245" s="26">
        <f t="shared" si="193"/>
        <v>56117.019830719626</v>
      </c>
      <c r="T245" s="27">
        <f t="shared" si="194"/>
        <v>0</v>
      </c>
      <c r="U245" s="27"/>
      <c r="V245" s="19">
        <f t="shared" si="164"/>
        <v>0</v>
      </c>
      <c r="W245" s="19">
        <f t="shared" ca="1" si="165"/>
        <v>0</v>
      </c>
      <c r="X245" s="19">
        <f t="shared" si="166"/>
        <v>47.674069564517545</v>
      </c>
      <c r="Y245" s="19">
        <f t="shared" si="167"/>
        <v>21.835284984415662</v>
      </c>
      <c r="Z245" s="19">
        <f t="shared" si="160"/>
        <v>0</v>
      </c>
      <c r="AA245" s="19">
        <f t="shared" ca="1" si="195"/>
        <v>25.838784580101883</v>
      </c>
      <c r="AB245">
        <f t="shared" si="209"/>
        <v>0</v>
      </c>
      <c r="AC245" s="19">
        <f t="shared" si="168"/>
        <v>0</v>
      </c>
      <c r="AD245" s="29">
        <f t="shared" si="210"/>
        <v>0</v>
      </c>
      <c r="AE245" s="19">
        <f t="shared" ca="1" si="169"/>
        <v>25.838784580101883</v>
      </c>
      <c r="AF245" s="29">
        <f t="shared" ca="1" si="196"/>
        <v>-1.3464784842653899E-6</v>
      </c>
      <c r="AG245" s="19"/>
      <c r="AH245" s="19">
        <f t="shared" si="170"/>
        <v>0</v>
      </c>
      <c r="AI245" s="19">
        <f>SUM($AH$23:AH245)</f>
        <v>100000</v>
      </c>
      <c r="AJ245" s="19">
        <f t="shared" si="197"/>
        <v>118619.28689318935</v>
      </c>
      <c r="AK245" s="19">
        <f t="shared" ca="1" si="198"/>
        <v>118619.28689318935</v>
      </c>
      <c r="AL245" s="20">
        <f ca="1">IF($F$13,OFFSET(product_specs!$J$5,MIN(10,saving_model!AZ245),saving_model!$G$14),0)</f>
        <v>0</v>
      </c>
      <c r="AM245" s="19">
        <f t="shared" si="199"/>
        <v>118619.28689318935</v>
      </c>
      <c r="AN245" s="19">
        <f t="shared" si="208"/>
        <v>119719.66920248045</v>
      </c>
      <c r="AO245" s="19">
        <f t="shared" si="200"/>
        <v>0</v>
      </c>
      <c r="AP245" s="19">
        <f t="shared" si="201"/>
        <v>0</v>
      </c>
      <c r="AQ245" s="18">
        <f t="shared" si="171"/>
        <v>99.766391002067053</v>
      </c>
      <c r="AR245" s="18">
        <f t="shared" si="202"/>
        <v>0</v>
      </c>
      <c r="AS245" s="18">
        <f t="shared" si="203"/>
        <v>-2001.2318365780684</v>
      </c>
      <c r="AT245" s="3">
        <f>return!Q228</f>
        <v>-1.6729923612561537E-2</v>
      </c>
      <c r="AU245" s="8">
        <f t="shared" si="172"/>
        <v>1.0966603519082592</v>
      </c>
      <c r="AV245">
        <f t="shared" si="173"/>
        <v>0.4778570126239185</v>
      </c>
      <c r="AW245">
        <f t="shared" si="174"/>
        <v>3.4745885052059696E-4</v>
      </c>
      <c r="AX245">
        <f t="shared" si="204"/>
        <v>3.9976018718286408E-4</v>
      </c>
      <c r="AY245">
        <f t="shared" si="175"/>
        <v>0</v>
      </c>
      <c r="AZ245">
        <f t="shared" si="176"/>
        <v>18</v>
      </c>
      <c r="BA245">
        <f t="shared" si="177"/>
        <v>5</v>
      </c>
      <c r="BB245">
        <f t="shared" si="205"/>
        <v>7.2711886891163591E-4</v>
      </c>
      <c r="BC245">
        <f t="shared" si="178"/>
        <v>8.6906165410659091E-3</v>
      </c>
      <c r="BD245">
        <f>VLOOKUP(MIN(90,BE245),mortality!$A$4:$G$76,saving_model!BA245+2,FALSE)</f>
        <v>4.3453082705329545E-3</v>
      </c>
      <c r="BE245">
        <f t="shared" si="179"/>
        <v>67</v>
      </c>
      <c r="BF245" s="9">
        <f t="shared" si="206"/>
        <v>8.3717735912058888E-4</v>
      </c>
      <c r="BG245" s="7">
        <f>VLOOKUP(saving_model!AZ245,lapse!$B$4:$C$134,2,FALSE)</f>
        <v>0.01</v>
      </c>
      <c r="BI245">
        <f>discount_curve!K229</f>
        <v>0.77773878748993852</v>
      </c>
    </row>
    <row r="246" spans="1:61" x14ac:dyDescent="0.55000000000000004">
      <c r="A246">
        <f t="shared" si="207"/>
        <v>223</v>
      </c>
      <c r="B246" s="19">
        <f t="shared" ca="1" si="180"/>
        <v>24.953978711921366</v>
      </c>
      <c r="C246">
        <f t="shared" si="161"/>
        <v>0</v>
      </c>
      <c r="D246">
        <f t="shared" si="181"/>
        <v>40.655437836776962</v>
      </c>
      <c r="E246">
        <f t="shared" ca="1" si="182"/>
        <v>46.775108520851532</v>
      </c>
      <c r="F246">
        <f t="shared" si="162"/>
        <v>0</v>
      </c>
      <c r="G246">
        <f t="shared" si="183"/>
        <v>21.81020448033523</v>
      </c>
      <c r="H246">
        <f t="shared" si="184"/>
        <v>0</v>
      </c>
      <c r="I246" s="19">
        <f t="shared" si="185"/>
        <v>-314.1540317921224</v>
      </c>
      <c r="J246" s="26">
        <f t="shared" si="186"/>
        <v>-448.34876134200749</v>
      </c>
      <c r="L246" s="19">
        <f t="shared" si="187"/>
        <v>56117.019830719633</v>
      </c>
      <c r="M246" s="26">
        <f t="shared" si="163"/>
        <v>0</v>
      </c>
      <c r="N246" s="18">
        <f t="shared" si="188"/>
        <v>46.764183192266366</v>
      </c>
      <c r="O246" s="18">
        <f t="shared" si="189"/>
        <v>0</v>
      </c>
      <c r="P246" s="18">
        <f t="shared" si="190"/>
        <v>-314.1540317921224</v>
      </c>
      <c r="Q246" s="18">
        <f t="shared" si="191"/>
        <v>40.655437836776962</v>
      </c>
      <c r="R246" s="18">
        <f t="shared" si="192"/>
        <v>46.775108520851532</v>
      </c>
      <c r="S246" s="26">
        <f t="shared" si="193"/>
        <v>55668.671069377611</v>
      </c>
      <c r="T246" s="27">
        <f t="shared" si="194"/>
        <v>0</v>
      </c>
      <c r="U246" s="27"/>
      <c r="V246" s="19">
        <f t="shared" si="164"/>
        <v>0</v>
      </c>
      <c r="W246" s="19">
        <f t="shared" ca="1" si="165"/>
        <v>0</v>
      </c>
      <c r="X246" s="19">
        <f t="shared" si="166"/>
        <v>46.764183192266366</v>
      </c>
      <c r="Y246" s="19">
        <f t="shared" si="167"/>
        <v>21.81020448033523</v>
      </c>
      <c r="Z246" s="19">
        <f t="shared" si="160"/>
        <v>0</v>
      </c>
      <c r="AA246" s="19">
        <f t="shared" ca="1" si="195"/>
        <v>24.953978711931136</v>
      </c>
      <c r="AB246">
        <f t="shared" si="209"/>
        <v>0</v>
      </c>
      <c r="AC246" s="19">
        <f t="shared" si="168"/>
        <v>0</v>
      </c>
      <c r="AD246" s="29">
        <f t="shared" si="210"/>
        <v>0</v>
      </c>
      <c r="AE246" s="19">
        <f t="shared" ca="1" si="169"/>
        <v>24.953978711931136</v>
      </c>
      <c r="AF246" s="29">
        <f t="shared" ca="1" si="196"/>
        <v>-9.7699626167013776E-6</v>
      </c>
      <c r="AG246" s="19"/>
      <c r="AH246" s="19">
        <f t="shared" si="170"/>
        <v>0</v>
      </c>
      <c r="AI246" s="19">
        <f>SUM($AH$23:AH246)</f>
        <v>100000</v>
      </c>
      <c r="AJ246" s="19">
        <f t="shared" si="197"/>
        <v>117191.17167053366</v>
      </c>
      <c r="AK246" s="19">
        <f t="shared" ca="1" si="198"/>
        <v>117191.17167053366</v>
      </c>
      <c r="AL246" s="20">
        <f ca="1">IF($F$13,OFFSET(product_specs!$J$5,MIN(10,saving_model!AZ246),saving_model!$G$14),0)</f>
        <v>0</v>
      </c>
      <c r="AM246" s="19">
        <f t="shared" si="199"/>
        <v>117191.17167053366</v>
      </c>
      <c r="AN246" s="19">
        <f t="shared" si="208"/>
        <v>117618.67097490032</v>
      </c>
      <c r="AO246" s="19">
        <f t="shared" si="200"/>
        <v>0</v>
      </c>
      <c r="AP246" s="19">
        <f t="shared" si="201"/>
        <v>0</v>
      </c>
      <c r="AQ246" s="18">
        <f t="shared" si="171"/>
        <v>98.015559145750274</v>
      </c>
      <c r="AR246" s="18">
        <f t="shared" si="202"/>
        <v>0</v>
      </c>
      <c r="AS246" s="18">
        <f t="shared" si="203"/>
        <v>-658.96749044184185</v>
      </c>
      <c r="AT246" s="3">
        <f>return!Q229</f>
        <v>-5.6072482587048444E-3</v>
      </c>
      <c r="AU246" s="8">
        <f t="shared" si="172"/>
        <v>1.0971162498961733</v>
      </c>
      <c r="AV246">
        <f t="shared" si="173"/>
        <v>0.47710979358621503</v>
      </c>
      <c r="AW246">
        <f t="shared" si="174"/>
        <v>3.4691553345907275E-4</v>
      </c>
      <c r="AX246">
        <f t="shared" si="204"/>
        <v>3.9913508717493763E-4</v>
      </c>
      <c r="AY246">
        <f t="shared" si="175"/>
        <v>0</v>
      </c>
      <c r="AZ246">
        <f t="shared" si="176"/>
        <v>18</v>
      </c>
      <c r="BA246">
        <f t="shared" si="177"/>
        <v>5</v>
      </c>
      <c r="BB246">
        <f t="shared" si="205"/>
        <v>7.2711886891163591E-4</v>
      </c>
      <c r="BC246">
        <f t="shared" si="178"/>
        <v>8.6906165410659091E-3</v>
      </c>
      <c r="BD246">
        <f>VLOOKUP(MIN(90,BE246),mortality!$A$4:$G$76,saving_model!BA246+2,FALSE)</f>
        <v>4.3453082705329545E-3</v>
      </c>
      <c r="BE246">
        <f t="shared" si="179"/>
        <v>67</v>
      </c>
      <c r="BF246" s="9">
        <f t="shared" si="206"/>
        <v>8.3717735912058888E-4</v>
      </c>
      <c r="BG246" s="7">
        <f>VLOOKUP(saving_model!AZ246,lapse!$B$4:$C$134,2,FALSE)</f>
        <v>0.01</v>
      </c>
      <c r="BI246">
        <f>discount_curve!K230</f>
        <v>0.77685867337994707</v>
      </c>
    </row>
    <row r="247" spans="1:61" x14ac:dyDescent="0.55000000000000004">
      <c r="A247">
        <f t="shared" si="207"/>
        <v>224</v>
      </c>
      <c r="B247" s="19">
        <f t="shared" ca="1" si="180"/>
        <v>24.60540644018522</v>
      </c>
      <c r="C247">
        <f t="shared" si="161"/>
        <v>0</v>
      </c>
      <c r="D247">
        <f t="shared" si="181"/>
        <v>40.361839066007128</v>
      </c>
      <c r="E247">
        <f t="shared" ca="1" si="182"/>
        <v>46.437315716369064</v>
      </c>
      <c r="F247">
        <f t="shared" si="162"/>
        <v>0</v>
      </c>
      <c r="G247">
        <f t="shared" si="183"/>
        <v>21.78515278429121</v>
      </c>
      <c r="H247">
        <f t="shared" si="184"/>
        <v>0</v>
      </c>
      <c r="I247" s="19">
        <f t="shared" si="185"/>
        <v>-225.8403233423974</v>
      </c>
      <c r="J247" s="26">
        <f t="shared" si="186"/>
        <v>-359.03003734925005</v>
      </c>
      <c r="L247" s="19">
        <f t="shared" si="187"/>
        <v>55668.671069377626</v>
      </c>
      <c r="M247" s="26">
        <f t="shared" si="163"/>
        <v>0</v>
      </c>
      <c r="N247" s="18">
        <f t="shared" si="188"/>
        <v>46.390559224481358</v>
      </c>
      <c r="O247" s="18">
        <f t="shared" si="189"/>
        <v>0</v>
      </c>
      <c r="P247" s="18">
        <f t="shared" si="190"/>
        <v>-225.8403233423974</v>
      </c>
      <c r="Q247" s="18">
        <f t="shared" si="191"/>
        <v>40.361839066007128</v>
      </c>
      <c r="R247" s="18">
        <f t="shared" si="192"/>
        <v>46.437315716369064</v>
      </c>
      <c r="S247" s="26">
        <f t="shared" si="193"/>
        <v>55309.641032028368</v>
      </c>
      <c r="T247" s="27">
        <f t="shared" si="194"/>
        <v>0</v>
      </c>
      <c r="U247" s="27"/>
      <c r="V247" s="19">
        <f t="shared" si="164"/>
        <v>0</v>
      </c>
      <c r="W247" s="19">
        <f t="shared" ca="1" si="165"/>
        <v>0</v>
      </c>
      <c r="X247" s="19">
        <f t="shared" si="166"/>
        <v>46.390559224481358</v>
      </c>
      <c r="Y247" s="19">
        <f t="shared" si="167"/>
        <v>21.78515278429121</v>
      </c>
      <c r="Z247" s="19">
        <f t="shared" si="160"/>
        <v>0</v>
      </c>
      <c r="AA247" s="19">
        <f t="shared" ca="1" si="195"/>
        <v>24.605406440190148</v>
      </c>
      <c r="AB247">
        <f t="shared" si="209"/>
        <v>0</v>
      </c>
      <c r="AC247" s="19">
        <f t="shared" si="168"/>
        <v>0</v>
      </c>
      <c r="AD247" s="29">
        <f t="shared" si="210"/>
        <v>0</v>
      </c>
      <c r="AE247" s="19">
        <f t="shared" ca="1" si="169"/>
        <v>24.605406440190148</v>
      </c>
      <c r="AF247" s="29">
        <f t="shared" ca="1" si="196"/>
        <v>-4.9276138724962948E-6</v>
      </c>
      <c r="AG247" s="19"/>
      <c r="AH247" s="19">
        <f t="shared" si="170"/>
        <v>0</v>
      </c>
      <c r="AI247" s="19">
        <f>SUM($AH$23:AH247)</f>
        <v>100000</v>
      </c>
      <c r="AJ247" s="19">
        <f t="shared" si="197"/>
        <v>116527.07161949182</v>
      </c>
      <c r="AK247" s="19">
        <f t="shared" ca="1" si="198"/>
        <v>116527.07161949182</v>
      </c>
      <c r="AL247" s="20">
        <f ca="1">IF($F$13,OFFSET(product_specs!$J$5,MIN(10,saving_model!AZ247),saving_model!$G$14),0)</f>
        <v>0</v>
      </c>
      <c r="AM247" s="19">
        <f t="shared" si="199"/>
        <v>116527.07161949182</v>
      </c>
      <c r="AN247" s="19">
        <f t="shared" si="208"/>
        <v>116861.68792531274</v>
      </c>
      <c r="AO247" s="19">
        <f t="shared" si="200"/>
        <v>0</v>
      </c>
      <c r="AP247" s="19">
        <f t="shared" si="201"/>
        <v>0</v>
      </c>
      <c r="AQ247" s="18">
        <f t="shared" si="171"/>
        <v>97.384739937760628</v>
      </c>
      <c r="AR247" s="18">
        <f t="shared" si="202"/>
        <v>0</v>
      </c>
      <c r="AS247" s="18">
        <f t="shared" si="203"/>
        <v>-474.46313176632628</v>
      </c>
      <c r="AT247" s="3">
        <f>return!Q230</f>
        <v>-4.0634262255054843E-3</v>
      </c>
      <c r="AU247" s="8">
        <f t="shared" si="172"/>
        <v>1.0975723374076485</v>
      </c>
      <c r="AV247">
        <f t="shared" si="173"/>
        <v>0.47636374296558104</v>
      </c>
      <c r="AW247">
        <f t="shared" si="174"/>
        <v>3.4637306597564652E-4</v>
      </c>
      <c r="AX247">
        <f t="shared" si="204"/>
        <v>3.9851096462808014E-4</v>
      </c>
      <c r="AY247">
        <f t="shared" si="175"/>
        <v>0</v>
      </c>
      <c r="AZ247">
        <f t="shared" si="176"/>
        <v>18</v>
      </c>
      <c r="BA247">
        <f t="shared" si="177"/>
        <v>5</v>
      </c>
      <c r="BB247">
        <f t="shared" si="205"/>
        <v>7.2711886891163591E-4</v>
      </c>
      <c r="BC247">
        <f t="shared" si="178"/>
        <v>8.6906165410659091E-3</v>
      </c>
      <c r="BD247">
        <f>VLOOKUP(MIN(90,BE247),mortality!$A$4:$G$76,saving_model!BA247+2,FALSE)</f>
        <v>4.3453082705329545E-3</v>
      </c>
      <c r="BE247">
        <f t="shared" si="179"/>
        <v>67</v>
      </c>
      <c r="BF247" s="9">
        <f t="shared" si="206"/>
        <v>8.3717735912058888E-4</v>
      </c>
      <c r="BG247" s="7">
        <f>VLOOKUP(saving_model!AZ247,lapse!$B$4:$C$134,2,FALSE)</f>
        <v>0.01</v>
      </c>
      <c r="BI247">
        <f>discount_curve!K231</f>
        <v>0.77597955523525752</v>
      </c>
    </row>
    <row r="248" spans="1:61" x14ac:dyDescent="0.55000000000000004">
      <c r="A248">
        <f t="shared" si="207"/>
        <v>225</v>
      </c>
      <c r="B248" s="19">
        <f t="shared" ca="1" si="180"/>
        <v>24.3312376635036</v>
      </c>
      <c r="C248">
        <f t="shared" si="161"/>
        <v>0</v>
      </c>
      <c r="D248">
        <f t="shared" si="181"/>
        <v>40.226349864372835</v>
      </c>
      <c r="E248">
        <f t="shared" ca="1" si="182"/>
        <v>46.281431966320881</v>
      </c>
      <c r="F248">
        <f t="shared" si="162"/>
        <v>0</v>
      </c>
      <c r="G248">
        <f t="shared" si="183"/>
        <v>21.760129863194042</v>
      </c>
      <c r="H248">
        <f t="shared" si="184"/>
        <v>0</v>
      </c>
      <c r="I248" s="19">
        <f t="shared" si="185"/>
        <v>118.67765230772267</v>
      </c>
      <c r="J248" s="26">
        <f t="shared" si="186"/>
        <v>-13.921497049668687</v>
      </c>
      <c r="L248" s="19">
        <f t="shared" si="187"/>
        <v>55309.641032028376</v>
      </c>
      <c r="M248" s="26">
        <f t="shared" si="163"/>
        <v>0</v>
      </c>
      <c r="N248" s="18">
        <f t="shared" si="188"/>
        <v>46.09136752669032</v>
      </c>
      <c r="O248" s="18">
        <f t="shared" si="189"/>
        <v>0</v>
      </c>
      <c r="P248" s="18">
        <f t="shared" si="190"/>
        <v>118.67765230772267</v>
      </c>
      <c r="Q248" s="18">
        <f t="shared" si="191"/>
        <v>40.226349864372835</v>
      </c>
      <c r="R248" s="18">
        <f t="shared" si="192"/>
        <v>46.281431966320881</v>
      </c>
      <c r="S248" s="26">
        <f t="shared" si="193"/>
        <v>55295.719534978707</v>
      </c>
      <c r="T248" s="27">
        <f t="shared" si="194"/>
        <v>0</v>
      </c>
      <c r="U248" s="27"/>
      <c r="V248" s="19">
        <f t="shared" si="164"/>
        <v>0</v>
      </c>
      <c r="W248" s="19">
        <f t="shared" ca="1" si="165"/>
        <v>0</v>
      </c>
      <c r="X248" s="19">
        <f t="shared" si="166"/>
        <v>46.09136752669032</v>
      </c>
      <c r="Y248" s="19">
        <f t="shared" si="167"/>
        <v>21.760129863194042</v>
      </c>
      <c r="Z248" s="19">
        <f t="shared" si="160"/>
        <v>0</v>
      </c>
      <c r="AA248" s="19">
        <f t="shared" ca="1" si="195"/>
        <v>24.331237663496278</v>
      </c>
      <c r="AB248">
        <f t="shared" si="209"/>
        <v>0</v>
      </c>
      <c r="AC248" s="19">
        <f t="shared" si="168"/>
        <v>0</v>
      </c>
      <c r="AD248" s="29">
        <f t="shared" si="210"/>
        <v>0</v>
      </c>
      <c r="AE248" s="19">
        <f t="shared" ca="1" si="169"/>
        <v>24.331237663496278</v>
      </c>
      <c r="AF248" s="29">
        <f t="shared" ca="1" si="196"/>
        <v>7.3221428920078324E-6</v>
      </c>
      <c r="AG248" s="19"/>
      <c r="AH248" s="19">
        <f t="shared" si="170"/>
        <v>0</v>
      </c>
      <c r="AI248" s="19">
        <f>SUM($AH$23:AH248)</f>
        <v>100000</v>
      </c>
      <c r="AJ248" s="19">
        <f t="shared" si="197"/>
        <v>116317.79077164434</v>
      </c>
      <c r="AK248" s="19">
        <f t="shared" ca="1" si="198"/>
        <v>116317.79077164434</v>
      </c>
      <c r="AL248" s="20">
        <f ca="1">IF($F$13,OFFSET(product_specs!$J$5,MIN(10,saving_model!AZ248),saving_model!$G$14),0)</f>
        <v>0</v>
      </c>
      <c r="AM248" s="19">
        <f t="shared" si="199"/>
        <v>116317.79077164434</v>
      </c>
      <c r="AN248" s="19">
        <f t="shared" si="208"/>
        <v>116289.84005360866</v>
      </c>
      <c r="AO248" s="19">
        <f t="shared" si="200"/>
        <v>0</v>
      </c>
      <c r="AP248" s="19">
        <f t="shared" si="201"/>
        <v>0</v>
      </c>
      <c r="AQ248" s="18">
        <f t="shared" si="171"/>
        <v>96.90820004467389</v>
      </c>
      <c r="AR248" s="18">
        <f t="shared" si="202"/>
        <v>0</v>
      </c>
      <c r="AS248" s="18">
        <f t="shared" si="203"/>
        <v>249.71783616072489</v>
      </c>
      <c r="AT248" s="3">
        <f>return!Q231</f>
        <v>2.1491654627963097E-3</v>
      </c>
      <c r="AU248" s="8">
        <f t="shared" si="172"/>
        <v>1.0980286145214728</v>
      </c>
      <c r="AV248">
        <f t="shared" si="173"/>
        <v>0.47561885893497735</v>
      </c>
      <c r="AW248">
        <f t="shared" si="174"/>
        <v>3.4583144674184366E-4</v>
      </c>
      <c r="AX248">
        <f t="shared" si="204"/>
        <v>3.9788781801384804E-4</v>
      </c>
      <c r="AY248">
        <f t="shared" si="175"/>
        <v>0</v>
      </c>
      <c r="AZ248">
        <f t="shared" si="176"/>
        <v>18</v>
      </c>
      <c r="BA248">
        <f t="shared" si="177"/>
        <v>5</v>
      </c>
      <c r="BB248">
        <f t="shared" si="205"/>
        <v>7.2711886891163591E-4</v>
      </c>
      <c r="BC248">
        <f t="shared" si="178"/>
        <v>8.6906165410659091E-3</v>
      </c>
      <c r="BD248">
        <f>VLOOKUP(MIN(90,BE248),mortality!$A$4:$G$76,saving_model!BA248+2,FALSE)</f>
        <v>4.3453082705329545E-3</v>
      </c>
      <c r="BE248">
        <f t="shared" si="179"/>
        <v>67</v>
      </c>
      <c r="BF248" s="9">
        <f t="shared" si="206"/>
        <v>8.3717735912058888E-4</v>
      </c>
      <c r="BG248" s="7">
        <f>VLOOKUP(saving_model!AZ248,lapse!$B$4:$C$134,2,FALSE)</f>
        <v>0.01</v>
      </c>
      <c r="BI248">
        <f>discount_curve!K232</f>
        <v>0.77510143192880454</v>
      </c>
    </row>
    <row r="249" spans="1:61" x14ac:dyDescent="0.55000000000000004">
      <c r="A249">
        <f t="shared" si="207"/>
        <v>226</v>
      </c>
      <c r="B249" s="19">
        <f t="shared" ca="1" si="180"/>
        <v>24.344630595157696</v>
      </c>
      <c r="C249">
        <f t="shared" si="161"/>
        <v>0</v>
      </c>
      <c r="D249">
        <f t="shared" si="181"/>
        <v>39.856102828565973</v>
      </c>
      <c r="E249">
        <f t="shared" ca="1" si="182"/>
        <v>45.855453396149798</v>
      </c>
      <c r="F249">
        <f t="shared" si="162"/>
        <v>0</v>
      </c>
      <c r="G249">
        <f t="shared" si="183"/>
        <v>21.735135683992162</v>
      </c>
      <c r="H249">
        <f t="shared" si="184"/>
        <v>0</v>
      </c>
      <c r="I249" s="19">
        <f t="shared" si="185"/>
        <v>-871.12287644305525</v>
      </c>
      <c r="J249" s="26">
        <f t="shared" si="186"/>
        <v>-1002.9141989469208</v>
      </c>
      <c r="L249" s="19">
        <f t="shared" si="187"/>
        <v>55295.719534978707</v>
      </c>
      <c r="M249" s="26">
        <f t="shared" si="163"/>
        <v>0</v>
      </c>
      <c r="N249" s="18">
        <f t="shared" si="188"/>
        <v>46.079766279148927</v>
      </c>
      <c r="O249" s="18">
        <f t="shared" si="189"/>
        <v>0</v>
      </c>
      <c r="P249" s="18">
        <f t="shared" si="190"/>
        <v>-871.12287644305525</v>
      </c>
      <c r="Q249" s="18">
        <f t="shared" si="191"/>
        <v>39.856102828565973</v>
      </c>
      <c r="R249" s="18">
        <f t="shared" si="192"/>
        <v>45.855453396149798</v>
      </c>
      <c r="S249" s="26">
        <f t="shared" si="193"/>
        <v>54292.805336031779</v>
      </c>
      <c r="T249" s="27">
        <f t="shared" si="194"/>
        <v>0</v>
      </c>
      <c r="U249" s="27"/>
      <c r="V249" s="19">
        <f t="shared" si="164"/>
        <v>0</v>
      </c>
      <c r="W249" s="19">
        <f t="shared" ca="1" si="165"/>
        <v>0</v>
      </c>
      <c r="X249" s="19">
        <f t="shared" si="166"/>
        <v>46.079766279148927</v>
      </c>
      <c r="Y249" s="19">
        <f t="shared" si="167"/>
        <v>21.735135683992162</v>
      </c>
      <c r="Z249" s="19">
        <f t="shared" si="160"/>
        <v>0</v>
      </c>
      <c r="AA249" s="19">
        <f t="shared" ca="1" si="195"/>
        <v>24.344630595156765</v>
      </c>
      <c r="AB249">
        <f t="shared" si="209"/>
        <v>0</v>
      </c>
      <c r="AC249" s="19">
        <f t="shared" si="168"/>
        <v>0</v>
      </c>
      <c r="AD249" s="29">
        <f t="shared" si="210"/>
        <v>0</v>
      </c>
      <c r="AE249" s="19">
        <f t="shared" ca="1" si="169"/>
        <v>24.344630595156765</v>
      </c>
      <c r="AF249" s="29">
        <f t="shared" ca="1" si="196"/>
        <v>9.3081098384573124E-7</v>
      </c>
      <c r="AG249" s="19"/>
      <c r="AH249" s="19">
        <f t="shared" si="170"/>
        <v>0</v>
      </c>
      <c r="AI249" s="19">
        <f>SUM($AH$23:AH249)</f>
        <v>100000</v>
      </c>
      <c r="AJ249" s="19">
        <f t="shared" si="197"/>
        <v>115427.6839193921</v>
      </c>
      <c r="AK249" s="19">
        <f t="shared" ca="1" si="198"/>
        <v>115427.6839193921</v>
      </c>
      <c r="AL249" s="20">
        <f ca="1">IF($F$13,OFFSET(product_specs!$J$5,MIN(10,saving_model!AZ249),saving_model!$G$14),0)</f>
        <v>0</v>
      </c>
      <c r="AM249" s="19">
        <f t="shared" si="199"/>
        <v>115427.6839193921</v>
      </c>
      <c r="AN249" s="19">
        <f t="shared" si="208"/>
        <v>116442.6496897247</v>
      </c>
      <c r="AO249" s="19">
        <f t="shared" si="200"/>
        <v>0</v>
      </c>
      <c r="AP249" s="19">
        <f t="shared" si="201"/>
        <v>0</v>
      </c>
      <c r="AQ249" s="18">
        <f t="shared" si="171"/>
        <v>97.035541408103924</v>
      </c>
      <c r="AR249" s="18">
        <f t="shared" si="202"/>
        <v>0</v>
      </c>
      <c r="AS249" s="18">
        <f t="shared" si="203"/>
        <v>-1835.8604578489983</v>
      </c>
      <c r="AT249" s="3">
        <f>return!Q232</f>
        <v>-1.5779369693374568E-2</v>
      </c>
      <c r="AU249" s="8">
        <f t="shared" si="172"/>
        <v>1.0984850813164666</v>
      </c>
      <c r="AV249">
        <f t="shared" si="173"/>
        <v>0.47487513967022166</v>
      </c>
      <c r="AW249">
        <f t="shared" si="174"/>
        <v>3.4529067443126669E-4</v>
      </c>
      <c r="AX249">
        <f t="shared" si="204"/>
        <v>3.9726564580618761E-4</v>
      </c>
      <c r="AY249">
        <f t="shared" si="175"/>
        <v>0</v>
      </c>
      <c r="AZ249">
        <f t="shared" si="176"/>
        <v>18</v>
      </c>
      <c r="BA249">
        <f t="shared" si="177"/>
        <v>5</v>
      </c>
      <c r="BB249">
        <f t="shared" si="205"/>
        <v>7.2711886891163591E-4</v>
      </c>
      <c r="BC249">
        <f t="shared" si="178"/>
        <v>8.6906165410659091E-3</v>
      </c>
      <c r="BD249">
        <f>VLOOKUP(MIN(90,BE249),mortality!$A$4:$G$76,saving_model!BA249+2,FALSE)</f>
        <v>4.3453082705329545E-3</v>
      </c>
      <c r="BE249">
        <f t="shared" si="179"/>
        <v>67</v>
      </c>
      <c r="BF249" s="9">
        <f t="shared" si="206"/>
        <v>8.3717735912058888E-4</v>
      </c>
      <c r="BG249" s="7">
        <f>VLOOKUP(saving_model!AZ249,lapse!$B$4:$C$134,2,FALSE)</f>
        <v>0.01</v>
      </c>
      <c r="BI249">
        <f>discount_curve!K233</f>
        <v>0.77422430233479667</v>
      </c>
    </row>
    <row r="250" spans="1:61" x14ac:dyDescent="0.55000000000000004">
      <c r="A250">
        <f t="shared" si="207"/>
        <v>227</v>
      </c>
      <c r="B250" s="19">
        <f t="shared" ca="1" si="180"/>
        <v>23.533834233012612</v>
      </c>
      <c r="C250">
        <f t="shared" si="161"/>
        <v>0</v>
      </c>
      <c r="D250">
        <f t="shared" si="181"/>
        <v>39.586512079141592</v>
      </c>
      <c r="E250">
        <f t="shared" ca="1" si="182"/>
        <v>45.545282426864695</v>
      </c>
      <c r="F250">
        <f t="shared" si="162"/>
        <v>0</v>
      </c>
      <c r="G250">
        <f t="shared" si="183"/>
        <v>21.710170213671979</v>
      </c>
      <c r="H250">
        <f t="shared" si="184"/>
        <v>0</v>
      </c>
      <c r="I250" s="19">
        <f t="shared" si="185"/>
        <v>390.51538619511638</v>
      </c>
      <c r="J250" s="26">
        <f t="shared" si="186"/>
        <v>260.13958724242548</v>
      </c>
      <c r="L250" s="19">
        <f t="shared" si="187"/>
        <v>54292.805336031786</v>
      </c>
      <c r="M250" s="26">
        <f t="shared" si="163"/>
        <v>0</v>
      </c>
      <c r="N250" s="18">
        <f t="shared" si="188"/>
        <v>45.244004446693161</v>
      </c>
      <c r="O250" s="18">
        <f t="shared" si="189"/>
        <v>0</v>
      </c>
      <c r="P250" s="18">
        <f t="shared" si="190"/>
        <v>390.51538619511638</v>
      </c>
      <c r="Q250" s="18">
        <f t="shared" si="191"/>
        <v>39.586512079141592</v>
      </c>
      <c r="R250" s="18">
        <f t="shared" si="192"/>
        <v>45.545282426864695</v>
      </c>
      <c r="S250" s="26">
        <f t="shared" si="193"/>
        <v>54552.944923274204</v>
      </c>
      <c r="T250" s="27">
        <f t="shared" si="194"/>
        <v>0</v>
      </c>
      <c r="U250" s="27"/>
      <c r="V250" s="19">
        <f t="shared" si="164"/>
        <v>0</v>
      </c>
      <c r="W250" s="19">
        <f t="shared" ca="1" si="165"/>
        <v>0</v>
      </c>
      <c r="X250" s="19">
        <f t="shared" si="166"/>
        <v>45.244004446693161</v>
      </c>
      <c r="Y250" s="19">
        <f t="shared" si="167"/>
        <v>21.710170213671979</v>
      </c>
      <c r="Z250" s="19">
        <f t="shared" si="160"/>
        <v>0</v>
      </c>
      <c r="AA250" s="19">
        <f t="shared" ca="1" si="195"/>
        <v>23.533834233021182</v>
      </c>
      <c r="AB250">
        <f t="shared" si="209"/>
        <v>0</v>
      </c>
      <c r="AC250" s="19">
        <f t="shared" si="168"/>
        <v>0</v>
      </c>
      <c r="AD250" s="29">
        <f t="shared" si="210"/>
        <v>0</v>
      </c>
      <c r="AE250" s="19">
        <f t="shared" ca="1" si="169"/>
        <v>23.533834233021182</v>
      </c>
      <c r="AF250" s="29">
        <f t="shared" ca="1" si="196"/>
        <v>-8.5691453932668082E-6</v>
      </c>
      <c r="AG250" s="19"/>
      <c r="AH250" s="19">
        <f t="shared" si="170"/>
        <v>0</v>
      </c>
      <c r="AI250" s="19">
        <f>SUM($AH$23:AH250)</f>
        <v>100000</v>
      </c>
      <c r="AJ250" s="19">
        <f t="shared" si="197"/>
        <v>114826.47199750179</v>
      </c>
      <c r="AK250" s="19">
        <f t="shared" ca="1" si="198"/>
        <v>114826.47199750179</v>
      </c>
      <c r="AL250" s="20">
        <f ca="1">IF($F$13,OFFSET(product_specs!$J$5,MIN(10,saving_model!AZ250),saving_model!$G$14),0)</f>
        <v>0</v>
      </c>
      <c r="AM250" s="19">
        <f t="shared" si="199"/>
        <v>114826.47199750179</v>
      </c>
      <c r="AN250" s="19">
        <f t="shared" si="208"/>
        <v>114509.75369046759</v>
      </c>
      <c r="AO250" s="19">
        <f t="shared" si="200"/>
        <v>0</v>
      </c>
      <c r="AP250" s="19">
        <f t="shared" si="201"/>
        <v>0</v>
      </c>
      <c r="AQ250" s="18">
        <f t="shared" si="171"/>
        <v>95.424794742056335</v>
      </c>
      <c r="AR250" s="18">
        <f t="shared" si="202"/>
        <v>0</v>
      </c>
      <c r="AS250" s="18">
        <f t="shared" si="203"/>
        <v>824.28620355249723</v>
      </c>
      <c r="AT250" s="3">
        <f>return!Q233</f>
        <v>7.2043966128030323E-3</v>
      </c>
      <c r="AU250" s="8">
        <f t="shared" si="172"/>
        <v>1.0989417378714832</v>
      </c>
      <c r="AV250">
        <f t="shared" si="173"/>
        <v>0.4741325833499842</v>
      </c>
      <c r="AW250">
        <f t="shared" si="174"/>
        <v>3.4475074771959246E-4</v>
      </c>
      <c r="AX250">
        <f t="shared" si="204"/>
        <v>3.966444464814315E-4</v>
      </c>
      <c r="AY250">
        <f t="shared" si="175"/>
        <v>0</v>
      </c>
      <c r="AZ250">
        <f t="shared" si="176"/>
        <v>18</v>
      </c>
      <c r="BA250">
        <f t="shared" si="177"/>
        <v>5</v>
      </c>
      <c r="BB250">
        <f t="shared" si="205"/>
        <v>7.2711886891163591E-4</v>
      </c>
      <c r="BC250">
        <f t="shared" si="178"/>
        <v>8.6906165410659091E-3</v>
      </c>
      <c r="BD250">
        <f>VLOOKUP(MIN(90,BE250),mortality!$A$4:$G$76,saving_model!BA250+2,FALSE)</f>
        <v>4.3453082705329545E-3</v>
      </c>
      <c r="BE250">
        <f t="shared" si="179"/>
        <v>67</v>
      </c>
      <c r="BF250" s="9">
        <f t="shared" si="206"/>
        <v>8.3717735912058888E-4</v>
      </c>
      <c r="BG250" s="7">
        <f>VLOOKUP(saving_model!AZ250,lapse!$B$4:$C$134,2,FALSE)</f>
        <v>0.01</v>
      </c>
      <c r="BI250">
        <f>discount_curve!K234</f>
        <v>0.7733481653287172</v>
      </c>
    </row>
    <row r="251" spans="1:61" x14ac:dyDescent="0.55000000000000004">
      <c r="A251">
        <f t="shared" si="207"/>
        <v>228</v>
      </c>
      <c r="B251" s="19">
        <f t="shared" ca="1" si="180"/>
        <v>23.775554016808655</v>
      </c>
      <c r="C251">
        <f t="shared" si="161"/>
        <v>0</v>
      </c>
      <c r="D251">
        <f t="shared" si="181"/>
        <v>43.070825105507559</v>
      </c>
      <c r="E251">
        <f t="shared" ca="1" si="182"/>
        <v>45.441837368804286</v>
      </c>
      <c r="F251">
        <f t="shared" si="162"/>
        <v>0</v>
      </c>
      <c r="G251">
        <f t="shared" si="183"/>
        <v>21.68523341925782</v>
      </c>
      <c r="H251">
        <f t="shared" si="184"/>
        <v>0</v>
      </c>
      <c r="I251" s="19">
        <f t="shared" si="185"/>
        <v>-368.88344339279274</v>
      </c>
      <c r="J251" s="26">
        <f t="shared" si="186"/>
        <v>-502.85689330317109</v>
      </c>
      <c r="L251" s="19">
        <f t="shared" si="187"/>
        <v>54552.944923274212</v>
      </c>
      <c r="M251" s="26">
        <f t="shared" si="163"/>
        <v>0</v>
      </c>
      <c r="N251" s="18">
        <f t="shared" si="188"/>
        <v>45.46078743606185</v>
      </c>
      <c r="O251" s="18">
        <f t="shared" si="189"/>
        <v>0</v>
      </c>
      <c r="P251" s="18">
        <f t="shared" si="190"/>
        <v>-368.88344339279274</v>
      </c>
      <c r="Q251" s="18">
        <f t="shared" si="191"/>
        <v>43.070825105507559</v>
      </c>
      <c r="R251" s="18">
        <f t="shared" si="192"/>
        <v>45.441837368804286</v>
      </c>
      <c r="S251" s="26">
        <f t="shared" si="193"/>
        <v>54050.088029971048</v>
      </c>
      <c r="T251" s="27">
        <f t="shared" si="194"/>
        <v>0</v>
      </c>
      <c r="U251" s="27"/>
      <c r="V251" s="19">
        <f t="shared" si="164"/>
        <v>0</v>
      </c>
      <c r="W251" s="19">
        <f t="shared" ca="1" si="165"/>
        <v>0</v>
      </c>
      <c r="X251" s="19">
        <f t="shared" si="166"/>
        <v>45.46078743606185</v>
      </c>
      <c r="Y251" s="19">
        <f t="shared" si="167"/>
        <v>21.68523341925782</v>
      </c>
      <c r="Z251" s="19">
        <f t="shared" si="160"/>
        <v>0</v>
      </c>
      <c r="AA251" s="19">
        <f t="shared" ca="1" si="195"/>
        <v>23.77555401680403</v>
      </c>
      <c r="AB251">
        <f t="shared" si="209"/>
        <v>0</v>
      </c>
      <c r="AC251" s="19">
        <f t="shared" si="168"/>
        <v>0</v>
      </c>
      <c r="AD251" s="29">
        <f t="shared" si="210"/>
        <v>0</v>
      </c>
      <c r="AE251" s="19">
        <f t="shared" ca="1" si="169"/>
        <v>23.77555401680403</v>
      </c>
      <c r="AF251" s="29">
        <f t="shared" ca="1" si="196"/>
        <v>4.6256332097982522E-6</v>
      </c>
      <c r="AG251" s="19"/>
      <c r="AH251" s="19">
        <f t="shared" si="170"/>
        <v>0</v>
      </c>
      <c r="AI251" s="19">
        <f>SUM($AH$23:AH251)</f>
        <v>100000</v>
      </c>
      <c r="AJ251" s="19">
        <f t="shared" si="197"/>
        <v>114752.64725644366</v>
      </c>
      <c r="AK251" s="19">
        <f t="shared" ca="1" si="198"/>
        <v>114752.64725644366</v>
      </c>
      <c r="AL251" s="20">
        <f ca="1">IF($F$13,OFFSET(product_specs!$J$5,MIN(10,saving_model!AZ251),saving_model!$G$14),0)</f>
        <v>0</v>
      </c>
      <c r="AM251" s="19">
        <f t="shared" si="199"/>
        <v>114752.64725644366</v>
      </c>
      <c r="AN251" s="19">
        <f t="shared" si="208"/>
        <v>115238.61509927805</v>
      </c>
      <c r="AO251" s="19">
        <f t="shared" si="200"/>
        <v>0</v>
      </c>
      <c r="AP251" s="19">
        <f t="shared" si="201"/>
        <v>0</v>
      </c>
      <c r="AQ251" s="18">
        <f t="shared" si="171"/>
        <v>96.032179249398382</v>
      </c>
      <c r="AR251" s="18">
        <f t="shared" si="202"/>
        <v>0</v>
      </c>
      <c r="AS251" s="18">
        <f t="shared" si="203"/>
        <v>-779.87132716999417</v>
      </c>
      <c r="AT251" s="3">
        <f>return!Q234</f>
        <v>-6.7730921731332661E-3</v>
      </c>
      <c r="AU251" s="8">
        <f t="shared" si="172"/>
        <v>1.0993985842654086</v>
      </c>
      <c r="AV251">
        <f t="shared" si="173"/>
        <v>0.47339118815578318</v>
      </c>
      <c r="AW251">
        <f t="shared" si="174"/>
        <v>3.7533622217233005E-4</v>
      </c>
      <c r="AX251">
        <f t="shared" si="204"/>
        <v>3.9599816174395585E-4</v>
      </c>
      <c r="AY251">
        <f t="shared" si="175"/>
        <v>0</v>
      </c>
      <c r="AZ251">
        <f t="shared" si="176"/>
        <v>19</v>
      </c>
      <c r="BA251">
        <f t="shared" si="177"/>
        <v>5</v>
      </c>
      <c r="BB251">
        <f t="shared" si="205"/>
        <v>7.9286693872471226E-4</v>
      </c>
      <c r="BC251">
        <f t="shared" si="178"/>
        <v>9.4730226162608663E-3</v>
      </c>
      <c r="BD251">
        <f>VLOOKUP(MIN(90,BE251),mortality!$A$4:$G$76,saving_model!BA251+2,FALSE)</f>
        <v>4.7365113081304332E-3</v>
      </c>
      <c r="BE251">
        <f t="shared" si="179"/>
        <v>68</v>
      </c>
      <c r="BF251" s="9">
        <f t="shared" si="206"/>
        <v>8.3717735912058888E-4</v>
      </c>
      <c r="BG251" s="7">
        <f>VLOOKUP(saving_model!AZ251,lapse!$B$4:$C$134,2,FALSE)</f>
        <v>0.01</v>
      </c>
      <c r="BI251">
        <f>discount_curve!K235</f>
        <v>0.77146019523493725</v>
      </c>
    </row>
    <row r="252" spans="1:61" x14ac:dyDescent="0.55000000000000004">
      <c r="A252">
        <f t="shared" si="207"/>
        <v>229</v>
      </c>
      <c r="B252" s="19">
        <f t="shared" ca="1" si="180"/>
        <v>23.382839917997899</v>
      </c>
      <c r="C252">
        <f t="shared" si="161"/>
        <v>0</v>
      </c>
      <c r="D252">
        <f t="shared" si="181"/>
        <v>43.001728758013144</v>
      </c>
      <c r="E252">
        <f t="shared" ca="1" si="182"/>
        <v>45.368937326190093</v>
      </c>
      <c r="F252">
        <f t="shared" si="162"/>
        <v>0</v>
      </c>
      <c r="G252">
        <f t="shared" si="183"/>
        <v>21.658900106972666</v>
      </c>
      <c r="H252">
        <f t="shared" si="184"/>
        <v>0</v>
      </c>
      <c r="I252" s="19">
        <f t="shared" si="185"/>
        <v>461.02064300017304</v>
      </c>
      <c r="J252" s="26">
        <f t="shared" si="186"/>
        <v>327.60823689099925</v>
      </c>
      <c r="L252" s="19">
        <f t="shared" si="187"/>
        <v>54050.088029971041</v>
      </c>
      <c r="M252" s="26">
        <f t="shared" si="163"/>
        <v>0</v>
      </c>
      <c r="N252" s="18">
        <f t="shared" si="188"/>
        <v>45.041740024975873</v>
      </c>
      <c r="O252" s="18">
        <f t="shared" si="189"/>
        <v>0</v>
      </c>
      <c r="P252" s="18">
        <f t="shared" si="190"/>
        <v>461.02064300017304</v>
      </c>
      <c r="Q252" s="18">
        <f t="shared" si="191"/>
        <v>43.001728758013144</v>
      </c>
      <c r="R252" s="18">
        <f t="shared" si="192"/>
        <v>45.368937326190093</v>
      </c>
      <c r="S252" s="26">
        <f t="shared" si="193"/>
        <v>54377.696266862033</v>
      </c>
      <c r="T252" s="27">
        <f t="shared" si="194"/>
        <v>0</v>
      </c>
      <c r="U252" s="27"/>
      <c r="V252" s="19">
        <f t="shared" si="164"/>
        <v>0</v>
      </c>
      <c r="W252" s="19">
        <f t="shared" ca="1" si="165"/>
        <v>0</v>
      </c>
      <c r="X252" s="19">
        <f t="shared" si="166"/>
        <v>45.041740024975873</v>
      </c>
      <c r="Y252" s="19">
        <f t="shared" si="167"/>
        <v>21.658900106972666</v>
      </c>
      <c r="Z252" s="19">
        <f t="shared" si="160"/>
        <v>0</v>
      </c>
      <c r="AA252" s="19">
        <f t="shared" ca="1" si="195"/>
        <v>23.382839918003206</v>
      </c>
      <c r="AB252">
        <f t="shared" si="209"/>
        <v>0</v>
      </c>
      <c r="AC252" s="19">
        <f t="shared" si="168"/>
        <v>0</v>
      </c>
      <c r="AD252" s="29">
        <f t="shared" si="210"/>
        <v>0</v>
      </c>
      <c r="AE252" s="19">
        <f t="shared" ca="1" si="169"/>
        <v>23.382839918003206</v>
      </c>
      <c r="AF252" s="29">
        <f t="shared" ca="1" si="196"/>
        <v>-5.3077542361279484E-6</v>
      </c>
      <c r="AG252" s="19"/>
      <c r="AH252" s="19">
        <f t="shared" si="170"/>
        <v>0</v>
      </c>
      <c r="AI252" s="19">
        <f>SUM($AH$23:AH252)</f>
        <v>100000</v>
      </c>
      <c r="AJ252" s="19">
        <f t="shared" si="197"/>
        <v>114755.5358206755</v>
      </c>
      <c r="AK252" s="19">
        <f t="shared" ca="1" si="198"/>
        <v>114755.5358206755</v>
      </c>
      <c r="AL252" s="20">
        <f ca="1">IF($F$13,OFFSET(product_specs!$J$5,MIN(10,saving_model!AZ252),saving_model!$G$14),0)</f>
        <v>0</v>
      </c>
      <c r="AM252" s="19">
        <f t="shared" si="199"/>
        <v>114755.5358206755</v>
      </c>
      <c r="AN252" s="19">
        <f t="shared" si="208"/>
        <v>114362.71159285866</v>
      </c>
      <c r="AO252" s="19">
        <f t="shared" si="200"/>
        <v>0</v>
      </c>
      <c r="AP252" s="19">
        <f t="shared" si="201"/>
        <v>0</v>
      </c>
      <c r="AQ252" s="18">
        <f t="shared" si="171"/>
        <v>95.302259660715549</v>
      </c>
      <c r="AR252" s="18">
        <f t="shared" si="202"/>
        <v>0</v>
      </c>
      <c r="AS252" s="18">
        <f t="shared" si="203"/>
        <v>976.25297495514292</v>
      </c>
      <c r="AT252" s="3">
        <f>return!Q235</f>
        <v>8.543581942147993E-3</v>
      </c>
      <c r="AU252" s="8">
        <f t="shared" si="172"/>
        <v>1.0998556205771617</v>
      </c>
      <c r="AV252">
        <f t="shared" si="173"/>
        <v>0.47261985377186688</v>
      </c>
      <c r="AW252">
        <f t="shared" si="174"/>
        <v>3.7472465664062127E-4</v>
      </c>
      <c r="AX252">
        <f t="shared" si="204"/>
        <v>3.9535293005024663E-4</v>
      </c>
      <c r="AY252">
        <f t="shared" si="175"/>
        <v>0</v>
      </c>
      <c r="AZ252">
        <f t="shared" si="176"/>
        <v>19</v>
      </c>
      <c r="BA252">
        <f t="shared" si="177"/>
        <v>5</v>
      </c>
      <c r="BB252">
        <f t="shared" si="205"/>
        <v>7.9286693872471226E-4</v>
      </c>
      <c r="BC252">
        <f t="shared" si="178"/>
        <v>9.4730226162608663E-3</v>
      </c>
      <c r="BD252">
        <f>VLOOKUP(MIN(90,BE252),mortality!$A$4:$G$76,saving_model!BA252+2,FALSE)</f>
        <v>4.7365113081304332E-3</v>
      </c>
      <c r="BE252">
        <f t="shared" si="179"/>
        <v>68</v>
      </c>
      <c r="BF252" s="9">
        <f t="shared" si="206"/>
        <v>8.3717735912058888E-4</v>
      </c>
      <c r="BG252" s="7">
        <f>VLOOKUP(saving_model!AZ252,lapse!$B$4:$C$134,2,FALSE)</f>
        <v>0.01</v>
      </c>
      <c r="BI252">
        <f>discount_curve!K236</f>
        <v>0.77058275191787085</v>
      </c>
    </row>
    <row r="253" spans="1:61" x14ac:dyDescent="0.55000000000000004">
      <c r="A253">
        <f t="shared" si="207"/>
        <v>230</v>
      </c>
      <c r="B253" s="19">
        <f t="shared" ca="1" si="180"/>
        <v>23.682148116691224</v>
      </c>
      <c r="C253">
        <f t="shared" si="161"/>
        <v>0</v>
      </c>
      <c r="D253">
        <f t="shared" si="181"/>
        <v>43.350051418998987</v>
      </c>
      <c r="E253">
        <f t="shared" ca="1" si="182"/>
        <v>45.736434853196236</v>
      </c>
      <c r="F253">
        <f t="shared" si="162"/>
        <v>0</v>
      </c>
      <c r="G253">
        <f t="shared" si="183"/>
        <v>21.632598772362027</v>
      </c>
      <c r="H253">
        <f t="shared" si="184"/>
        <v>0</v>
      </c>
      <c r="I253" s="19">
        <f t="shared" si="185"/>
        <v>684.80861811128307</v>
      </c>
      <c r="J253" s="26">
        <f t="shared" si="186"/>
        <v>550.40738495003461</v>
      </c>
      <c r="L253" s="19">
        <f t="shared" si="187"/>
        <v>54377.69626686204</v>
      </c>
      <c r="M253" s="26">
        <f t="shared" si="163"/>
        <v>0</v>
      </c>
      <c r="N253" s="18">
        <f t="shared" si="188"/>
        <v>45.314746889051698</v>
      </c>
      <c r="O253" s="18">
        <f t="shared" si="189"/>
        <v>0</v>
      </c>
      <c r="P253" s="18">
        <f t="shared" si="190"/>
        <v>684.80861811128307</v>
      </c>
      <c r="Q253" s="18">
        <f t="shared" si="191"/>
        <v>43.350051418998987</v>
      </c>
      <c r="R253" s="18">
        <f t="shared" si="192"/>
        <v>45.736434853196236</v>
      </c>
      <c r="S253" s="26">
        <f t="shared" si="193"/>
        <v>54928.103651812067</v>
      </c>
      <c r="T253" s="27">
        <f t="shared" si="194"/>
        <v>0</v>
      </c>
      <c r="U253" s="27"/>
      <c r="V253" s="19">
        <f t="shared" si="164"/>
        <v>0</v>
      </c>
      <c r="W253" s="19">
        <f t="shared" ca="1" si="165"/>
        <v>0</v>
      </c>
      <c r="X253" s="19">
        <f t="shared" si="166"/>
        <v>45.314746889051698</v>
      </c>
      <c r="Y253" s="19">
        <f t="shared" si="167"/>
        <v>21.632598772362027</v>
      </c>
      <c r="Z253" s="19">
        <f t="shared" si="160"/>
        <v>0</v>
      </c>
      <c r="AA253" s="19">
        <f t="shared" ca="1" si="195"/>
        <v>23.682148116689671</v>
      </c>
      <c r="AB253">
        <f t="shared" si="209"/>
        <v>0</v>
      </c>
      <c r="AC253" s="19">
        <f t="shared" si="168"/>
        <v>0</v>
      </c>
      <c r="AD253" s="29">
        <f t="shared" si="210"/>
        <v>0</v>
      </c>
      <c r="AE253" s="19">
        <f t="shared" ca="1" si="169"/>
        <v>23.682148116689671</v>
      </c>
      <c r="AF253" s="29">
        <f t="shared" ca="1" si="196"/>
        <v>1.5525358776358189E-6</v>
      </c>
      <c r="AG253" s="19"/>
      <c r="AH253" s="19">
        <f t="shared" si="170"/>
        <v>0</v>
      </c>
      <c r="AI253" s="19">
        <f>SUM($AH$23:AH253)</f>
        <v>100000</v>
      </c>
      <c r="AJ253" s="19">
        <f t="shared" si="197"/>
        <v>115873.88141193987</v>
      </c>
      <c r="AK253" s="19">
        <f t="shared" ca="1" si="198"/>
        <v>115873.88141193987</v>
      </c>
      <c r="AL253" s="20">
        <f ca="1">IF($F$13,OFFSET(product_specs!$J$5,MIN(10,saving_model!AZ253),saving_model!$G$14),0)</f>
        <v>0</v>
      </c>
      <c r="AM253" s="19">
        <f t="shared" si="199"/>
        <v>115873.88141193987</v>
      </c>
      <c r="AN253" s="19">
        <f t="shared" si="208"/>
        <v>115243.66230815309</v>
      </c>
      <c r="AO253" s="19">
        <f t="shared" si="200"/>
        <v>0</v>
      </c>
      <c r="AP253" s="19">
        <f t="shared" si="201"/>
        <v>0</v>
      </c>
      <c r="AQ253" s="18">
        <f t="shared" si="171"/>
        <v>96.036385256794233</v>
      </c>
      <c r="AR253" s="18">
        <f t="shared" si="202"/>
        <v>0</v>
      </c>
      <c r="AS253" s="18">
        <f t="shared" si="203"/>
        <v>1452.510978087186</v>
      </c>
      <c r="AT253" s="3">
        <f>return!Q236</f>
        <v>1.2614337173219692E-2</v>
      </c>
      <c r="AU253" s="8">
        <f t="shared" si="172"/>
        <v>1.1003128468856942</v>
      </c>
      <c r="AV253">
        <f t="shared" si="173"/>
        <v>0.47184977618517604</v>
      </c>
      <c r="AW253">
        <f t="shared" si="174"/>
        <v>3.7411408758188119E-4</v>
      </c>
      <c r="AX253">
        <f t="shared" si="204"/>
        <v>3.94708749684495E-4</v>
      </c>
      <c r="AY253">
        <f t="shared" si="175"/>
        <v>0</v>
      </c>
      <c r="AZ253">
        <f t="shared" si="176"/>
        <v>19</v>
      </c>
      <c r="BA253">
        <f t="shared" si="177"/>
        <v>5</v>
      </c>
      <c r="BB253">
        <f t="shared" si="205"/>
        <v>7.9286693872471226E-4</v>
      </c>
      <c r="BC253">
        <f t="shared" si="178"/>
        <v>9.4730226162608663E-3</v>
      </c>
      <c r="BD253">
        <f>VLOOKUP(MIN(90,BE253),mortality!$A$4:$G$76,saving_model!BA253+2,FALSE)</f>
        <v>4.7365113081304332E-3</v>
      </c>
      <c r="BE253">
        <f t="shared" si="179"/>
        <v>68</v>
      </c>
      <c r="BF253" s="9">
        <f t="shared" si="206"/>
        <v>8.3717735912058888E-4</v>
      </c>
      <c r="BG253" s="7">
        <f>VLOOKUP(saving_model!AZ253,lapse!$B$4:$C$134,2,FALSE)</f>
        <v>0.01</v>
      </c>
      <c r="BI253">
        <f>discount_curve!K237</f>
        <v>0.76970630658719352</v>
      </c>
    </row>
    <row r="254" spans="1:61" x14ac:dyDescent="0.55000000000000004">
      <c r="A254">
        <f t="shared" si="207"/>
        <v>231</v>
      </c>
      <c r="B254" s="19">
        <f t="shared" ca="1" si="180"/>
        <v>24.16709033324787</v>
      </c>
      <c r="C254">
        <f t="shared" si="161"/>
        <v>0</v>
      </c>
      <c r="D254">
        <f t="shared" si="181"/>
        <v>43.380963245473801</v>
      </c>
      <c r="E254">
        <f t="shared" ca="1" si="182"/>
        <v>45.769048349408578</v>
      </c>
      <c r="F254">
        <f t="shared" si="162"/>
        <v>0</v>
      </c>
      <c r="G254">
        <f t="shared" si="183"/>
        <v>21.606329376594033</v>
      </c>
      <c r="H254">
        <f t="shared" si="184"/>
        <v>0</v>
      </c>
      <c r="I254" s="19">
        <f t="shared" si="185"/>
        <v>-336.2814406425635</v>
      </c>
      <c r="J254" s="26">
        <f t="shared" si="186"/>
        <v>-471.20487194728776</v>
      </c>
      <c r="L254" s="19">
        <f t="shared" si="187"/>
        <v>54928.103651812075</v>
      </c>
      <c r="M254" s="26">
        <f t="shared" si="163"/>
        <v>0</v>
      </c>
      <c r="N254" s="18">
        <f t="shared" si="188"/>
        <v>45.773419709843395</v>
      </c>
      <c r="O254" s="18">
        <f t="shared" si="189"/>
        <v>0</v>
      </c>
      <c r="P254" s="18">
        <f t="shared" si="190"/>
        <v>-336.2814406425635</v>
      </c>
      <c r="Q254" s="18">
        <f t="shared" si="191"/>
        <v>43.380963245473801</v>
      </c>
      <c r="R254" s="18">
        <f t="shared" si="192"/>
        <v>45.769048349408578</v>
      </c>
      <c r="S254" s="26">
        <f t="shared" si="193"/>
        <v>54456.898779864794</v>
      </c>
      <c r="T254" s="27">
        <f t="shared" si="194"/>
        <v>0</v>
      </c>
      <c r="U254" s="27"/>
      <c r="V254" s="19">
        <f t="shared" si="164"/>
        <v>0</v>
      </c>
      <c r="W254" s="19">
        <f t="shared" ca="1" si="165"/>
        <v>0</v>
      </c>
      <c r="X254" s="19">
        <f t="shared" si="166"/>
        <v>45.773419709843395</v>
      </c>
      <c r="Y254" s="19">
        <f t="shared" si="167"/>
        <v>21.606329376594033</v>
      </c>
      <c r="Z254" s="19">
        <f t="shared" si="160"/>
        <v>0</v>
      </c>
      <c r="AA254" s="19">
        <f t="shared" ca="1" si="195"/>
        <v>24.167090333249362</v>
      </c>
      <c r="AB254">
        <f t="shared" si="209"/>
        <v>0</v>
      </c>
      <c r="AC254" s="19">
        <f t="shared" si="168"/>
        <v>0</v>
      </c>
      <c r="AD254" s="29">
        <f t="shared" si="210"/>
        <v>0</v>
      </c>
      <c r="AE254" s="19">
        <f t="shared" ca="1" si="169"/>
        <v>24.167090333249362</v>
      </c>
      <c r="AF254" s="29">
        <f t="shared" ca="1" si="196"/>
        <v>-1.4921397450962104E-6</v>
      </c>
      <c r="AG254" s="19"/>
      <c r="AH254" s="19">
        <f t="shared" si="170"/>
        <v>0</v>
      </c>
      <c r="AI254" s="19">
        <f>SUM($AH$23:AH254)</f>
        <v>100000</v>
      </c>
      <c r="AJ254" s="19">
        <f t="shared" si="197"/>
        <v>116145.75377891693</v>
      </c>
      <c r="AK254" s="19">
        <f t="shared" ca="1" si="198"/>
        <v>116145.75377891693</v>
      </c>
      <c r="AL254" s="20">
        <f ca="1">IF($F$13,OFFSET(product_specs!$J$5,MIN(10,saving_model!AZ254),saving_model!$G$14),0)</f>
        <v>0</v>
      </c>
      <c r="AM254" s="19">
        <f t="shared" si="199"/>
        <v>116145.75377891693</v>
      </c>
      <c r="AN254" s="19">
        <f t="shared" si="208"/>
        <v>116600.13690098347</v>
      </c>
      <c r="AO254" s="19">
        <f t="shared" si="200"/>
        <v>0</v>
      </c>
      <c r="AP254" s="19">
        <f t="shared" si="201"/>
        <v>0</v>
      </c>
      <c r="AQ254" s="18">
        <f t="shared" si="171"/>
        <v>97.166780750819555</v>
      </c>
      <c r="AR254" s="18">
        <f t="shared" si="202"/>
        <v>0</v>
      </c>
      <c r="AS254" s="18">
        <f t="shared" si="203"/>
        <v>-714.43268263145228</v>
      </c>
      <c r="AT254" s="3">
        <f>return!Q237</f>
        <v>-6.132313037977899E-3</v>
      </c>
      <c r="AU254" s="8">
        <f t="shared" si="172"/>
        <v>1.1007702632699907</v>
      </c>
      <c r="AV254">
        <f t="shared" si="173"/>
        <v>0.47108095334790967</v>
      </c>
      <c r="AW254">
        <f t="shared" si="174"/>
        <v>3.7350451337247613E-4</v>
      </c>
      <c r="AX254">
        <f t="shared" si="204"/>
        <v>3.9406561893368753E-4</v>
      </c>
      <c r="AY254">
        <f t="shared" si="175"/>
        <v>0</v>
      </c>
      <c r="AZ254">
        <f t="shared" si="176"/>
        <v>19</v>
      </c>
      <c r="BA254">
        <f t="shared" si="177"/>
        <v>5</v>
      </c>
      <c r="BB254">
        <f t="shared" si="205"/>
        <v>7.9286693872471226E-4</v>
      </c>
      <c r="BC254">
        <f t="shared" si="178"/>
        <v>9.4730226162608663E-3</v>
      </c>
      <c r="BD254">
        <f>VLOOKUP(MIN(90,BE254),mortality!$A$4:$G$76,saving_model!BA254+2,FALSE)</f>
        <v>4.7365113081304332E-3</v>
      </c>
      <c r="BE254">
        <f t="shared" si="179"/>
        <v>68</v>
      </c>
      <c r="BF254" s="9">
        <f t="shared" si="206"/>
        <v>8.3717735912058888E-4</v>
      </c>
      <c r="BG254" s="7">
        <f>VLOOKUP(saving_model!AZ254,lapse!$B$4:$C$134,2,FALSE)</f>
        <v>0.01</v>
      </c>
      <c r="BI254">
        <f>discount_curve!K238</f>
        <v>0.76883085810781537</v>
      </c>
    </row>
    <row r="255" spans="1:61" x14ac:dyDescent="0.55000000000000004">
      <c r="A255">
        <f t="shared" si="207"/>
        <v>232</v>
      </c>
      <c r="B255" s="19">
        <f t="shared" ca="1" si="180"/>
        <v>23.800657102337993</v>
      </c>
      <c r="C255">
        <f t="shared" si="161"/>
        <v>0</v>
      </c>
      <c r="D255">
        <f t="shared" si="181"/>
        <v>43.246566414280807</v>
      </c>
      <c r="E255">
        <f t="shared" ca="1" si="182"/>
        <v>45.627253087047244</v>
      </c>
      <c r="F255">
        <f t="shared" si="162"/>
        <v>0</v>
      </c>
      <c r="G255">
        <f t="shared" si="183"/>
        <v>21.580091880883959</v>
      </c>
      <c r="H255">
        <f t="shared" si="184"/>
        <v>0</v>
      </c>
      <c r="I255" s="19">
        <f t="shared" si="185"/>
        <v>265.83717659819746</v>
      </c>
      <c r="J255" s="26">
        <f t="shared" si="186"/>
        <v>131.58260811364744</v>
      </c>
      <c r="L255" s="19">
        <f t="shared" si="187"/>
        <v>54456.898779864787</v>
      </c>
      <c r="M255" s="26">
        <f t="shared" si="163"/>
        <v>0</v>
      </c>
      <c r="N255" s="18">
        <f t="shared" si="188"/>
        <v>45.380748983220656</v>
      </c>
      <c r="O255" s="18">
        <f t="shared" si="189"/>
        <v>0</v>
      </c>
      <c r="P255" s="18">
        <f t="shared" si="190"/>
        <v>265.83717659819746</v>
      </c>
      <c r="Q255" s="18">
        <f t="shared" si="191"/>
        <v>43.246566414280807</v>
      </c>
      <c r="R255" s="18">
        <f t="shared" si="192"/>
        <v>45.627253087047244</v>
      </c>
      <c r="S255" s="26">
        <f t="shared" si="193"/>
        <v>54588.481387978441</v>
      </c>
      <c r="T255" s="27">
        <f t="shared" si="194"/>
        <v>0</v>
      </c>
      <c r="U255" s="27"/>
      <c r="V255" s="19">
        <f t="shared" si="164"/>
        <v>0</v>
      </c>
      <c r="W255" s="19">
        <f t="shared" ca="1" si="165"/>
        <v>0</v>
      </c>
      <c r="X255" s="19">
        <f t="shared" si="166"/>
        <v>45.380748983220656</v>
      </c>
      <c r="Y255" s="19">
        <f t="shared" si="167"/>
        <v>21.580091880883959</v>
      </c>
      <c r="Z255" s="19">
        <f t="shared" si="160"/>
        <v>0</v>
      </c>
      <c r="AA255" s="19">
        <f t="shared" ca="1" si="195"/>
        <v>23.800657102336697</v>
      </c>
      <c r="AB255">
        <f t="shared" si="209"/>
        <v>0</v>
      </c>
      <c r="AC255" s="19">
        <f t="shared" si="168"/>
        <v>0</v>
      </c>
      <c r="AD255" s="29">
        <f t="shared" si="210"/>
        <v>0</v>
      </c>
      <c r="AE255" s="19">
        <f t="shared" ca="1" si="169"/>
        <v>23.800657102336697</v>
      </c>
      <c r="AF255" s="29">
        <f t="shared" ca="1" si="196"/>
        <v>1.2967404927621828E-6</v>
      </c>
      <c r="AG255" s="19"/>
      <c r="AH255" s="19">
        <f t="shared" si="170"/>
        <v>0</v>
      </c>
      <c r="AI255" s="19">
        <f>SUM($AH$23:AH255)</f>
        <v>100000</v>
      </c>
      <c r="AJ255" s="19">
        <f t="shared" si="197"/>
        <v>115974.89448848732</v>
      </c>
      <c r="AK255" s="19">
        <f t="shared" ca="1" si="198"/>
        <v>115974.89448848732</v>
      </c>
      <c r="AL255" s="20">
        <f ca="1">IF($F$13,OFFSET(product_specs!$J$5,MIN(10,saving_model!AZ255),saving_model!$G$14),0)</f>
        <v>0</v>
      </c>
      <c r="AM255" s="19">
        <f t="shared" si="199"/>
        <v>115974.89448848732</v>
      </c>
      <c r="AN255" s="19">
        <f t="shared" si="208"/>
        <v>115788.5374376012</v>
      </c>
      <c r="AO255" s="19">
        <f t="shared" si="200"/>
        <v>0</v>
      </c>
      <c r="AP255" s="19">
        <f t="shared" si="201"/>
        <v>0</v>
      </c>
      <c r="AQ255" s="18">
        <f t="shared" si="171"/>
        <v>96.490447864667672</v>
      </c>
      <c r="AR255" s="18">
        <f t="shared" si="202"/>
        <v>0</v>
      </c>
      <c r="AS255" s="18">
        <f t="shared" si="203"/>
        <v>565.69499750155944</v>
      </c>
      <c r="AT255" s="3">
        <f>return!Q238</f>
        <v>4.8896619276841413E-3</v>
      </c>
      <c r="AU255" s="8">
        <f t="shared" si="172"/>
        <v>1.1012278698090683</v>
      </c>
      <c r="AV255">
        <f t="shared" si="173"/>
        <v>0.47031338321560351</v>
      </c>
      <c r="AW255">
        <f t="shared" si="174"/>
        <v>3.7289593239141802E-4</v>
      </c>
      <c r="AX255">
        <f t="shared" si="204"/>
        <v>3.9342353608760216E-4</v>
      </c>
      <c r="AY255">
        <f t="shared" si="175"/>
        <v>0</v>
      </c>
      <c r="AZ255">
        <f t="shared" si="176"/>
        <v>19</v>
      </c>
      <c r="BA255">
        <f t="shared" si="177"/>
        <v>5</v>
      </c>
      <c r="BB255">
        <f t="shared" si="205"/>
        <v>7.9286693872471226E-4</v>
      </c>
      <c r="BC255">
        <f t="shared" si="178"/>
        <v>9.4730226162608663E-3</v>
      </c>
      <c r="BD255">
        <f>VLOOKUP(MIN(90,BE255),mortality!$A$4:$G$76,saving_model!BA255+2,FALSE)</f>
        <v>4.7365113081304332E-3</v>
      </c>
      <c r="BE255">
        <f t="shared" si="179"/>
        <v>68</v>
      </c>
      <c r="BF255" s="9">
        <f t="shared" si="206"/>
        <v>8.3717735912058888E-4</v>
      </c>
      <c r="BG255" s="7">
        <f>VLOOKUP(saving_model!AZ255,lapse!$B$4:$C$134,2,FALSE)</f>
        <v>0.01</v>
      </c>
      <c r="BI255">
        <f>discount_curve!K239</f>
        <v>0.76795640534593856</v>
      </c>
    </row>
    <row r="256" spans="1:61" x14ac:dyDescent="0.55000000000000004">
      <c r="A256">
        <f t="shared" si="207"/>
        <v>233</v>
      </c>
      <c r="B256" s="19">
        <f t="shared" ca="1" si="180"/>
        <v>23.936514910154074</v>
      </c>
      <c r="C256">
        <f t="shared" si="161"/>
        <v>0</v>
      </c>
      <c r="D256">
        <f t="shared" si="181"/>
        <v>43.545108856883388</v>
      </c>
      <c r="E256">
        <f t="shared" ca="1" si="182"/>
        <v>45.942230037017438</v>
      </c>
      <c r="F256">
        <f t="shared" si="162"/>
        <v>0</v>
      </c>
      <c r="G256">
        <f t="shared" si="183"/>
        <v>21.553886246494205</v>
      </c>
      <c r="H256">
        <f t="shared" si="184"/>
        <v>0</v>
      </c>
      <c r="I256" s="19">
        <f t="shared" si="185"/>
        <v>755.5626958928633</v>
      </c>
      <c r="J256" s="26">
        <f t="shared" si="186"/>
        <v>620.58495584231423</v>
      </c>
      <c r="L256" s="19">
        <f t="shared" si="187"/>
        <v>54588.481387978434</v>
      </c>
      <c r="M256" s="26">
        <f t="shared" si="163"/>
        <v>0</v>
      </c>
      <c r="N256" s="18">
        <f t="shared" si="188"/>
        <v>45.490401156648694</v>
      </c>
      <c r="O256" s="18">
        <f t="shared" si="189"/>
        <v>0</v>
      </c>
      <c r="P256" s="18">
        <f t="shared" si="190"/>
        <v>755.5626958928633</v>
      </c>
      <c r="Q256" s="18">
        <f t="shared" si="191"/>
        <v>43.545108856883388</v>
      </c>
      <c r="R256" s="18">
        <f t="shared" si="192"/>
        <v>45.942230037017438</v>
      </c>
      <c r="S256" s="26">
        <f t="shared" si="193"/>
        <v>55209.066343820748</v>
      </c>
      <c r="T256" s="27">
        <f t="shared" si="194"/>
        <v>0</v>
      </c>
      <c r="U256" s="27"/>
      <c r="V256" s="19">
        <f t="shared" si="164"/>
        <v>0</v>
      </c>
      <c r="W256" s="19">
        <f t="shared" ca="1" si="165"/>
        <v>0</v>
      </c>
      <c r="X256" s="19">
        <f t="shared" si="166"/>
        <v>45.490401156648694</v>
      </c>
      <c r="Y256" s="19">
        <f t="shared" si="167"/>
        <v>21.553886246494205</v>
      </c>
      <c r="Z256" s="19">
        <f t="shared" si="160"/>
        <v>0</v>
      </c>
      <c r="AA256" s="19">
        <f t="shared" ca="1" si="195"/>
        <v>23.936514910154489</v>
      </c>
      <c r="AB256">
        <f t="shared" si="209"/>
        <v>0</v>
      </c>
      <c r="AC256" s="19">
        <f t="shared" si="168"/>
        <v>0</v>
      </c>
      <c r="AD256" s="29">
        <f t="shared" si="210"/>
        <v>0</v>
      </c>
      <c r="AE256" s="19">
        <f t="shared" ca="1" si="169"/>
        <v>23.936514910154489</v>
      </c>
      <c r="AF256" s="29">
        <f t="shared" ca="1" si="196"/>
        <v>-4.1566750041965861E-7</v>
      </c>
      <c r="AG256" s="19"/>
      <c r="AH256" s="19">
        <f t="shared" si="170"/>
        <v>0</v>
      </c>
      <c r="AI256" s="19">
        <f>SUM($AH$23:AH256)</f>
        <v>100000</v>
      </c>
      <c r="AJ256" s="19">
        <f t="shared" si="197"/>
        <v>116966.08199871027</v>
      </c>
      <c r="AK256" s="19">
        <f t="shared" ca="1" si="198"/>
        <v>116966.08199871027</v>
      </c>
      <c r="AL256" s="20">
        <f ca="1">IF($F$13,OFFSET(product_specs!$J$5,MIN(10,saving_model!AZ256),saving_model!$G$14),0)</f>
        <v>0</v>
      </c>
      <c r="AM256" s="19">
        <f t="shared" si="199"/>
        <v>116966.08199871027</v>
      </c>
      <c r="AN256" s="19">
        <f t="shared" si="208"/>
        <v>116257.7419872381</v>
      </c>
      <c r="AO256" s="19">
        <f t="shared" si="200"/>
        <v>0</v>
      </c>
      <c r="AP256" s="19">
        <f t="shared" si="201"/>
        <v>0</v>
      </c>
      <c r="AQ256" s="18">
        <f t="shared" si="171"/>
        <v>96.881451656031743</v>
      </c>
      <c r="AR256" s="18">
        <f t="shared" si="202"/>
        <v>0</v>
      </c>
      <c r="AS256" s="18">
        <f t="shared" si="203"/>
        <v>1610.4429262564115</v>
      </c>
      <c r="AT256" s="3">
        <f>return!Q239</f>
        <v>1.3863903201398076E-2</v>
      </c>
      <c r="AU256" s="8">
        <f t="shared" si="172"/>
        <v>1.1016856665819772</v>
      </c>
      <c r="AV256">
        <f t="shared" si="173"/>
        <v>0.46954706374712446</v>
      </c>
      <c r="AW256">
        <f t="shared" si="174"/>
        <v>3.7228834302035986E-4</v>
      </c>
      <c r="AX256">
        <f t="shared" si="204"/>
        <v>3.927824994388033E-4</v>
      </c>
      <c r="AY256">
        <f t="shared" si="175"/>
        <v>0</v>
      </c>
      <c r="AZ256">
        <f t="shared" si="176"/>
        <v>19</v>
      </c>
      <c r="BA256">
        <f t="shared" si="177"/>
        <v>5</v>
      </c>
      <c r="BB256">
        <f t="shared" si="205"/>
        <v>7.9286693872471226E-4</v>
      </c>
      <c r="BC256">
        <f t="shared" si="178"/>
        <v>9.4730226162608663E-3</v>
      </c>
      <c r="BD256">
        <f>VLOOKUP(MIN(90,BE256),mortality!$A$4:$G$76,saving_model!BA256+2,FALSE)</f>
        <v>4.7365113081304332E-3</v>
      </c>
      <c r="BE256">
        <f t="shared" si="179"/>
        <v>68</v>
      </c>
      <c r="BF256" s="9">
        <f t="shared" si="206"/>
        <v>8.3717735912058888E-4</v>
      </c>
      <c r="BG256" s="7">
        <f>VLOOKUP(saving_model!AZ256,lapse!$B$4:$C$134,2,FALSE)</f>
        <v>0.01</v>
      </c>
      <c r="BI256">
        <f>discount_curve!K240</f>
        <v>0.76708294716905367</v>
      </c>
    </row>
    <row r="257" spans="1:61" x14ac:dyDescent="0.55000000000000004">
      <c r="A257">
        <f t="shared" si="207"/>
        <v>234</v>
      </c>
      <c r="B257" s="19">
        <f t="shared" ca="1" si="180"/>
        <v>24.479842851788021</v>
      </c>
      <c r="C257">
        <f t="shared" si="161"/>
        <v>0</v>
      </c>
      <c r="D257">
        <f t="shared" si="181"/>
        <v>43.644818860183982</v>
      </c>
      <c r="E257">
        <f t="shared" ca="1" si="182"/>
        <v>46.047428991133799</v>
      </c>
      <c r="F257">
        <f t="shared" si="162"/>
        <v>0</v>
      </c>
      <c r="G257">
        <f t="shared" si="183"/>
        <v>21.527712434734198</v>
      </c>
      <c r="H257">
        <f t="shared" si="184"/>
        <v>0</v>
      </c>
      <c r="I257" s="19">
        <f t="shared" si="185"/>
        <v>-232.24986857851653</v>
      </c>
      <c r="J257" s="26">
        <f t="shared" si="186"/>
        <v>-367.94967171635653</v>
      </c>
      <c r="L257" s="19">
        <f t="shared" si="187"/>
        <v>55209.066343820748</v>
      </c>
      <c r="M257" s="26">
        <f t="shared" si="163"/>
        <v>0</v>
      </c>
      <c r="N257" s="18">
        <f t="shared" si="188"/>
        <v>46.007555286517288</v>
      </c>
      <c r="O257" s="18">
        <f t="shared" si="189"/>
        <v>0</v>
      </c>
      <c r="P257" s="18">
        <f t="shared" si="190"/>
        <v>-232.24986857851653</v>
      </c>
      <c r="Q257" s="18">
        <f t="shared" si="191"/>
        <v>43.644818860183982</v>
      </c>
      <c r="R257" s="18">
        <f t="shared" si="192"/>
        <v>46.047428991133799</v>
      </c>
      <c r="S257" s="26">
        <f t="shared" si="193"/>
        <v>54841.116672104392</v>
      </c>
      <c r="T257" s="27">
        <f t="shared" si="194"/>
        <v>0</v>
      </c>
      <c r="U257" s="27"/>
      <c r="V257" s="19">
        <f t="shared" si="164"/>
        <v>0</v>
      </c>
      <c r="W257" s="19">
        <f t="shared" ca="1" si="165"/>
        <v>0</v>
      </c>
      <c r="X257" s="19">
        <f t="shared" si="166"/>
        <v>46.007555286517288</v>
      </c>
      <c r="Y257" s="19">
        <f t="shared" si="167"/>
        <v>21.527712434734198</v>
      </c>
      <c r="Z257" s="19">
        <f t="shared" si="160"/>
        <v>0</v>
      </c>
      <c r="AA257" s="19">
        <f t="shared" ca="1" si="195"/>
        <v>24.47984285178309</v>
      </c>
      <c r="AB257">
        <f t="shared" si="209"/>
        <v>0</v>
      </c>
      <c r="AC257" s="19">
        <f t="shared" si="168"/>
        <v>0</v>
      </c>
      <c r="AD257" s="29">
        <f t="shared" si="210"/>
        <v>0</v>
      </c>
      <c r="AE257" s="19">
        <f t="shared" ca="1" si="169"/>
        <v>24.47984285178309</v>
      </c>
      <c r="AF257" s="29">
        <f t="shared" ca="1" si="196"/>
        <v>4.9311665861750953E-6</v>
      </c>
      <c r="AG257" s="19"/>
      <c r="AH257" s="19">
        <f t="shared" si="170"/>
        <v>0</v>
      </c>
      <c r="AI257" s="19">
        <f>SUM($AH$23:AH257)</f>
        <v>100000</v>
      </c>
      <c r="AJ257" s="19">
        <f t="shared" si="197"/>
        <v>117425.24244622384</v>
      </c>
      <c r="AK257" s="19">
        <f t="shared" ca="1" si="198"/>
        <v>117425.24244622384</v>
      </c>
      <c r="AL257" s="20">
        <f ca="1">IF($F$13,OFFSET(product_specs!$J$5,MIN(10,saving_model!AZ257),saving_model!$G$14),0)</f>
        <v>0</v>
      </c>
      <c r="AM257" s="19">
        <f t="shared" si="199"/>
        <v>117425.24244622384</v>
      </c>
      <c r="AN257" s="19">
        <f t="shared" si="208"/>
        <v>117771.30346183847</v>
      </c>
      <c r="AO257" s="19">
        <f t="shared" si="200"/>
        <v>0</v>
      </c>
      <c r="AP257" s="19">
        <f t="shared" si="201"/>
        <v>0</v>
      </c>
      <c r="AQ257" s="18">
        <f t="shared" si="171"/>
        <v>98.142752884865388</v>
      </c>
      <c r="AR257" s="18">
        <f t="shared" si="202"/>
        <v>0</v>
      </c>
      <c r="AS257" s="18">
        <f t="shared" si="203"/>
        <v>-495.83652545951662</v>
      </c>
      <c r="AT257" s="3">
        <f>return!Q240</f>
        <v>-4.2136755949463423E-3</v>
      </c>
      <c r="AU257" s="8">
        <f t="shared" si="172"/>
        <v>1.1021436536678004</v>
      </c>
      <c r="AV257">
        <f t="shared" si="173"/>
        <v>0.46878199290466532</v>
      </c>
      <c r="AW257">
        <f t="shared" si="174"/>
        <v>3.7168174364359175E-4</v>
      </c>
      <c r="AX257">
        <f t="shared" si="204"/>
        <v>3.9214250728263745E-4</v>
      </c>
      <c r="AY257">
        <f t="shared" si="175"/>
        <v>0</v>
      </c>
      <c r="AZ257">
        <f t="shared" si="176"/>
        <v>19</v>
      </c>
      <c r="BA257">
        <f t="shared" si="177"/>
        <v>5</v>
      </c>
      <c r="BB257">
        <f t="shared" si="205"/>
        <v>7.9286693872471226E-4</v>
      </c>
      <c r="BC257">
        <f t="shared" si="178"/>
        <v>9.4730226162608663E-3</v>
      </c>
      <c r="BD257">
        <f>VLOOKUP(MIN(90,BE257),mortality!$A$4:$G$76,saving_model!BA257+2,FALSE)</f>
        <v>4.7365113081304332E-3</v>
      </c>
      <c r="BE257">
        <f t="shared" si="179"/>
        <v>68</v>
      </c>
      <c r="BF257" s="9">
        <f t="shared" si="206"/>
        <v>8.3717735912058888E-4</v>
      </c>
      <c r="BG257" s="7">
        <f>VLOOKUP(saving_model!AZ257,lapse!$B$4:$C$134,2,FALSE)</f>
        <v>0.01</v>
      </c>
      <c r="BI257">
        <f>discount_curve!K241</f>
        <v>0.76621048244593937</v>
      </c>
    </row>
    <row r="258" spans="1:61" x14ac:dyDescent="0.55000000000000004">
      <c r="A258">
        <f t="shared" si="207"/>
        <v>235</v>
      </c>
      <c r="B258" s="19">
        <f t="shared" ca="1" si="180"/>
        <v>24.199360153122257</v>
      </c>
      <c r="C258">
        <f t="shared" si="161"/>
        <v>0</v>
      </c>
      <c r="D258">
        <f t="shared" si="181"/>
        <v>43.830370798647969</v>
      </c>
      <c r="E258">
        <f t="shared" ca="1" si="182"/>
        <v>46.243195405881892</v>
      </c>
      <c r="F258">
        <f t="shared" si="162"/>
        <v>0</v>
      </c>
      <c r="G258">
        <f t="shared" si="183"/>
        <v>21.501570406960344</v>
      </c>
      <c r="H258">
        <f t="shared" si="184"/>
        <v>0</v>
      </c>
      <c r="I258" s="19">
        <f t="shared" si="185"/>
        <v>970.10903763315423</v>
      </c>
      <c r="J258" s="26">
        <f t="shared" si="186"/>
        <v>834.33454086854181</v>
      </c>
      <c r="L258" s="19">
        <f t="shared" si="187"/>
        <v>54841.116672104392</v>
      </c>
      <c r="M258" s="26">
        <f t="shared" si="163"/>
        <v>0</v>
      </c>
      <c r="N258" s="18">
        <f t="shared" si="188"/>
        <v>45.700930560086995</v>
      </c>
      <c r="O258" s="18">
        <f t="shared" si="189"/>
        <v>0</v>
      </c>
      <c r="P258" s="18">
        <f t="shared" si="190"/>
        <v>970.10903763315423</v>
      </c>
      <c r="Q258" s="18">
        <f t="shared" si="191"/>
        <v>43.830370798647969</v>
      </c>
      <c r="R258" s="18">
        <f t="shared" si="192"/>
        <v>46.243195405881892</v>
      </c>
      <c r="S258" s="26">
        <f t="shared" si="193"/>
        <v>55675.451212972926</v>
      </c>
      <c r="T258" s="27">
        <f t="shared" si="194"/>
        <v>0</v>
      </c>
      <c r="U258" s="27"/>
      <c r="V258" s="19">
        <f t="shared" si="164"/>
        <v>0</v>
      </c>
      <c r="W258" s="19">
        <f t="shared" ca="1" si="165"/>
        <v>0</v>
      </c>
      <c r="X258" s="19">
        <f t="shared" si="166"/>
        <v>45.700930560086995</v>
      </c>
      <c r="Y258" s="19">
        <f t="shared" si="167"/>
        <v>21.501570406960344</v>
      </c>
      <c r="Z258" s="19">
        <f t="shared" si="160"/>
        <v>0</v>
      </c>
      <c r="AA258" s="19">
        <f t="shared" ca="1" si="195"/>
        <v>24.199360153126651</v>
      </c>
      <c r="AB258">
        <f t="shared" si="209"/>
        <v>0</v>
      </c>
      <c r="AC258" s="19">
        <f t="shared" si="168"/>
        <v>0</v>
      </c>
      <c r="AD258" s="29">
        <f t="shared" si="210"/>
        <v>0</v>
      </c>
      <c r="AE258" s="19">
        <f t="shared" ca="1" si="169"/>
        <v>24.199360153126651</v>
      </c>
      <c r="AF258" s="29">
        <f t="shared" ca="1" si="196"/>
        <v>-4.3947068206762196E-6</v>
      </c>
      <c r="AG258" s="19"/>
      <c r="AH258" s="19">
        <f t="shared" si="170"/>
        <v>0</v>
      </c>
      <c r="AI258" s="19">
        <f>SUM($AH$23:AH258)</f>
        <v>100000</v>
      </c>
      <c r="AJ258" s="19">
        <f t="shared" si="197"/>
        <v>118116.92249207753</v>
      </c>
      <c r="AK258" s="19">
        <f t="shared" ca="1" si="198"/>
        <v>118116.92249207753</v>
      </c>
      <c r="AL258" s="20">
        <f ca="1">IF($F$13,OFFSET(product_specs!$J$5,MIN(10,saving_model!AZ258),saving_model!$G$14),0)</f>
        <v>0</v>
      </c>
      <c r="AM258" s="19">
        <f t="shared" si="199"/>
        <v>118116.92249207753</v>
      </c>
      <c r="AN258" s="19">
        <f t="shared" si="208"/>
        <v>117177.32418349409</v>
      </c>
      <c r="AO258" s="19">
        <f t="shared" si="200"/>
        <v>0</v>
      </c>
      <c r="AP258" s="19">
        <f t="shared" si="201"/>
        <v>0</v>
      </c>
      <c r="AQ258" s="18">
        <f t="shared" si="171"/>
        <v>97.647770152911733</v>
      </c>
      <c r="AR258" s="18">
        <f t="shared" si="202"/>
        <v>0</v>
      </c>
      <c r="AS258" s="18">
        <f t="shared" si="203"/>
        <v>2074.4921574726995</v>
      </c>
      <c r="AT258" s="3">
        <f>return!Q241</f>
        <v>1.7718635898418933E-2</v>
      </c>
      <c r="AU258" s="8">
        <f t="shared" si="172"/>
        <v>1.102601831145654</v>
      </c>
      <c r="AV258">
        <f t="shared" si="173"/>
        <v>0.46801816865373908</v>
      </c>
      <c r="AW258">
        <f t="shared" si="174"/>
        <v>3.7107613264803619E-4</v>
      </c>
      <c r="AX258">
        <f t="shared" si="204"/>
        <v>3.9150355791722871E-4</v>
      </c>
      <c r="AY258">
        <f t="shared" si="175"/>
        <v>0</v>
      </c>
      <c r="AZ258">
        <f t="shared" si="176"/>
        <v>19</v>
      </c>
      <c r="BA258">
        <f t="shared" si="177"/>
        <v>5</v>
      </c>
      <c r="BB258">
        <f t="shared" si="205"/>
        <v>7.9286693872471226E-4</v>
      </c>
      <c r="BC258">
        <f t="shared" si="178"/>
        <v>9.4730226162608663E-3</v>
      </c>
      <c r="BD258">
        <f>VLOOKUP(MIN(90,BE258),mortality!$A$4:$G$76,saving_model!BA258+2,FALSE)</f>
        <v>4.7365113081304332E-3</v>
      </c>
      <c r="BE258">
        <f t="shared" si="179"/>
        <v>68</v>
      </c>
      <c r="BF258" s="9">
        <f t="shared" si="206"/>
        <v>8.3717735912058888E-4</v>
      </c>
      <c r="BG258" s="7">
        <f>VLOOKUP(saving_model!AZ258,lapse!$B$4:$C$134,2,FALSE)</f>
        <v>0.01</v>
      </c>
      <c r="BI258">
        <f>discount_curve!K242</f>
        <v>0.76533901004666161</v>
      </c>
    </row>
    <row r="259" spans="1:61" x14ac:dyDescent="0.55000000000000004">
      <c r="A259">
        <f t="shared" si="207"/>
        <v>236</v>
      </c>
      <c r="B259" s="19">
        <f t="shared" ca="1" si="180"/>
        <v>24.920749219560321</v>
      </c>
      <c r="C259">
        <f t="shared" si="161"/>
        <v>0</v>
      </c>
      <c r="D259">
        <f t="shared" si="181"/>
        <v>44.458470715918033</v>
      </c>
      <c r="E259">
        <f t="shared" ca="1" si="182"/>
        <v>46.905871689004584</v>
      </c>
      <c r="F259">
        <f t="shared" si="162"/>
        <v>0</v>
      </c>
      <c r="G259">
        <f t="shared" si="183"/>
        <v>21.475460124575982</v>
      </c>
      <c r="H259">
        <f t="shared" si="184"/>
        <v>0</v>
      </c>
      <c r="I259" s="19">
        <f t="shared" si="185"/>
        <v>887.27466534474627</v>
      </c>
      <c r="J259" s="26">
        <f t="shared" si="186"/>
        <v>749.51411359568738</v>
      </c>
      <c r="L259" s="19">
        <f t="shared" si="187"/>
        <v>55675.451212972934</v>
      </c>
      <c r="M259" s="26">
        <f t="shared" si="163"/>
        <v>0</v>
      </c>
      <c r="N259" s="18">
        <f t="shared" si="188"/>
        <v>46.396209344144111</v>
      </c>
      <c r="O259" s="18">
        <f t="shared" si="189"/>
        <v>0</v>
      </c>
      <c r="P259" s="18">
        <f t="shared" si="190"/>
        <v>887.27466534474627</v>
      </c>
      <c r="Q259" s="18">
        <f t="shared" si="191"/>
        <v>44.458470715918033</v>
      </c>
      <c r="R259" s="18">
        <f t="shared" si="192"/>
        <v>46.905871689004584</v>
      </c>
      <c r="S259" s="26">
        <f t="shared" si="193"/>
        <v>56424.965326568614</v>
      </c>
      <c r="T259" s="27">
        <f t="shared" si="194"/>
        <v>0</v>
      </c>
      <c r="U259" s="27"/>
      <c r="V259" s="19">
        <f t="shared" si="164"/>
        <v>0</v>
      </c>
      <c r="W259" s="19">
        <f t="shared" ca="1" si="165"/>
        <v>0</v>
      </c>
      <c r="X259" s="19">
        <f t="shared" si="166"/>
        <v>46.396209344144111</v>
      </c>
      <c r="Y259" s="19">
        <f t="shared" si="167"/>
        <v>21.475460124575982</v>
      </c>
      <c r="Z259" s="19">
        <f t="shared" si="160"/>
        <v>0</v>
      </c>
      <c r="AA259" s="19">
        <f t="shared" ca="1" si="195"/>
        <v>24.92074921956813</v>
      </c>
      <c r="AB259">
        <f t="shared" si="209"/>
        <v>0</v>
      </c>
      <c r="AC259" s="19">
        <f t="shared" si="168"/>
        <v>0</v>
      </c>
      <c r="AD259" s="29">
        <f t="shared" si="210"/>
        <v>0</v>
      </c>
      <c r="AE259" s="19">
        <f t="shared" ca="1" si="169"/>
        <v>24.92074921956813</v>
      </c>
      <c r="AF259" s="29">
        <f t="shared" ca="1" si="196"/>
        <v>-7.808864666003501E-6</v>
      </c>
      <c r="AG259" s="19"/>
      <c r="AH259" s="19">
        <f t="shared" si="170"/>
        <v>0</v>
      </c>
      <c r="AI259" s="19">
        <f>SUM($AH$23:AH259)</f>
        <v>100000</v>
      </c>
      <c r="AJ259" s="19">
        <f t="shared" si="197"/>
        <v>120005.10081095516</v>
      </c>
      <c r="AK259" s="19">
        <f t="shared" ca="1" si="198"/>
        <v>120005.10081095516</v>
      </c>
      <c r="AL259" s="20">
        <f ca="1">IF($F$13,OFFSET(product_specs!$J$5,MIN(10,saving_model!AZ259),saving_model!$G$14),0)</f>
        <v>0</v>
      </c>
      <c r="AM259" s="19">
        <f t="shared" si="199"/>
        <v>120005.10081095516</v>
      </c>
      <c r="AN259" s="19">
        <f t="shared" si="208"/>
        <v>119154.16857081388</v>
      </c>
      <c r="AO259" s="19">
        <f t="shared" si="200"/>
        <v>0</v>
      </c>
      <c r="AP259" s="19">
        <f t="shared" si="201"/>
        <v>0</v>
      </c>
      <c r="AQ259" s="18">
        <f t="shared" si="171"/>
        <v>99.295140475678238</v>
      </c>
      <c r="AR259" s="18">
        <f t="shared" si="202"/>
        <v>0</v>
      </c>
      <c r="AS259" s="18">
        <f t="shared" si="203"/>
        <v>1900.4547612339184</v>
      </c>
      <c r="AT259" s="3">
        <f>return!Q242</f>
        <v>1.5962847269296532E-2</v>
      </c>
      <c r="AU259" s="8">
        <f t="shared" si="172"/>
        <v>1.1030601990946867</v>
      </c>
      <c r="AV259">
        <f t="shared" si="173"/>
        <v>0.46725558896317382</v>
      </c>
      <c r="AW259">
        <f t="shared" si="174"/>
        <v>3.7047150842324408E-4</v>
      </c>
      <c r="AX259">
        <f t="shared" si="204"/>
        <v>3.9086564964347406E-4</v>
      </c>
      <c r="AY259">
        <f t="shared" si="175"/>
        <v>0</v>
      </c>
      <c r="AZ259">
        <f t="shared" si="176"/>
        <v>19</v>
      </c>
      <c r="BA259">
        <f t="shared" si="177"/>
        <v>5</v>
      </c>
      <c r="BB259">
        <f t="shared" si="205"/>
        <v>7.9286693872471226E-4</v>
      </c>
      <c r="BC259">
        <f t="shared" si="178"/>
        <v>9.4730226162608663E-3</v>
      </c>
      <c r="BD259">
        <f>VLOOKUP(MIN(90,BE259),mortality!$A$4:$G$76,saving_model!BA259+2,FALSE)</f>
        <v>4.7365113081304332E-3</v>
      </c>
      <c r="BE259">
        <f t="shared" si="179"/>
        <v>68</v>
      </c>
      <c r="BF259" s="9">
        <f t="shared" si="206"/>
        <v>8.3717735912058888E-4</v>
      </c>
      <c r="BG259" s="7">
        <f>VLOOKUP(saving_model!AZ259,lapse!$B$4:$C$134,2,FALSE)</f>
        <v>0.01</v>
      </c>
      <c r="BI259">
        <f>discount_curve!K243</f>
        <v>0.76446852884257155</v>
      </c>
    </row>
    <row r="260" spans="1:61" x14ac:dyDescent="0.55000000000000004">
      <c r="A260">
        <f t="shared" si="207"/>
        <v>237</v>
      </c>
      <c r="B260" s="19">
        <f t="shared" ca="1" si="180"/>
        <v>25.571422889779626</v>
      </c>
      <c r="C260">
        <f t="shared" si="161"/>
        <v>0</v>
      </c>
      <c r="D260">
        <f t="shared" si="181"/>
        <v>44.799458808408623</v>
      </c>
      <c r="E260">
        <f t="shared" ca="1" si="182"/>
        <v>47.265630885762455</v>
      </c>
      <c r="F260">
        <f t="shared" si="162"/>
        <v>0</v>
      </c>
      <c r="G260">
        <f t="shared" si="183"/>
        <v>21.449381549031326</v>
      </c>
      <c r="H260">
        <f t="shared" si="184"/>
        <v>0</v>
      </c>
      <c r="I260" s="19">
        <f t="shared" si="185"/>
        <v>250.15462312045881</v>
      </c>
      <c r="J260" s="26">
        <f t="shared" si="186"/>
        <v>111.06872898747679</v>
      </c>
      <c r="L260" s="19">
        <f t="shared" si="187"/>
        <v>56424.965326568621</v>
      </c>
      <c r="M260" s="26">
        <f t="shared" si="163"/>
        <v>0</v>
      </c>
      <c r="N260" s="18">
        <f t="shared" si="188"/>
        <v>47.020804438807183</v>
      </c>
      <c r="O260" s="18">
        <f t="shared" si="189"/>
        <v>0</v>
      </c>
      <c r="P260" s="18">
        <f t="shared" si="190"/>
        <v>250.15462312045881</v>
      </c>
      <c r="Q260" s="18">
        <f t="shared" si="191"/>
        <v>44.799458808408623</v>
      </c>
      <c r="R260" s="18">
        <f t="shared" si="192"/>
        <v>47.265630885762455</v>
      </c>
      <c r="S260" s="26">
        <f t="shared" si="193"/>
        <v>56536.034055556098</v>
      </c>
      <c r="T260" s="27">
        <f t="shared" si="194"/>
        <v>0</v>
      </c>
      <c r="U260" s="27"/>
      <c r="V260" s="19">
        <f t="shared" si="164"/>
        <v>0</v>
      </c>
      <c r="W260" s="19">
        <f t="shared" ca="1" si="165"/>
        <v>0</v>
      </c>
      <c r="X260" s="19">
        <f t="shared" si="166"/>
        <v>47.020804438807183</v>
      </c>
      <c r="Y260" s="19">
        <f t="shared" si="167"/>
        <v>21.449381549031326</v>
      </c>
      <c r="Z260" s="19">
        <f t="shared" si="160"/>
        <v>0</v>
      </c>
      <c r="AA260" s="19">
        <f t="shared" ca="1" si="195"/>
        <v>25.571422889775857</v>
      </c>
      <c r="AB260">
        <f t="shared" si="209"/>
        <v>0</v>
      </c>
      <c r="AC260" s="19">
        <f t="shared" si="168"/>
        <v>0</v>
      </c>
      <c r="AD260" s="29">
        <f t="shared" si="210"/>
        <v>0</v>
      </c>
      <c r="AE260" s="19">
        <f t="shared" ca="1" si="169"/>
        <v>25.571422889775857</v>
      </c>
      <c r="AF260" s="29">
        <f t="shared" ca="1" si="196"/>
        <v>3.7694292132073315E-6</v>
      </c>
      <c r="AG260" s="19"/>
      <c r="AH260" s="19">
        <f t="shared" si="170"/>
        <v>0</v>
      </c>
      <c r="AI260" s="19">
        <f>SUM($AH$23:AH260)</f>
        <v>100000</v>
      </c>
      <c r="AJ260" s="19">
        <f t="shared" si="197"/>
        <v>121122.87257003118</v>
      </c>
      <c r="AK260" s="19">
        <f t="shared" ca="1" si="198"/>
        <v>121122.87257003118</v>
      </c>
      <c r="AL260" s="20">
        <f ca="1">IF($F$13,OFFSET(product_specs!$J$5,MIN(10,saving_model!AZ260),saving_model!$G$14),0)</f>
        <v>0</v>
      </c>
      <c r="AM260" s="19">
        <f t="shared" si="199"/>
        <v>121122.87257003118</v>
      </c>
      <c r="AN260" s="19">
        <f t="shared" si="208"/>
        <v>120955.32819157213</v>
      </c>
      <c r="AO260" s="19">
        <f t="shared" si="200"/>
        <v>0</v>
      </c>
      <c r="AP260" s="19">
        <f t="shared" si="201"/>
        <v>0</v>
      </c>
      <c r="AQ260" s="18">
        <f t="shared" si="171"/>
        <v>100.79610682631011</v>
      </c>
      <c r="AR260" s="18">
        <f t="shared" si="202"/>
        <v>0</v>
      </c>
      <c r="AS260" s="18">
        <f t="shared" si="203"/>
        <v>536.6809705707002</v>
      </c>
      <c r="AT260" s="3">
        <f>return!Q243</f>
        <v>4.4407186169432844E-3</v>
      </c>
      <c r="AU260" s="8">
        <f t="shared" si="172"/>
        <v>1.1035187575940801</v>
      </c>
      <c r="AV260">
        <f t="shared" si="173"/>
        <v>0.46649425180510712</v>
      </c>
      <c r="AW260">
        <f t="shared" si="174"/>
        <v>3.6986786936139035E-4</v>
      </c>
      <c r="AX260">
        <f t="shared" si="204"/>
        <v>3.9022878076503905E-4</v>
      </c>
      <c r="AY260">
        <f t="shared" si="175"/>
        <v>0</v>
      </c>
      <c r="AZ260">
        <f t="shared" si="176"/>
        <v>19</v>
      </c>
      <c r="BA260">
        <f t="shared" si="177"/>
        <v>5</v>
      </c>
      <c r="BB260">
        <f t="shared" si="205"/>
        <v>7.9286693872471226E-4</v>
      </c>
      <c r="BC260">
        <f t="shared" si="178"/>
        <v>9.4730226162608663E-3</v>
      </c>
      <c r="BD260">
        <f>VLOOKUP(MIN(90,BE260),mortality!$A$4:$G$76,saving_model!BA260+2,FALSE)</f>
        <v>4.7365113081304332E-3</v>
      </c>
      <c r="BE260">
        <f t="shared" si="179"/>
        <v>68</v>
      </c>
      <c r="BF260" s="9">
        <f t="shared" si="206"/>
        <v>8.3717735912058888E-4</v>
      </c>
      <c r="BG260" s="7">
        <f>VLOOKUP(saving_model!AZ260,lapse!$B$4:$C$134,2,FALSE)</f>
        <v>0.01</v>
      </c>
      <c r="BI260">
        <f>discount_curve!K244</f>
        <v>0.76359903770630289</v>
      </c>
    </row>
    <row r="261" spans="1:61" x14ac:dyDescent="0.55000000000000004">
      <c r="A261">
        <f t="shared" si="207"/>
        <v>238</v>
      </c>
      <c r="B261" s="19">
        <f t="shared" ca="1" si="180"/>
        <v>25.690027071136512</v>
      </c>
      <c r="C261">
        <f t="shared" si="161"/>
        <v>0</v>
      </c>
      <c r="D261">
        <f t="shared" si="181"/>
        <v>45.030970729705366</v>
      </c>
      <c r="E261">
        <f t="shared" ca="1" si="182"/>
        <v>47.509887341280432</v>
      </c>
      <c r="F261">
        <f t="shared" si="162"/>
        <v>0</v>
      </c>
      <c r="G261">
        <f t="shared" si="183"/>
        <v>21.423334641823381</v>
      </c>
      <c r="H261">
        <f t="shared" si="184"/>
        <v>0</v>
      </c>
      <c r="I261" s="19">
        <f t="shared" si="185"/>
        <v>611.89415418995611</v>
      </c>
      <c r="J261" s="26">
        <f t="shared" si="186"/>
        <v>472.23993440601043</v>
      </c>
      <c r="L261" s="19">
        <f t="shared" si="187"/>
        <v>56536.034055556098</v>
      </c>
      <c r="M261" s="26">
        <f t="shared" si="163"/>
        <v>0</v>
      </c>
      <c r="N261" s="18">
        <f t="shared" si="188"/>
        <v>47.113361712963417</v>
      </c>
      <c r="O261" s="18">
        <f t="shared" si="189"/>
        <v>0</v>
      </c>
      <c r="P261" s="18">
        <f t="shared" si="190"/>
        <v>611.89415418995611</v>
      </c>
      <c r="Q261" s="18">
        <f t="shared" si="191"/>
        <v>45.030970729705366</v>
      </c>
      <c r="R261" s="18">
        <f t="shared" si="192"/>
        <v>47.509887341280432</v>
      </c>
      <c r="S261" s="26">
        <f t="shared" si="193"/>
        <v>57008.273989962108</v>
      </c>
      <c r="T261" s="27">
        <f t="shared" si="194"/>
        <v>0</v>
      </c>
      <c r="U261" s="27"/>
      <c r="V261" s="19">
        <f t="shared" si="164"/>
        <v>0</v>
      </c>
      <c r="W261" s="19">
        <f t="shared" ca="1" si="165"/>
        <v>0</v>
      </c>
      <c r="X261" s="19">
        <f t="shared" si="166"/>
        <v>47.113361712963417</v>
      </c>
      <c r="Y261" s="19">
        <f t="shared" si="167"/>
        <v>21.423334641823381</v>
      </c>
      <c r="Z261" s="19">
        <f t="shared" si="160"/>
        <v>0</v>
      </c>
      <c r="AA261" s="19">
        <f t="shared" ca="1" si="195"/>
        <v>25.690027071140037</v>
      </c>
      <c r="AB261">
        <f t="shared" si="209"/>
        <v>0</v>
      </c>
      <c r="AC261" s="19">
        <f t="shared" si="168"/>
        <v>0</v>
      </c>
      <c r="AD261" s="29">
        <f t="shared" si="210"/>
        <v>0</v>
      </c>
      <c r="AE261" s="19">
        <f t="shared" ca="1" si="169"/>
        <v>25.690027071140037</v>
      </c>
      <c r="AF261" s="29">
        <f t="shared" ca="1" si="196"/>
        <v>-3.5242919693700969E-6</v>
      </c>
      <c r="AG261" s="19"/>
      <c r="AH261" s="19">
        <f t="shared" si="170"/>
        <v>0</v>
      </c>
      <c r="AI261" s="19">
        <f>SUM($AH$23:AH261)</f>
        <v>100000</v>
      </c>
      <c r="AJ261" s="19">
        <f t="shared" si="197"/>
        <v>121947.50287827266</v>
      </c>
      <c r="AK261" s="19">
        <f t="shared" ca="1" si="198"/>
        <v>121947.50287827266</v>
      </c>
      <c r="AL261" s="20">
        <f ca="1">IF($F$13,OFFSET(product_specs!$J$5,MIN(10,saving_model!AZ261),saving_model!$G$14),0)</f>
        <v>0</v>
      </c>
      <c r="AM261" s="19">
        <f t="shared" si="199"/>
        <v>121947.50287827266</v>
      </c>
      <c r="AN261" s="19">
        <f t="shared" si="208"/>
        <v>121391.21305531652</v>
      </c>
      <c r="AO261" s="19">
        <f t="shared" si="200"/>
        <v>0</v>
      </c>
      <c r="AP261" s="19">
        <f t="shared" si="201"/>
        <v>0</v>
      </c>
      <c r="AQ261" s="18">
        <f t="shared" si="171"/>
        <v>101.15934421276377</v>
      </c>
      <c r="AR261" s="18">
        <f t="shared" si="202"/>
        <v>0</v>
      </c>
      <c r="AS261" s="18">
        <f t="shared" si="203"/>
        <v>1314.8983343378134</v>
      </c>
      <c r="AT261" s="3">
        <f>return!Q244</f>
        <v>1.0840941149797167E-2</v>
      </c>
      <c r="AU261" s="8">
        <f t="shared" si="172"/>
        <v>1.1039775067230488</v>
      </c>
      <c r="AV261">
        <f t="shared" si="173"/>
        <v>0.46573415515498068</v>
      </c>
      <c r="AW261">
        <f t="shared" si="174"/>
        <v>3.692652138572697E-4</v>
      </c>
      <c r="AX261">
        <f t="shared" si="204"/>
        <v>3.8959294958835317E-4</v>
      </c>
      <c r="AY261">
        <f t="shared" si="175"/>
        <v>0</v>
      </c>
      <c r="AZ261">
        <f t="shared" si="176"/>
        <v>19</v>
      </c>
      <c r="BA261">
        <f t="shared" si="177"/>
        <v>5</v>
      </c>
      <c r="BB261">
        <f t="shared" si="205"/>
        <v>7.9286693872471226E-4</v>
      </c>
      <c r="BC261">
        <f t="shared" si="178"/>
        <v>9.4730226162608663E-3</v>
      </c>
      <c r="BD261">
        <f>VLOOKUP(MIN(90,BE261),mortality!$A$4:$G$76,saving_model!BA261+2,FALSE)</f>
        <v>4.7365113081304332E-3</v>
      </c>
      <c r="BE261">
        <f t="shared" si="179"/>
        <v>68</v>
      </c>
      <c r="BF261" s="9">
        <f t="shared" si="206"/>
        <v>8.3717735912058888E-4</v>
      </c>
      <c r="BG261" s="7">
        <f>VLOOKUP(saving_model!AZ261,lapse!$B$4:$C$134,2,FALSE)</f>
        <v>0.01</v>
      </c>
      <c r="BI261">
        <f>discount_curve!K245</f>
        <v>0.76273053551177328</v>
      </c>
    </row>
    <row r="262" spans="1:61" x14ac:dyDescent="0.55000000000000004">
      <c r="A262">
        <f t="shared" si="207"/>
        <v>239</v>
      </c>
      <c r="B262" s="19">
        <f t="shared" ca="1" si="180"/>
        <v>26.109575627137701</v>
      </c>
      <c r="C262">
        <f t="shared" si="161"/>
        <v>0</v>
      </c>
      <c r="D262">
        <f t="shared" si="181"/>
        <v>45.059297881040912</v>
      </c>
      <c r="E262">
        <f t="shared" ca="1" si="182"/>
        <v>47.539773878186985</v>
      </c>
      <c r="F262">
        <f t="shared" si="162"/>
        <v>0</v>
      </c>
      <c r="G262">
        <f t="shared" si="183"/>
        <v>21.397319364495935</v>
      </c>
      <c r="H262">
        <f t="shared" si="184"/>
        <v>0</v>
      </c>
      <c r="I262" s="19">
        <f t="shared" si="185"/>
        <v>-259.63305000919905</v>
      </c>
      <c r="J262" s="26">
        <f t="shared" si="186"/>
        <v>-399.73901676006062</v>
      </c>
      <c r="L262" s="19">
        <f t="shared" si="187"/>
        <v>57008.273989962108</v>
      </c>
      <c r="M262" s="26">
        <f t="shared" si="163"/>
        <v>0</v>
      </c>
      <c r="N262" s="18">
        <f t="shared" si="188"/>
        <v>47.5068949916351</v>
      </c>
      <c r="O262" s="18">
        <f t="shared" si="189"/>
        <v>0</v>
      </c>
      <c r="P262" s="18">
        <f t="shared" si="190"/>
        <v>-259.63305000919905</v>
      </c>
      <c r="Q262" s="18">
        <f t="shared" si="191"/>
        <v>45.059297881040912</v>
      </c>
      <c r="R262" s="18">
        <f t="shared" si="192"/>
        <v>47.539773878186985</v>
      </c>
      <c r="S262" s="26">
        <f t="shared" si="193"/>
        <v>56608.53497320204</v>
      </c>
      <c r="T262" s="27">
        <f t="shared" si="194"/>
        <v>0</v>
      </c>
      <c r="U262" s="27"/>
      <c r="V262" s="19">
        <f t="shared" si="164"/>
        <v>0</v>
      </c>
      <c r="W262" s="19">
        <f t="shared" ca="1" si="165"/>
        <v>0</v>
      </c>
      <c r="X262" s="19">
        <f t="shared" si="166"/>
        <v>47.5068949916351</v>
      </c>
      <c r="Y262" s="19">
        <f t="shared" si="167"/>
        <v>21.397319364495935</v>
      </c>
      <c r="Z262" s="19">
        <f t="shared" si="160"/>
        <v>0</v>
      </c>
      <c r="AA262" s="19">
        <f t="shared" ca="1" si="195"/>
        <v>26.109575627139165</v>
      </c>
      <c r="AB262">
        <f t="shared" si="209"/>
        <v>0</v>
      </c>
      <c r="AC262" s="19">
        <f t="shared" si="168"/>
        <v>0</v>
      </c>
      <c r="AD262" s="29">
        <f t="shared" si="210"/>
        <v>0</v>
      </c>
      <c r="AE262" s="19">
        <f t="shared" ca="1" si="169"/>
        <v>26.109575627139165</v>
      </c>
      <c r="AF262" s="29">
        <f t="shared" ca="1" si="196"/>
        <v>-1.4637180356658064E-6</v>
      </c>
      <c r="AG262" s="19"/>
      <c r="AH262" s="19">
        <f t="shared" si="170"/>
        <v>0</v>
      </c>
      <c r="AI262" s="19">
        <f>SUM($AH$23:AH262)</f>
        <v>100000</v>
      </c>
      <c r="AJ262" s="19">
        <f t="shared" si="197"/>
        <v>122223.36345861699</v>
      </c>
      <c r="AK262" s="19">
        <f t="shared" ca="1" si="198"/>
        <v>122223.36345861699</v>
      </c>
      <c r="AL262" s="20">
        <f ca="1">IF($F$13,OFFSET(product_specs!$J$5,MIN(10,saving_model!AZ262),saving_model!$G$14),0)</f>
        <v>0</v>
      </c>
      <c r="AM262" s="19">
        <f t="shared" si="199"/>
        <v>122223.36345861699</v>
      </c>
      <c r="AN262" s="19">
        <f t="shared" si="208"/>
        <v>122604.95204544158</v>
      </c>
      <c r="AO262" s="19">
        <f t="shared" si="200"/>
        <v>0</v>
      </c>
      <c r="AP262" s="19">
        <f t="shared" si="201"/>
        <v>0</v>
      </c>
      <c r="AQ262" s="18">
        <f t="shared" si="171"/>
        <v>102.17079337120133</v>
      </c>
      <c r="AR262" s="18">
        <f t="shared" si="202"/>
        <v>0</v>
      </c>
      <c r="AS262" s="18">
        <f t="shared" si="203"/>
        <v>-558.83558690676784</v>
      </c>
      <c r="AT262" s="3">
        <f>return!Q245</f>
        <v>-4.5618195864212119E-3</v>
      </c>
      <c r="AU262" s="8">
        <f t="shared" si="172"/>
        <v>1.1044364465608405</v>
      </c>
      <c r="AV262">
        <f t="shared" si="173"/>
        <v>0.46497529699153506</v>
      </c>
      <c r="AW262">
        <f t="shared" si="174"/>
        <v>3.6866354030829233E-4</v>
      </c>
      <c r="AX262">
        <f t="shared" si="204"/>
        <v>3.8895815442260547E-4</v>
      </c>
      <c r="AY262">
        <f t="shared" si="175"/>
        <v>0</v>
      </c>
      <c r="AZ262">
        <f t="shared" si="176"/>
        <v>19</v>
      </c>
      <c r="BA262">
        <f t="shared" si="177"/>
        <v>5</v>
      </c>
      <c r="BB262">
        <f t="shared" si="205"/>
        <v>7.9286693872471226E-4</v>
      </c>
      <c r="BC262">
        <f t="shared" si="178"/>
        <v>9.4730226162608663E-3</v>
      </c>
      <c r="BD262">
        <f>VLOOKUP(MIN(90,BE262),mortality!$A$4:$G$76,saving_model!BA262+2,FALSE)</f>
        <v>4.7365113081304332E-3</v>
      </c>
      <c r="BE262">
        <f t="shared" si="179"/>
        <v>68</v>
      </c>
      <c r="BF262" s="9">
        <f t="shared" si="206"/>
        <v>8.3717735912058888E-4</v>
      </c>
      <c r="BG262" s="7">
        <f>VLOOKUP(saving_model!AZ262,lapse!$B$4:$C$134,2,FALSE)</f>
        <v>0.01</v>
      </c>
      <c r="BI262">
        <f>discount_curve!K246</f>
        <v>0.76186302113417959</v>
      </c>
    </row>
    <row r="263" spans="1:61" x14ac:dyDescent="0.55000000000000004">
      <c r="A263">
        <f t="shared" si="207"/>
        <v>240</v>
      </c>
      <c r="B263" s="19">
        <f t="shared" ca="1" si="180"/>
        <v>25.802443465696115</v>
      </c>
      <c r="C263">
        <f t="shared" si="161"/>
        <v>0</v>
      </c>
      <c r="D263">
        <f t="shared" si="181"/>
        <v>48.76108098035175</v>
      </c>
      <c r="E263">
        <f t="shared" ca="1" si="182"/>
        <v>47.101571638550588</v>
      </c>
      <c r="F263">
        <f t="shared" si="162"/>
        <v>0</v>
      </c>
      <c r="G263">
        <f t="shared" si="183"/>
        <v>21.371335678639461</v>
      </c>
      <c r="H263">
        <f t="shared" si="184"/>
        <v>0</v>
      </c>
      <c r="I263" s="19">
        <f t="shared" si="185"/>
        <v>-500.05977118726469</v>
      </c>
      <c r="J263" s="26">
        <f t="shared" si="186"/>
        <v>-643.09620295050263</v>
      </c>
      <c r="L263" s="19">
        <f t="shared" si="187"/>
        <v>56608.534973202048</v>
      </c>
      <c r="M263" s="26">
        <f t="shared" si="163"/>
        <v>0</v>
      </c>
      <c r="N263" s="18">
        <f t="shared" si="188"/>
        <v>47.173779144335036</v>
      </c>
      <c r="O263" s="18">
        <f t="shared" si="189"/>
        <v>0</v>
      </c>
      <c r="P263" s="18">
        <f t="shared" si="190"/>
        <v>-500.05977118726469</v>
      </c>
      <c r="Q263" s="18">
        <f t="shared" si="191"/>
        <v>48.76108098035175</v>
      </c>
      <c r="R263" s="18">
        <f t="shared" si="192"/>
        <v>47.101571638550588</v>
      </c>
      <c r="S263" s="26">
        <f t="shared" si="193"/>
        <v>55965.438770251545</v>
      </c>
      <c r="T263" s="27">
        <f t="shared" si="194"/>
        <v>0</v>
      </c>
      <c r="U263" s="27"/>
      <c r="V263" s="19">
        <f t="shared" si="164"/>
        <v>0</v>
      </c>
      <c r="W263" s="19">
        <f t="shared" ca="1" si="165"/>
        <v>0</v>
      </c>
      <c r="X263" s="19">
        <f t="shared" si="166"/>
        <v>47.173779144335036</v>
      </c>
      <c r="Y263" s="19">
        <f t="shared" si="167"/>
        <v>21.371335678639461</v>
      </c>
      <c r="Z263" s="19">
        <f t="shared" si="160"/>
        <v>0</v>
      </c>
      <c r="AA263" s="19">
        <f t="shared" ca="1" si="195"/>
        <v>25.802443465695575</v>
      </c>
      <c r="AB263">
        <f t="shared" si="209"/>
        <v>0</v>
      </c>
      <c r="AC263" s="19">
        <f t="shared" si="168"/>
        <v>0</v>
      </c>
      <c r="AD263" s="29">
        <f t="shared" si="210"/>
        <v>0</v>
      </c>
      <c r="AE263" s="19">
        <f t="shared" ca="1" si="169"/>
        <v>25.802443465695575</v>
      </c>
      <c r="AF263" s="29">
        <f t="shared" ca="1" si="196"/>
        <v>5.4001247917767614E-7</v>
      </c>
      <c r="AG263" s="19"/>
      <c r="AH263" s="19">
        <f t="shared" si="170"/>
        <v>0</v>
      </c>
      <c r="AI263" s="19">
        <f>SUM($AH$23:AH263)</f>
        <v>100000</v>
      </c>
      <c r="AJ263" s="19">
        <f t="shared" si="197"/>
        <v>121303.26202855911</v>
      </c>
      <c r="AK263" s="19">
        <f t="shared" ca="1" si="198"/>
        <v>121303.26202855911</v>
      </c>
      <c r="AL263" s="20">
        <f ca="1">IF($F$13,OFFSET(product_specs!$J$5,MIN(10,saving_model!AZ263),saving_model!$G$14),0)</f>
        <v>0</v>
      </c>
      <c r="AM263" s="19">
        <f t="shared" si="199"/>
        <v>121303.26202855911</v>
      </c>
      <c r="AN263" s="19">
        <f t="shared" si="208"/>
        <v>121943.9456651636</v>
      </c>
      <c r="AO263" s="19">
        <f t="shared" si="200"/>
        <v>0</v>
      </c>
      <c r="AP263" s="19">
        <f t="shared" si="201"/>
        <v>0</v>
      </c>
      <c r="AQ263" s="18">
        <f t="shared" si="171"/>
        <v>101.61995472096966</v>
      </c>
      <c r="AR263" s="18">
        <f t="shared" si="202"/>
        <v>0</v>
      </c>
      <c r="AS263" s="18">
        <f t="shared" si="203"/>
        <v>-1078.1273637670381</v>
      </c>
      <c r="AT263" s="3">
        <f>return!Q246</f>
        <v>-8.8485455073239461E-3</v>
      </c>
      <c r="AU263" s="8">
        <f t="shared" si="172"/>
        <v>1.1048955771867357</v>
      </c>
      <c r="AV263">
        <f t="shared" si="173"/>
        <v>0.46421767529680419</v>
      </c>
      <c r="AW263">
        <f t="shared" si="174"/>
        <v>4.0197666711445609E-4</v>
      </c>
      <c r="AX263">
        <f t="shared" si="204"/>
        <v>3.8829600169747457E-4</v>
      </c>
      <c r="AY263">
        <f t="shared" si="175"/>
        <v>0</v>
      </c>
      <c r="AZ263">
        <f t="shared" si="176"/>
        <v>20</v>
      </c>
      <c r="BA263">
        <f t="shared" si="177"/>
        <v>5</v>
      </c>
      <c r="BB263">
        <f t="shared" si="205"/>
        <v>8.6592279550201656E-4</v>
      </c>
      <c r="BC263">
        <f t="shared" si="178"/>
        <v>1.034172784051691E-2</v>
      </c>
      <c r="BD263">
        <f>VLOOKUP(MIN(90,BE263),mortality!$A$4:$G$76,saving_model!BA263+2,FALSE)</f>
        <v>5.1708639202584549E-3</v>
      </c>
      <c r="BE263">
        <f t="shared" si="179"/>
        <v>69</v>
      </c>
      <c r="BF263" s="9">
        <f t="shared" si="206"/>
        <v>8.3717735912058888E-4</v>
      </c>
      <c r="BG263" s="7">
        <f>VLOOKUP(saving_model!AZ263,lapse!$B$4:$C$134,2,FALSE)</f>
        <v>0.01</v>
      </c>
      <c r="BI263">
        <f>discount_curve!K247</f>
        <v>0.76054622854312348</v>
      </c>
    </row>
    <row r="264" spans="1:61" x14ac:dyDescent="0.55000000000000004">
      <c r="A264">
        <f t="shared" si="207"/>
        <v>241</v>
      </c>
      <c r="B264" s="19">
        <f t="shared" ca="1" si="180"/>
        <v>25.294042738651683</v>
      </c>
      <c r="C264">
        <f t="shared" si="161"/>
        <v>0</v>
      </c>
      <c r="D264">
        <f t="shared" si="181"/>
        <v>48.126632056173044</v>
      </c>
      <c r="E264">
        <f t="shared" ca="1" si="182"/>
        <v>46.488715220021923</v>
      </c>
      <c r="F264">
        <f t="shared" si="162"/>
        <v>0</v>
      </c>
      <c r="G264">
        <f t="shared" si="183"/>
        <v>21.343822903225917</v>
      </c>
      <c r="H264">
        <f t="shared" si="184"/>
        <v>0</v>
      </c>
      <c r="I264" s="19">
        <f t="shared" si="185"/>
        <v>-680.15641412070192</v>
      </c>
      <c r="J264" s="26">
        <f t="shared" si="186"/>
        <v>-821.40962703877449</v>
      </c>
      <c r="L264" s="19">
        <f t="shared" si="187"/>
        <v>55965.438770251545</v>
      </c>
      <c r="M264" s="26">
        <f t="shared" si="163"/>
        <v>0</v>
      </c>
      <c r="N264" s="18">
        <f t="shared" si="188"/>
        <v>46.637865641876282</v>
      </c>
      <c r="O264" s="18">
        <f t="shared" si="189"/>
        <v>0</v>
      </c>
      <c r="P264" s="18">
        <f t="shared" si="190"/>
        <v>-680.15641412070192</v>
      </c>
      <c r="Q264" s="18">
        <f t="shared" si="191"/>
        <v>48.126632056173044</v>
      </c>
      <c r="R264" s="18">
        <f t="shared" si="192"/>
        <v>46.488715220021923</v>
      </c>
      <c r="S264" s="26">
        <f t="shared" si="193"/>
        <v>55144.029143212771</v>
      </c>
      <c r="T264" s="27">
        <f t="shared" si="194"/>
        <v>0</v>
      </c>
      <c r="U264" s="27"/>
      <c r="V264" s="19">
        <f t="shared" si="164"/>
        <v>0</v>
      </c>
      <c r="W264" s="19">
        <f t="shared" ca="1" si="165"/>
        <v>0</v>
      </c>
      <c r="X264" s="19">
        <f t="shared" si="166"/>
        <v>46.637865641876282</v>
      </c>
      <c r="Y264" s="19">
        <f t="shared" si="167"/>
        <v>21.343822903225917</v>
      </c>
      <c r="Z264" s="19">
        <f t="shared" si="160"/>
        <v>0</v>
      </c>
      <c r="AA264" s="19">
        <f t="shared" ca="1" si="195"/>
        <v>25.294042738650365</v>
      </c>
      <c r="AB264">
        <f t="shared" si="209"/>
        <v>0</v>
      </c>
      <c r="AC264" s="19">
        <f t="shared" si="168"/>
        <v>0</v>
      </c>
      <c r="AD264" s="29">
        <f t="shared" si="210"/>
        <v>0</v>
      </c>
      <c r="AE264" s="19">
        <f t="shared" ca="1" si="169"/>
        <v>25.294042738650365</v>
      </c>
      <c r="AF264" s="29">
        <f t="shared" ca="1" si="196"/>
        <v>1.3180567748349858E-6</v>
      </c>
      <c r="AG264" s="19"/>
      <c r="AH264" s="19">
        <f t="shared" si="170"/>
        <v>0</v>
      </c>
      <c r="AI264" s="19">
        <f>SUM($AH$23:AH264)</f>
        <v>100000</v>
      </c>
      <c r="AJ264" s="19">
        <f t="shared" si="197"/>
        <v>119929.10359943364</v>
      </c>
      <c r="AK264" s="19">
        <f t="shared" ca="1" si="198"/>
        <v>119929.10359943364</v>
      </c>
      <c r="AL264" s="20">
        <f ca="1">IF($F$13,OFFSET(product_specs!$J$5,MIN(10,saving_model!AZ264),saving_model!$G$14),0)</f>
        <v>0</v>
      </c>
      <c r="AM264" s="19">
        <f t="shared" si="199"/>
        <v>119929.10359943364</v>
      </c>
      <c r="AN264" s="19">
        <f t="shared" si="208"/>
        <v>120764.19834667559</v>
      </c>
      <c r="AO264" s="19">
        <f t="shared" si="200"/>
        <v>0</v>
      </c>
      <c r="AP264" s="19">
        <f t="shared" si="201"/>
        <v>0</v>
      </c>
      <c r="AQ264" s="18">
        <f t="shared" si="171"/>
        <v>100.63683195556298</v>
      </c>
      <c r="AR264" s="18">
        <f t="shared" si="202"/>
        <v>0</v>
      </c>
      <c r="AS264" s="18">
        <f t="shared" si="203"/>
        <v>-1468.9158305727829</v>
      </c>
      <c r="AT264" s="3">
        <f>return!Q247</f>
        <v>-1.2173648880682064E-2</v>
      </c>
      <c r="AU264" s="8">
        <f t="shared" si="172"/>
        <v>1.1053548986800477</v>
      </c>
      <c r="AV264">
        <f t="shared" si="173"/>
        <v>0.46342740262799226</v>
      </c>
      <c r="AW264">
        <f t="shared" si="174"/>
        <v>4.0129235199586966E-4</v>
      </c>
      <c r="AX264">
        <f t="shared" si="204"/>
        <v>3.876349762047372E-4</v>
      </c>
      <c r="AY264">
        <f t="shared" si="175"/>
        <v>0</v>
      </c>
      <c r="AZ264">
        <f t="shared" si="176"/>
        <v>20</v>
      </c>
      <c r="BA264">
        <f t="shared" si="177"/>
        <v>5</v>
      </c>
      <c r="BB264">
        <f t="shared" si="205"/>
        <v>8.6592279550201656E-4</v>
      </c>
      <c r="BC264">
        <f t="shared" si="178"/>
        <v>1.034172784051691E-2</v>
      </c>
      <c r="BD264">
        <f>VLOOKUP(MIN(90,BE264),mortality!$A$4:$G$76,saving_model!BA264+2,FALSE)</f>
        <v>5.1708639202584549E-3</v>
      </c>
      <c r="BE264">
        <f t="shared" si="179"/>
        <v>69</v>
      </c>
      <c r="BF264" s="9">
        <f t="shared" si="206"/>
        <v>8.3717735912058888E-4</v>
      </c>
      <c r="BG264" s="7">
        <f>VLOOKUP(saving_model!AZ264,lapse!$B$4:$C$134,2,FALSE)</f>
        <v>0.01</v>
      </c>
      <c r="BI264">
        <f>discount_curve!K248</f>
        <v>0.75967932513924086</v>
      </c>
    </row>
    <row r="265" spans="1:61" x14ac:dyDescent="0.55000000000000004">
      <c r="A265">
        <f t="shared" si="207"/>
        <v>242</v>
      </c>
      <c r="B265" s="19">
        <f t="shared" ca="1" si="180"/>
        <v>24.63701207245731</v>
      </c>
      <c r="C265">
        <f t="shared" si="161"/>
        <v>0</v>
      </c>
      <c r="D265">
        <f t="shared" si="181"/>
        <v>47.471245378659006</v>
      </c>
      <c r="E265">
        <f t="shared" ca="1" si="182"/>
        <v>45.855633632796291</v>
      </c>
      <c r="F265">
        <f t="shared" si="162"/>
        <v>0</v>
      </c>
      <c r="G265">
        <f t="shared" si="183"/>
        <v>21.316345546881276</v>
      </c>
      <c r="H265">
        <f t="shared" si="184"/>
        <v>0</v>
      </c>
      <c r="I265" s="19">
        <f t="shared" si="185"/>
        <v>-552.54493819540346</v>
      </c>
      <c r="J265" s="26">
        <f t="shared" si="186"/>
        <v>-691.82517482619733</v>
      </c>
      <c r="L265" s="19">
        <f t="shared" si="187"/>
        <v>55144.029143212771</v>
      </c>
      <c r="M265" s="26">
        <f t="shared" si="163"/>
        <v>0</v>
      </c>
      <c r="N265" s="18">
        <f t="shared" si="188"/>
        <v>45.953357619343983</v>
      </c>
      <c r="O265" s="18">
        <f t="shared" si="189"/>
        <v>0</v>
      </c>
      <c r="P265" s="18">
        <f t="shared" si="190"/>
        <v>-552.54493819540346</v>
      </c>
      <c r="Q265" s="18">
        <f t="shared" si="191"/>
        <v>47.471245378659006</v>
      </c>
      <c r="R265" s="18">
        <f t="shared" si="192"/>
        <v>45.855633632796291</v>
      </c>
      <c r="S265" s="26">
        <f t="shared" si="193"/>
        <v>54452.203968386573</v>
      </c>
      <c r="T265" s="27">
        <f t="shared" si="194"/>
        <v>0</v>
      </c>
      <c r="U265" s="27"/>
      <c r="V265" s="19">
        <f t="shared" si="164"/>
        <v>0</v>
      </c>
      <c r="W265" s="19">
        <f t="shared" ca="1" si="165"/>
        <v>0</v>
      </c>
      <c r="X265" s="19">
        <f t="shared" si="166"/>
        <v>45.953357619343983</v>
      </c>
      <c r="Y265" s="19">
        <f t="shared" si="167"/>
        <v>21.316345546881276</v>
      </c>
      <c r="Z265" s="19">
        <f t="shared" si="160"/>
        <v>0</v>
      </c>
      <c r="AA265" s="19">
        <f t="shared" ca="1" si="195"/>
        <v>24.637012072462706</v>
      </c>
      <c r="AB265">
        <f t="shared" si="209"/>
        <v>0</v>
      </c>
      <c r="AC265" s="19">
        <f t="shared" si="168"/>
        <v>0</v>
      </c>
      <c r="AD265" s="29">
        <f t="shared" si="210"/>
        <v>0</v>
      </c>
      <c r="AE265" s="19">
        <f t="shared" ca="1" si="169"/>
        <v>24.637012072462706</v>
      </c>
      <c r="AF265" s="29">
        <f t="shared" ca="1" si="196"/>
        <v>-5.3965720780979609E-6</v>
      </c>
      <c r="AG265" s="19"/>
      <c r="AH265" s="19">
        <f t="shared" si="170"/>
        <v>0</v>
      </c>
      <c r="AI265" s="19">
        <f>SUM($AH$23:AH265)</f>
        <v>100000</v>
      </c>
      <c r="AJ265" s="19">
        <f t="shared" si="197"/>
        <v>118497.64099480138</v>
      </c>
      <c r="AK265" s="19">
        <f t="shared" ca="1" si="198"/>
        <v>118497.64099480138</v>
      </c>
      <c r="AL265" s="20">
        <f ca="1">IF($F$13,OFFSET(product_specs!$J$5,MIN(10,saving_model!AZ265),saving_model!$G$14),0)</f>
        <v>0</v>
      </c>
      <c r="AM265" s="19">
        <f t="shared" si="199"/>
        <v>118497.64099480138</v>
      </c>
      <c r="AN265" s="19">
        <f t="shared" si="208"/>
        <v>119194.64568414725</v>
      </c>
      <c r="AO265" s="19">
        <f t="shared" si="200"/>
        <v>0</v>
      </c>
      <c r="AP265" s="19">
        <f t="shared" si="201"/>
        <v>0</v>
      </c>
      <c r="AQ265" s="18">
        <f t="shared" si="171"/>
        <v>99.328871403456048</v>
      </c>
      <c r="AR265" s="18">
        <f t="shared" si="202"/>
        <v>0</v>
      </c>
      <c r="AS265" s="18">
        <f t="shared" si="203"/>
        <v>-1195.3516358848406</v>
      </c>
      <c r="AT265" s="3">
        <f>return!Q248</f>
        <v>-1.0036932331808801E-2</v>
      </c>
      <c r="AU265" s="8">
        <f t="shared" si="172"/>
        <v>1.1058144111201229</v>
      </c>
      <c r="AV265">
        <f t="shared" si="173"/>
        <v>0.46263847529979163</v>
      </c>
      <c r="AW265">
        <f t="shared" si="174"/>
        <v>4.0060920183838619E-4</v>
      </c>
      <c r="AX265">
        <f t="shared" si="204"/>
        <v>3.8697507602542089E-4</v>
      </c>
      <c r="AY265">
        <f t="shared" si="175"/>
        <v>0</v>
      </c>
      <c r="AZ265">
        <f t="shared" si="176"/>
        <v>20</v>
      </c>
      <c r="BA265">
        <f t="shared" si="177"/>
        <v>5</v>
      </c>
      <c r="BB265">
        <f t="shared" si="205"/>
        <v>8.6592279550201656E-4</v>
      </c>
      <c r="BC265">
        <f t="shared" si="178"/>
        <v>1.034172784051691E-2</v>
      </c>
      <c r="BD265">
        <f>VLOOKUP(MIN(90,BE265),mortality!$A$4:$G$76,saving_model!BA265+2,FALSE)</f>
        <v>5.1708639202584549E-3</v>
      </c>
      <c r="BE265">
        <f t="shared" si="179"/>
        <v>69</v>
      </c>
      <c r="BF265" s="9">
        <f t="shared" si="206"/>
        <v>8.3717735912058888E-4</v>
      </c>
      <c r="BG265" s="7">
        <f>VLOOKUP(saving_model!AZ265,lapse!$B$4:$C$134,2,FALSE)</f>
        <v>0.01</v>
      </c>
      <c r="BI265">
        <f>discount_curve!K249</f>
        <v>0.75881340986925916</v>
      </c>
    </row>
    <row r="266" spans="1:61" x14ac:dyDescent="0.55000000000000004">
      <c r="A266">
        <f t="shared" si="207"/>
        <v>243</v>
      </c>
      <c r="B266" s="19">
        <f t="shared" ca="1" si="180"/>
        <v>24.087933076317086</v>
      </c>
      <c r="C266">
        <f t="shared" si="161"/>
        <v>0</v>
      </c>
      <c r="D266">
        <f t="shared" si="181"/>
        <v>46.870104274655134</v>
      </c>
      <c r="E266">
        <f t="shared" ca="1" si="182"/>
        <v>45.274951453364594</v>
      </c>
      <c r="F266">
        <f t="shared" si="162"/>
        <v>0</v>
      </c>
      <c r="G266">
        <f t="shared" si="183"/>
        <v>21.288903564008159</v>
      </c>
      <c r="H266">
        <f t="shared" si="184"/>
        <v>0</v>
      </c>
      <c r="I266" s="19">
        <f t="shared" si="185"/>
        <v>-558.48298964364687</v>
      </c>
      <c r="J266" s="26">
        <f t="shared" si="186"/>
        <v>-696.00488201199187</v>
      </c>
      <c r="L266" s="19">
        <f t="shared" si="187"/>
        <v>54452.203968386573</v>
      </c>
      <c r="M266" s="26">
        <f t="shared" si="163"/>
        <v>0</v>
      </c>
      <c r="N266" s="18">
        <f t="shared" si="188"/>
        <v>45.376836640322139</v>
      </c>
      <c r="O266" s="18">
        <f t="shared" si="189"/>
        <v>0</v>
      </c>
      <c r="P266" s="18">
        <f t="shared" si="190"/>
        <v>-558.48298964364687</v>
      </c>
      <c r="Q266" s="18">
        <f t="shared" si="191"/>
        <v>46.870104274655134</v>
      </c>
      <c r="R266" s="18">
        <f t="shared" si="192"/>
        <v>45.274951453364594</v>
      </c>
      <c r="S266" s="26">
        <f t="shared" si="193"/>
        <v>53756.199086374581</v>
      </c>
      <c r="T266" s="27">
        <f t="shared" si="194"/>
        <v>0</v>
      </c>
      <c r="U266" s="27"/>
      <c r="V266" s="19">
        <f t="shared" si="164"/>
        <v>0</v>
      </c>
      <c r="W266" s="19">
        <f t="shared" ca="1" si="165"/>
        <v>0</v>
      </c>
      <c r="X266" s="19">
        <f t="shared" si="166"/>
        <v>45.376836640322139</v>
      </c>
      <c r="Y266" s="19">
        <f t="shared" si="167"/>
        <v>21.288903564008159</v>
      </c>
      <c r="Z266" s="19">
        <f t="shared" si="160"/>
        <v>0</v>
      </c>
      <c r="AA266" s="19">
        <f t="shared" ca="1" si="195"/>
        <v>24.087933076313981</v>
      </c>
      <c r="AB266">
        <f t="shared" si="209"/>
        <v>0</v>
      </c>
      <c r="AC266" s="19">
        <f t="shared" si="168"/>
        <v>0</v>
      </c>
      <c r="AD266" s="29">
        <f t="shared" si="210"/>
        <v>0</v>
      </c>
      <c r="AE266" s="19">
        <f t="shared" ca="1" si="169"/>
        <v>24.087933076313981</v>
      </c>
      <c r="AF266" s="29">
        <f t="shared" ca="1" si="196"/>
        <v>3.1050717552716378E-6</v>
      </c>
      <c r="AG266" s="19"/>
      <c r="AH266" s="19">
        <f t="shared" si="170"/>
        <v>0</v>
      </c>
      <c r="AI266" s="19">
        <f>SUM($AH$23:AH266)</f>
        <v>100000</v>
      </c>
      <c r="AJ266" s="19">
        <f t="shared" si="197"/>
        <v>117196.58617041611</v>
      </c>
      <c r="AK266" s="19">
        <f t="shared" ca="1" si="198"/>
        <v>117196.58617041611</v>
      </c>
      <c r="AL266" s="20">
        <f ca="1">IF($F$13,OFFSET(product_specs!$J$5,MIN(10,saving_model!AZ266),saving_model!$G$14),0)</f>
        <v>0</v>
      </c>
      <c r="AM266" s="19">
        <f t="shared" si="199"/>
        <v>117196.58617041611</v>
      </c>
      <c r="AN266" s="19">
        <f t="shared" si="208"/>
        <v>117899.96517685895</v>
      </c>
      <c r="AO266" s="19">
        <f t="shared" si="200"/>
        <v>0</v>
      </c>
      <c r="AP266" s="19">
        <f t="shared" si="201"/>
        <v>0</v>
      </c>
      <c r="AQ266" s="18">
        <f t="shared" si="171"/>
        <v>98.249970980715787</v>
      </c>
      <c r="AR266" s="18">
        <f t="shared" si="202"/>
        <v>0</v>
      </c>
      <c r="AS266" s="18">
        <f t="shared" si="203"/>
        <v>-1210.2580709242688</v>
      </c>
      <c r="AT266" s="3">
        <f>return!Q249</f>
        <v>-1.0273688025757011E-2</v>
      </c>
      <c r="AU266" s="8">
        <f t="shared" si="172"/>
        <v>1.1062741145863408</v>
      </c>
      <c r="AV266">
        <f t="shared" si="173"/>
        <v>0.46185089102192783</v>
      </c>
      <c r="AW266">
        <f t="shared" si="174"/>
        <v>3.9992721465880495E-4</v>
      </c>
      <c r="AX266">
        <f t="shared" si="204"/>
        <v>3.8631629924381993E-4</v>
      </c>
      <c r="AY266">
        <f t="shared" si="175"/>
        <v>0</v>
      </c>
      <c r="AZ266">
        <f t="shared" si="176"/>
        <v>20</v>
      </c>
      <c r="BA266">
        <f t="shared" si="177"/>
        <v>5</v>
      </c>
      <c r="BB266">
        <f t="shared" si="205"/>
        <v>8.6592279550201656E-4</v>
      </c>
      <c r="BC266">
        <f t="shared" si="178"/>
        <v>1.034172784051691E-2</v>
      </c>
      <c r="BD266">
        <f>VLOOKUP(MIN(90,BE266),mortality!$A$4:$G$76,saving_model!BA266+2,FALSE)</f>
        <v>5.1708639202584549E-3</v>
      </c>
      <c r="BE266">
        <f t="shared" si="179"/>
        <v>69</v>
      </c>
      <c r="BF266" s="9">
        <f t="shared" si="206"/>
        <v>8.3717735912058888E-4</v>
      </c>
      <c r="BG266" s="7">
        <f>VLOOKUP(saving_model!AZ266,lapse!$B$4:$C$134,2,FALSE)</f>
        <v>0.01</v>
      </c>
      <c r="BI266">
        <f>discount_curve!K250</f>
        <v>0.7579484816068609</v>
      </c>
    </row>
    <row r="267" spans="1:61" x14ac:dyDescent="0.55000000000000004">
      <c r="A267">
        <f t="shared" si="207"/>
        <v>244</v>
      </c>
      <c r="B267" s="19">
        <f t="shared" ca="1" si="180"/>
        <v>23.535335662914349</v>
      </c>
      <c r="C267">
        <f t="shared" si="161"/>
        <v>0</v>
      </c>
      <c r="D267">
        <f t="shared" si="181"/>
        <v>46.648002325308752</v>
      </c>
      <c r="E267">
        <f t="shared" ca="1" si="182"/>
        <v>45.060408406576606</v>
      </c>
      <c r="F267">
        <f t="shared" si="162"/>
        <v>0</v>
      </c>
      <c r="G267">
        <f t="shared" si="183"/>
        <v>21.261496909067894</v>
      </c>
      <c r="H267">
        <f t="shared" si="184"/>
        <v>0</v>
      </c>
      <c r="I267" s="19">
        <f t="shared" si="185"/>
        <v>318.63627698693961</v>
      </c>
      <c r="J267" s="26">
        <f t="shared" si="186"/>
        <v>182.13103368307202</v>
      </c>
      <c r="L267" s="19">
        <f t="shared" si="187"/>
        <v>53756.199086374581</v>
      </c>
      <c r="M267" s="26">
        <f t="shared" si="163"/>
        <v>0</v>
      </c>
      <c r="N267" s="18">
        <f t="shared" si="188"/>
        <v>44.796832571978825</v>
      </c>
      <c r="O267" s="18">
        <f t="shared" si="189"/>
        <v>0</v>
      </c>
      <c r="P267" s="18">
        <f t="shared" si="190"/>
        <v>318.63627698693961</v>
      </c>
      <c r="Q267" s="18">
        <f t="shared" si="191"/>
        <v>46.648002325308752</v>
      </c>
      <c r="R267" s="18">
        <f t="shared" si="192"/>
        <v>45.060408406576606</v>
      </c>
      <c r="S267" s="26">
        <f t="shared" si="193"/>
        <v>53938.330120057653</v>
      </c>
      <c r="T267" s="27">
        <f t="shared" si="194"/>
        <v>0</v>
      </c>
      <c r="U267" s="27"/>
      <c r="V267" s="19">
        <f t="shared" si="164"/>
        <v>0</v>
      </c>
      <c r="W267" s="19">
        <f t="shared" ca="1" si="165"/>
        <v>0</v>
      </c>
      <c r="X267" s="19">
        <f t="shared" si="166"/>
        <v>44.796832571978825</v>
      </c>
      <c r="Y267" s="19">
        <f t="shared" si="167"/>
        <v>21.261496909067894</v>
      </c>
      <c r="Z267" s="19">
        <f t="shared" si="160"/>
        <v>0</v>
      </c>
      <c r="AA267" s="19">
        <f t="shared" ca="1" si="195"/>
        <v>23.535335662910931</v>
      </c>
      <c r="AB267">
        <f t="shared" si="209"/>
        <v>0</v>
      </c>
      <c r="AC267" s="19">
        <f t="shared" si="168"/>
        <v>0</v>
      </c>
      <c r="AD267" s="29">
        <f t="shared" si="210"/>
        <v>0</v>
      </c>
      <c r="AE267" s="19">
        <f t="shared" ca="1" si="169"/>
        <v>23.535335662910931</v>
      </c>
      <c r="AF267" s="29">
        <f t="shared" ca="1" si="196"/>
        <v>3.4177105590060819E-6</v>
      </c>
      <c r="AG267" s="19"/>
      <c r="AH267" s="19">
        <f t="shared" si="170"/>
        <v>0</v>
      </c>
      <c r="AI267" s="19">
        <f>SUM($AH$23:AH267)</f>
        <v>100000</v>
      </c>
      <c r="AJ267" s="19">
        <f t="shared" si="197"/>
        <v>116840.13599527124</v>
      </c>
      <c r="AK267" s="19">
        <f t="shared" ca="1" si="198"/>
        <v>116840.13599527124</v>
      </c>
      <c r="AL267" s="20">
        <f ca="1">IF($F$13,OFFSET(product_specs!$J$5,MIN(10,saving_model!AZ267),saving_model!$G$14),0)</f>
        <v>0</v>
      </c>
      <c r="AM267" s="19">
        <f t="shared" si="199"/>
        <v>116840.13599527124</v>
      </c>
      <c r="AN267" s="19">
        <f t="shared" si="208"/>
        <v>116591.45713495396</v>
      </c>
      <c r="AO267" s="19">
        <f t="shared" si="200"/>
        <v>0</v>
      </c>
      <c r="AP267" s="19">
        <f t="shared" si="201"/>
        <v>0</v>
      </c>
      <c r="AQ267" s="18">
        <f t="shared" si="171"/>
        <v>97.159547612461651</v>
      </c>
      <c r="AR267" s="18">
        <f t="shared" si="202"/>
        <v>0</v>
      </c>
      <c r="AS267" s="18">
        <f t="shared" si="203"/>
        <v>691.67681585949094</v>
      </c>
      <c r="AT267" s="3">
        <f>return!Q250</f>
        <v>5.9374306741573069E-3</v>
      </c>
      <c r="AU267" s="8">
        <f t="shared" si="172"/>
        <v>1.1067340091581139</v>
      </c>
      <c r="AV267">
        <f t="shared" si="173"/>
        <v>0.46106464750802523</v>
      </c>
      <c r="AW267">
        <f t="shared" si="174"/>
        <v>3.9924638847730107E-4</v>
      </c>
      <c r="AX267">
        <f t="shared" si="204"/>
        <v>3.8565864394748988E-4</v>
      </c>
      <c r="AY267">
        <f t="shared" si="175"/>
        <v>0</v>
      </c>
      <c r="AZ267">
        <f t="shared" si="176"/>
        <v>20</v>
      </c>
      <c r="BA267">
        <f t="shared" si="177"/>
        <v>5</v>
      </c>
      <c r="BB267">
        <f t="shared" si="205"/>
        <v>8.6592279550201656E-4</v>
      </c>
      <c r="BC267">
        <f t="shared" si="178"/>
        <v>1.034172784051691E-2</v>
      </c>
      <c r="BD267">
        <f>VLOOKUP(MIN(90,BE267),mortality!$A$4:$G$76,saving_model!BA267+2,FALSE)</f>
        <v>5.1708639202584549E-3</v>
      </c>
      <c r="BE267">
        <f t="shared" si="179"/>
        <v>69</v>
      </c>
      <c r="BF267" s="9">
        <f t="shared" si="206"/>
        <v>8.3717735912058888E-4</v>
      </c>
      <c r="BG267" s="7">
        <f>VLOOKUP(saving_model!AZ267,lapse!$B$4:$C$134,2,FALSE)</f>
        <v>0.01</v>
      </c>
      <c r="BI267">
        <f>discount_curve!K251</f>
        <v>0.75708453922701202</v>
      </c>
    </row>
    <row r="268" spans="1:61" x14ac:dyDescent="0.55000000000000004">
      <c r="A268">
        <f t="shared" si="207"/>
        <v>245</v>
      </c>
      <c r="B268" s="19">
        <f t="shared" ca="1" si="180"/>
        <v>23.714482896810239</v>
      </c>
      <c r="C268">
        <f t="shared" si="161"/>
        <v>0</v>
      </c>
      <c r="D268">
        <f t="shared" si="181"/>
        <v>46.591130718724628</v>
      </c>
      <c r="E268">
        <f t="shared" ca="1" si="182"/>
        <v>45.005472338756434</v>
      </c>
      <c r="F268">
        <f t="shared" si="162"/>
        <v>0</v>
      </c>
      <c r="G268">
        <f t="shared" si="183"/>
        <v>21.234125536580411</v>
      </c>
      <c r="H268">
        <f t="shared" si="184"/>
        <v>0</v>
      </c>
      <c r="I268" s="19">
        <f t="shared" si="185"/>
        <v>-176.25554665623119</v>
      </c>
      <c r="J268" s="26">
        <f t="shared" si="186"/>
        <v>-312.8007581471029</v>
      </c>
      <c r="L268" s="19">
        <f t="shared" si="187"/>
        <v>53938.330120057653</v>
      </c>
      <c r="M268" s="26">
        <f t="shared" si="163"/>
        <v>0</v>
      </c>
      <c r="N268" s="18">
        <f t="shared" si="188"/>
        <v>44.948608433381381</v>
      </c>
      <c r="O268" s="18">
        <f t="shared" si="189"/>
        <v>0</v>
      </c>
      <c r="P268" s="18">
        <f t="shared" si="190"/>
        <v>-176.25554665623119</v>
      </c>
      <c r="Q268" s="18">
        <f t="shared" si="191"/>
        <v>46.591130718724628</v>
      </c>
      <c r="R268" s="18">
        <f t="shared" si="192"/>
        <v>45.005472338756434</v>
      </c>
      <c r="S268" s="26">
        <f t="shared" si="193"/>
        <v>53625.529361910551</v>
      </c>
      <c r="T268" s="27">
        <f t="shared" si="194"/>
        <v>0</v>
      </c>
      <c r="U268" s="27"/>
      <c r="V268" s="19">
        <f t="shared" si="164"/>
        <v>0</v>
      </c>
      <c r="W268" s="19">
        <f t="shared" ca="1" si="165"/>
        <v>0</v>
      </c>
      <c r="X268" s="19">
        <f t="shared" si="166"/>
        <v>44.948608433381381</v>
      </c>
      <c r="Y268" s="19">
        <f t="shared" si="167"/>
        <v>21.234125536580411</v>
      </c>
      <c r="Z268" s="19">
        <f t="shared" si="160"/>
        <v>0</v>
      </c>
      <c r="AA268" s="19">
        <f t="shared" ca="1" si="195"/>
        <v>23.71448289680097</v>
      </c>
      <c r="AB268">
        <f t="shared" si="209"/>
        <v>0</v>
      </c>
      <c r="AC268" s="19">
        <f t="shared" si="168"/>
        <v>0</v>
      </c>
      <c r="AD268" s="29">
        <f t="shared" si="210"/>
        <v>0</v>
      </c>
      <c r="AE268" s="19">
        <f t="shared" ca="1" si="169"/>
        <v>23.71448289680097</v>
      </c>
      <c r="AF268" s="29">
        <f t="shared" ca="1" si="196"/>
        <v>9.2690299879905069E-6</v>
      </c>
      <c r="AG268" s="19"/>
      <c r="AH268" s="19">
        <f t="shared" si="170"/>
        <v>0</v>
      </c>
      <c r="AI268" s="19">
        <f>SUM($AH$23:AH268)</f>
        <v>100000</v>
      </c>
      <c r="AJ268" s="19">
        <f t="shared" si="197"/>
        <v>116896.69063368504</v>
      </c>
      <c r="AK268" s="19">
        <f t="shared" ca="1" si="198"/>
        <v>116896.69063368504</v>
      </c>
      <c r="AL268" s="20">
        <f ca="1">IF($F$13,OFFSET(product_specs!$J$5,MIN(10,saving_model!AZ268),saving_model!$G$14),0)</f>
        <v>0</v>
      </c>
      <c r="AM268" s="19">
        <f t="shared" si="199"/>
        <v>116896.69063368504</v>
      </c>
      <c r="AN268" s="19">
        <f t="shared" si="208"/>
        <v>117185.97440320099</v>
      </c>
      <c r="AO268" s="19">
        <f t="shared" si="200"/>
        <v>0</v>
      </c>
      <c r="AP268" s="19">
        <f t="shared" si="201"/>
        <v>0</v>
      </c>
      <c r="AQ268" s="18">
        <f t="shared" si="171"/>
        <v>97.65497866933417</v>
      </c>
      <c r="AR268" s="18">
        <f t="shared" si="202"/>
        <v>0</v>
      </c>
      <c r="AS268" s="18">
        <f t="shared" si="203"/>
        <v>-383.25758169323143</v>
      </c>
      <c r="AT268" s="3">
        <f>return!Q251</f>
        <v>-3.2732349697807139E-3</v>
      </c>
      <c r="AU268" s="8">
        <f t="shared" si="172"/>
        <v>1.1071940949148875</v>
      </c>
      <c r="AV268">
        <f t="shared" si="173"/>
        <v>0.46027974247560038</v>
      </c>
      <c r="AW268">
        <f t="shared" si="174"/>
        <v>3.9856672131742017E-4</v>
      </c>
      <c r="AX268">
        <f t="shared" si="204"/>
        <v>3.8500210822724201E-4</v>
      </c>
      <c r="AY268">
        <f t="shared" si="175"/>
        <v>0</v>
      </c>
      <c r="AZ268">
        <f t="shared" si="176"/>
        <v>20</v>
      </c>
      <c r="BA268">
        <f t="shared" si="177"/>
        <v>5</v>
      </c>
      <c r="BB268">
        <f t="shared" si="205"/>
        <v>8.6592279550201656E-4</v>
      </c>
      <c r="BC268">
        <f t="shared" si="178"/>
        <v>1.034172784051691E-2</v>
      </c>
      <c r="BD268">
        <f>VLOOKUP(MIN(90,BE268),mortality!$A$4:$G$76,saving_model!BA268+2,FALSE)</f>
        <v>5.1708639202584549E-3</v>
      </c>
      <c r="BE268">
        <f t="shared" si="179"/>
        <v>69</v>
      </c>
      <c r="BF268" s="9">
        <f t="shared" si="206"/>
        <v>8.3717735912058888E-4</v>
      </c>
      <c r="BG268" s="7">
        <f>VLOOKUP(saving_model!AZ268,lapse!$B$4:$C$134,2,FALSE)</f>
        <v>0.01</v>
      </c>
      <c r="BI268">
        <f>discount_curve!K252</f>
        <v>0.75622158160596109</v>
      </c>
    </row>
    <row r="269" spans="1:61" x14ac:dyDescent="0.55000000000000004">
      <c r="A269">
        <f t="shared" si="207"/>
        <v>246</v>
      </c>
      <c r="B269" s="19">
        <f t="shared" ca="1" si="180"/>
        <v>23.481151733790398</v>
      </c>
      <c r="C269">
        <f t="shared" si="161"/>
        <v>0</v>
      </c>
      <c r="D269">
        <f t="shared" si="181"/>
        <v>46.792825742435284</v>
      </c>
      <c r="E269">
        <f t="shared" ca="1" si="182"/>
        <v>45.200302978632422</v>
      </c>
      <c r="F269">
        <f t="shared" si="162"/>
        <v>0</v>
      </c>
      <c r="G269">
        <f t="shared" si="183"/>
        <v>21.206789401124222</v>
      </c>
      <c r="H269">
        <f t="shared" si="184"/>
        <v>0</v>
      </c>
      <c r="I269" s="19">
        <f t="shared" si="185"/>
        <v>913.74594855741839</v>
      </c>
      <c r="J269" s="26">
        <f t="shared" si="186"/>
        <v>777.0648787014361</v>
      </c>
      <c r="L269" s="19">
        <f t="shared" si="187"/>
        <v>53625.529361910551</v>
      </c>
      <c r="M269" s="26">
        <f t="shared" si="163"/>
        <v>0</v>
      </c>
      <c r="N269" s="18">
        <f t="shared" si="188"/>
        <v>44.68794113492546</v>
      </c>
      <c r="O269" s="18">
        <f t="shared" si="189"/>
        <v>0</v>
      </c>
      <c r="P269" s="18">
        <f t="shared" si="190"/>
        <v>913.74594855741839</v>
      </c>
      <c r="Q269" s="18">
        <f t="shared" si="191"/>
        <v>46.792825742435284</v>
      </c>
      <c r="R269" s="18">
        <f t="shared" si="192"/>
        <v>45.200302978632422</v>
      </c>
      <c r="S269" s="26">
        <f t="shared" si="193"/>
        <v>54402.594240611979</v>
      </c>
      <c r="T269" s="27">
        <f t="shared" si="194"/>
        <v>0</v>
      </c>
      <c r="U269" s="27"/>
      <c r="V269" s="19">
        <f t="shared" si="164"/>
        <v>0</v>
      </c>
      <c r="W269" s="19">
        <f t="shared" ca="1" si="165"/>
        <v>0</v>
      </c>
      <c r="X269" s="19">
        <f t="shared" si="166"/>
        <v>44.68794113492546</v>
      </c>
      <c r="Y269" s="19">
        <f t="shared" si="167"/>
        <v>21.206789401124222</v>
      </c>
      <c r="Z269" s="19">
        <f t="shared" si="160"/>
        <v>0</v>
      </c>
      <c r="AA269" s="19">
        <f t="shared" ca="1" si="195"/>
        <v>23.481151733801237</v>
      </c>
      <c r="AB269">
        <f t="shared" si="209"/>
        <v>0</v>
      </c>
      <c r="AC269" s="19">
        <f t="shared" si="168"/>
        <v>0</v>
      </c>
      <c r="AD269" s="29">
        <f t="shared" si="210"/>
        <v>0</v>
      </c>
      <c r="AE269" s="19">
        <f t="shared" ca="1" si="169"/>
        <v>23.481151733801237</v>
      </c>
      <c r="AF269" s="29">
        <f t="shared" ca="1" si="196"/>
        <v>-1.0839329434020328E-5</v>
      </c>
      <c r="AG269" s="19"/>
      <c r="AH269" s="19">
        <f t="shared" si="170"/>
        <v>0</v>
      </c>
      <c r="AI269" s="19">
        <f>SUM($AH$23:AH269)</f>
        <v>100000</v>
      </c>
      <c r="AJ269" s="19">
        <f t="shared" si="197"/>
        <v>117602.94581384453</v>
      </c>
      <c r="AK269" s="19">
        <f t="shared" ca="1" si="198"/>
        <v>117602.94581384453</v>
      </c>
      <c r="AL269" s="20">
        <f ca="1">IF($F$13,OFFSET(product_specs!$J$5,MIN(10,saving_model!AZ269),saving_model!$G$14),0)</f>
        <v>0</v>
      </c>
      <c r="AM269" s="19">
        <f t="shared" si="199"/>
        <v>117602.94581384453</v>
      </c>
      <c r="AN269" s="19">
        <f t="shared" si="208"/>
        <v>116705.06184283842</v>
      </c>
      <c r="AO269" s="19">
        <f t="shared" si="200"/>
        <v>0</v>
      </c>
      <c r="AP269" s="19">
        <f t="shared" si="201"/>
        <v>0</v>
      </c>
      <c r="AQ269" s="18">
        <f t="shared" si="171"/>
        <v>97.254218202365351</v>
      </c>
      <c r="AR269" s="18">
        <f t="shared" si="202"/>
        <v>0</v>
      </c>
      <c r="AS269" s="18">
        <f t="shared" si="203"/>
        <v>1990.2763784169472</v>
      </c>
      <c r="AT269" s="3">
        <f>return!Q252</f>
        <v>1.7068122786629392E-2</v>
      </c>
      <c r="AU269" s="8">
        <f t="shared" si="172"/>
        <v>1.10765437193614</v>
      </c>
      <c r="AV269">
        <f t="shared" si="173"/>
        <v>0.45949617364605572</v>
      </c>
      <c r="AW269">
        <f t="shared" si="174"/>
        <v>3.9788821120607259E-4</v>
      </c>
      <c r="AX269">
        <f t="shared" si="204"/>
        <v>3.8434669017713775E-4</v>
      </c>
      <c r="AY269">
        <f t="shared" si="175"/>
        <v>0</v>
      </c>
      <c r="AZ269">
        <f t="shared" si="176"/>
        <v>20</v>
      </c>
      <c r="BA269">
        <f t="shared" si="177"/>
        <v>5</v>
      </c>
      <c r="BB269">
        <f t="shared" si="205"/>
        <v>8.6592279550201656E-4</v>
      </c>
      <c r="BC269">
        <f t="shared" si="178"/>
        <v>1.034172784051691E-2</v>
      </c>
      <c r="BD269">
        <f>VLOOKUP(MIN(90,BE269),mortality!$A$4:$G$76,saving_model!BA269+2,FALSE)</f>
        <v>5.1708639202584549E-3</v>
      </c>
      <c r="BE269">
        <f t="shared" si="179"/>
        <v>69</v>
      </c>
      <c r="BF269" s="9">
        <f t="shared" si="206"/>
        <v>8.3717735912058888E-4</v>
      </c>
      <c r="BG269" s="7">
        <f>VLOOKUP(saving_model!AZ269,lapse!$B$4:$C$134,2,FALSE)</f>
        <v>0.01</v>
      </c>
      <c r="BI269">
        <f>discount_curve!K253</f>
        <v>0.75535960762123766</v>
      </c>
    </row>
    <row r="270" spans="1:61" x14ac:dyDescent="0.55000000000000004">
      <c r="A270">
        <f t="shared" si="207"/>
        <v>247</v>
      </c>
      <c r="B270" s="19">
        <f t="shared" ca="1" si="180"/>
        <v>24.156006743171815</v>
      </c>
      <c r="C270">
        <f t="shared" si="161"/>
        <v>0</v>
      </c>
      <c r="D270">
        <f t="shared" si="181"/>
        <v>47.32082839204385</v>
      </c>
      <c r="E270">
        <f t="shared" ca="1" si="182"/>
        <v>45.710335859894919</v>
      </c>
      <c r="F270">
        <f t="shared" si="162"/>
        <v>0</v>
      </c>
      <c r="G270">
        <f t="shared" si="183"/>
        <v>21.179488457336298</v>
      </c>
      <c r="H270">
        <f t="shared" si="184"/>
        <v>0</v>
      </c>
      <c r="I270" s="19">
        <f t="shared" si="185"/>
        <v>580.70939521501657</v>
      </c>
      <c r="J270" s="26">
        <f t="shared" si="186"/>
        <v>442.34273576256965</v>
      </c>
      <c r="L270" s="19">
        <f t="shared" si="187"/>
        <v>54402.594240611987</v>
      </c>
      <c r="M270" s="26">
        <f t="shared" si="163"/>
        <v>0</v>
      </c>
      <c r="N270" s="18">
        <f t="shared" si="188"/>
        <v>45.335495200509989</v>
      </c>
      <c r="O270" s="18">
        <f t="shared" si="189"/>
        <v>0</v>
      </c>
      <c r="P270" s="18">
        <f t="shared" si="190"/>
        <v>580.70939521501657</v>
      </c>
      <c r="Q270" s="18">
        <f t="shared" si="191"/>
        <v>47.32082839204385</v>
      </c>
      <c r="R270" s="18">
        <f t="shared" si="192"/>
        <v>45.710335859894919</v>
      </c>
      <c r="S270" s="26">
        <f t="shared" si="193"/>
        <v>54844.936976374549</v>
      </c>
      <c r="T270" s="27">
        <f t="shared" si="194"/>
        <v>0</v>
      </c>
      <c r="U270" s="27"/>
      <c r="V270" s="19">
        <f t="shared" si="164"/>
        <v>0</v>
      </c>
      <c r="W270" s="19">
        <f t="shared" ca="1" si="165"/>
        <v>0</v>
      </c>
      <c r="X270" s="19">
        <f t="shared" si="166"/>
        <v>45.335495200509989</v>
      </c>
      <c r="Y270" s="19">
        <f t="shared" si="167"/>
        <v>21.179488457336298</v>
      </c>
      <c r="Z270" s="19">
        <f t="shared" si="160"/>
        <v>0</v>
      </c>
      <c r="AA270" s="19">
        <f t="shared" ca="1" si="195"/>
        <v>24.156006743173691</v>
      </c>
      <c r="AB270">
        <f t="shared" si="209"/>
        <v>0</v>
      </c>
      <c r="AC270" s="19">
        <f t="shared" si="168"/>
        <v>0</v>
      </c>
      <c r="AD270" s="29">
        <f t="shared" si="210"/>
        <v>0</v>
      </c>
      <c r="AE270" s="19">
        <f t="shared" ca="1" si="169"/>
        <v>24.156006743173691</v>
      </c>
      <c r="AF270" s="29">
        <f t="shared" ca="1" si="196"/>
        <v>-1.8758328224066645E-6</v>
      </c>
      <c r="AG270" s="19"/>
      <c r="AH270" s="19">
        <f t="shared" si="170"/>
        <v>0</v>
      </c>
      <c r="AI270" s="19">
        <f>SUM($AH$23:AH270)</f>
        <v>100000</v>
      </c>
      <c r="AJ270" s="19">
        <f t="shared" si="197"/>
        <v>119132.76703437085</v>
      </c>
      <c r="AK270" s="19">
        <f t="shared" ca="1" si="198"/>
        <v>119132.76703437085</v>
      </c>
      <c r="AL270" s="20">
        <f ca="1">IF($F$13,OFFSET(product_specs!$J$5,MIN(10,saving_model!AZ270),saving_model!$G$14),0)</f>
        <v>0</v>
      </c>
      <c r="AM270" s="19">
        <f t="shared" si="199"/>
        <v>119132.76703437085</v>
      </c>
      <c r="AN270" s="19">
        <f t="shared" si="208"/>
        <v>118598.08400305301</v>
      </c>
      <c r="AO270" s="19">
        <f t="shared" si="200"/>
        <v>0</v>
      </c>
      <c r="AP270" s="19">
        <f t="shared" si="201"/>
        <v>0</v>
      </c>
      <c r="AQ270" s="18">
        <f t="shared" si="171"/>
        <v>98.831736669210841</v>
      </c>
      <c r="AR270" s="18">
        <f t="shared" si="202"/>
        <v>0</v>
      </c>
      <c r="AS270" s="18">
        <f t="shared" si="203"/>
        <v>1267.0295359740746</v>
      </c>
      <c r="AT270" s="3">
        <f>return!Q253</f>
        <v>1.0692299839376362E-2</v>
      </c>
      <c r="AU270" s="8">
        <f t="shared" si="172"/>
        <v>1.108114840301383</v>
      </c>
      <c r="AV270">
        <f t="shared" si="173"/>
        <v>0.45871393874467253</v>
      </c>
      <c r="AW270">
        <f t="shared" si="174"/>
        <v>3.9721085617352764E-4</v>
      </c>
      <c r="AX270">
        <f t="shared" si="204"/>
        <v>3.8369238789448317E-4</v>
      </c>
      <c r="AY270">
        <f t="shared" si="175"/>
        <v>0</v>
      </c>
      <c r="AZ270">
        <f t="shared" si="176"/>
        <v>20</v>
      </c>
      <c r="BA270">
        <f t="shared" si="177"/>
        <v>5</v>
      </c>
      <c r="BB270">
        <f t="shared" si="205"/>
        <v>8.6592279550201656E-4</v>
      </c>
      <c r="BC270">
        <f t="shared" si="178"/>
        <v>1.034172784051691E-2</v>
      </c>
      <c r="BD270">
        <f>VLOOKUP(MIN(90,BE270),mortality!$A$4:$G$76,saving_model!BA270+2,FALSE)</f>
        <v>5.1708639202584549E-3</v>
      </c>
      <c r="BE270">
        <f t="shared" si="179"/>
        <v>69</v>
      </c>
      <c r="BF270" s="9">
        <f t="shared" si="206"/>
        <v>8.3717735912058888E-4</v>
      </c>
      <c r="BG270" s="7">
        <f>VLOOKUP(saving_model!AZ270,lapse!$B$4:$C$134,2,FALSE)</f>
        <v>0.01</v>
      </c>
      <c r="BI270">
        <f>discount_curve!K254</f>
        <v>0.75449861615165048</v>
      </c>
    </row>
    <row r="271" spans="1:61" x14ac:dyDescent="0.55000000000000004">
      <c r="A271">
        <f t="shared" si="207"/>
        <v>248</v>
      </c>
      <c r="B271" s="19">
        <f t="shared" ca="1" si="180"/>
        <v>24.551891487075181</v>
      </c>
      <c r="C271">
        <f t="shared" si="161"/>
        <v>0</v>
      </c>
      <c r="D271">
        <f t="shared" si="181"/>
        <v>47.942036606955348</v>
      </c>
      <c r="E271">
        <f t="shared" ca="1" si="182"/>
        <v>46.310402196588726</v>
      </c>
      <c r="F271">
        <f t="shared" si="162"/>
        <v>0</v>
      </c>
      <c r="G271">
        <f t="shared" si="183"/>
        <v>21.152222659912002</v>
      </c>
      <c r="H271">
        <f t="shared" si="184"/>
        <v>0</v>
      </c>
      <c r="I271" s="19">
        <f t="shared" si="185"/>
        <v>1131.0812096544</v>
      </c>
      <c r="J271" s="26">
        <f t="shared" si="186"/>
        <v>991.12465670386882</v>
      </c>
      <c r="L271" s="19">
        <f t="shared" si="187"/>
        <v>54844.936976374556</v>
      </c>
      <c r="M271" s="26">
        <f t="shared" si="163"/>
        <v>0</v>
      </c>
      <c r="N271" s="18">
        <f t="shared" si="188"/>
        <v>45.704114146978796</v>
      </c>
      <c r="O271" s="18">
        <f t="shared" si="189"/>
        <v>0</v>
      </c>
      <c r="P271" s="18">
        <f t="shared" si="190"/>
        <v>1131.0812096544</v>
      </c>
      <c r="Q271" s="18">
        <f t="shared" si="191"/>
        <v>47.942036606955348</v>
      </c>
      <c r="R271" s="18">
        <f t="shared" si="192"/>
        <v>46.310402196588726</v>
      </c>
      <c r="S271" s="26">
        <f t="shared" si="193"/>
        <v>55836.061633078432</v>
      </c>
      <c r="T271" s="27">
        <f t="shared" si="194"/>
        <v>0</v>
      </c>
      <c r="U271" s="27"/>
      <c r="V271" s="19">
        <f t="shared" si="164"/>
        <v>0</v>
      </c>
      <c r="W271" s="19">
        <f t="shared" ca="1" si="165"/>
        <v>0</v>
      </c>
      <c r="X271" s="19">
        <f t="shared" si="166"/>
        <v>45.704114146978796</v>
      </c>
      <c r="Y271" s="19">
        <f t="shared" si="167"/>
        <v>21.152222659912002</v>
      </c>
      <c r="Z271" s="19">
        <f t="shared" si="160"/>
        <v>0</v>
      </c>
      <c r="AA271" s="19">
        <f t="shared" ca="1" si="195"/>
        <v>24.551891487066793</v>
      </c>
      <c r="AB271">
        <f t="shared" si="209"/>
        <v>0</v>
      </c>
      <c r="AC271" s="19">
        <f t="shared" si="168"/>
        <v>0</v>
      </c>
      <c r="AD271" s="29">
        <f t="shared" si="210"/>
        <v>0</v>
      </c>
      <c r="AE271" s="19">
        <f t="shared" ca="1" si="169"/>
        <v>24.551891487066793</v>
      </c>
      <c r="AF271" s="29">
        <f t="shared" ca="1" si="196"/>
        <v>8.3879569956479827E-6</v>
      </c>
      <c r="AG271" s="19"/>
      <c r="AH271" s="19">
        <f t="shared" si="170"/>
        <v>0</v>
      </c>
      <c r="AI271" s="19">
        <f>SUM($AH$23:AH271)</f>
        <v>100000</v>
      </c>
      <c r="AJ271" s="19">
        <f t="shared" si="197"/>
        <v>120902.51404942208</v>
      </c>
      <c r="AK271" s="19">
        <f t="shared" ca="1" si="198"/>
        <v>120902.51404942208</v>
      </c>
      <c r="AL271" s="20">
        <f ca="1">IF($F$13,OFFSET(product_specs!$J$5,MIN(10,saving_model!AZ271),saving_model!$G$14),0)</f>
        <v>0</v>
      </c>
      <c r="AM271" s="19">
        <f t="shared" si="199"/>
        <v>120902.51404942208</v>
      </c>
      <c r="AN271" s="19">
        <f t="shared" si="208"/>
        <v>119766.28180235787</v>
      </c>
      <c r="AO271" s="19">
        <f t="shared" si="200"/>
        <v>0</v>
      </c>
      <c r="AP271" s="19">
        <f t="shared" si="201"/>
        <v>0</v>
      </c>
      <c r="AQ271" s="18">
        <f t="shared" si="171"/>
        <v>99.805234835298222</v>
      </c>
      <c r="AR271" s="18">
        <f t="shared" si="202"/>
        <v>0</v>
      </c>
      <c r="AS271" s="18">
        <f t="shared" si="203"/>
        <v>2472.0749637990002</v>
      </c>
      <c r="AT271" s="3">
        <f>return!Q254</f>
        <v>2.0658040870820793E-2</v>
      </c>
      <c r="AU271" s="8">
        <f t="shared" si="172"/>
        <v>1.1085755000901607</v>
      </c>
      <c r="AV271">
        <f t="shared" si="173"/>
        <v>0.45793303550060455</v>
      </c>
      <c r="AW271">
        <f t="shared" si="174"/>
        <v>3.9653465425340767E-4</v>
      </c>
      <c r="AX271">
        <f t="shared" si="204"/>
        <v>3.8303919947982329E-4</v>
      </c>
      <c r="AY271">
        <f t="shared" si="175"/>
        <v>0</v>
      </c>
      <c r="AZ271">
        <f t="shared" si="176"/>
        <v>20</v>
      </c>
      <c r="BA271">
        <f t="shared" si="177"/>
        <v>5</v>
      </c>
      <c r="BB271">
        <f t="shared" si="205"/>
        <v>8.6592279550201656E-4</v>
      </c>
      <c r="BC271">
        <f t="shared" si="178"/>
        <v>1.034172784051691E-2</v>
      </c>
      <c r="BD271">
        <f>VLOOKUP(MIN(90,BE271),mortality!$A$4:$G$76,saving_model!BA271+2,FALSE)</f>
        <v>5.1708639202584549E-3</v>
      </c>
      <c r="BE271">
        <f t="shared" si="179"/>
        <v>69</v>
      </c>
      <c r="BF271" s="9">
        <f t="shared" si="206"/>
        <v>8.3717735912058888E-4</v>
      </c>
      <c r="BG271" s="7">
        <f>VLOOKUP(saving_model!AZ271,lapse!$B$4:$C$134,2,FALSE)</f>
        <v>0.01</v>
      </c>
      <c r="BI271">
        <f>discount_curve!K255</f>
        <v>0.75363860607728628</v>
      </c>
    </row>
    <row r="272" spans="1:61" x14ac:dyDescent="0.55000000000000004">
      <c r="A272">
        <f t="shared" si="207"/>
        <v>249</v>
      </c>
      <c r="B272" s="19">
        <f t="shared" ca="1" si="180"/>
        <v>25.405059397298828</v>
      </c>
      <c r="C272">
        <f t="shared" si="161"/>
        <v>0</v>
      </c>
      <c r="D272">
        <f t="shared" si="181"/>
        <v>48.233053036490539</v>
      </c>
      <c r="E272">
        <f t="shared" ca="1" si="182"/>
        <v>46.591514323886933</v>
      </c>
      <c r="F272">
        <f t="shared" si="162"/>
        <v>0</v>
      </c>
      <c r="G272">
        <f t="shared" si="183"/>
        <v>21.124991963605023</v>
      </c>
      <c r="H272">
        <f t="shared" si="184"/>
        <v>0</v>
      </c>
      <c r="I272" s="19">
        <f t="shared" si="185"/>
        <v>-176.24920419697094</v>
      </c>
      <c r="J272" s="26">
        <f t="shared" si="186"/>
        <v>-317.60382291825226</v>
      </c>
      <c r="L272" s="19">
        <f t="shared" si="187"/>
        <v>55836.061633078425</v>
      </c>
      <c r="M272" s="26">
        <f t="shared" si="163"/>
        <v>0</v>
      </c>
      <c r="N272" s="18">
        <f t="shared" si="188"/>
        <v>46.530051360898696</v>
      </c>
      <c r="O272" s="18">
        <f t="shared" si="189"/>
        <v>0</v>
      </c>
      <c r="P272" s="18">
        <f t="shared" si="190"/>
        <v>-176.24920419697094</v>
      </c>
      <c r="Q272" s="18">
        <f t="shared" si="191"/>
        <v>48.233053036490539</v>
      </c>
      <c r="R272" s="18">
        <f t="shared" si="192"/>
        <v>46.591514323886933</v>
      </c>
      <c r="S272" s="26">
        <f t="shared" si="193"/>
        <v>55518.457810160173</v>
      </c>
      <c r="T272" s="27">
        <f t="shared" si="194"/>
        <v>0</v>
      </c>
      <c r="U272" s="27"/>
      <c r="V272" s="19">
        <f t="shared" si="164"/>
        <v>0</v>
      </c>
      <c r="W272" s="19">
        <f t="shared" ca="1" si="165"/>
        <v>0</v>
      </c>
      <c r="X272" s="19">
        <f t="shared" si="166"/>
        <v>46.530051360898696</v>
      </c>
      <c r="Y272" s="19">
        <f t="shared" si="167"/>
        <v>21.124991963605023</v>
      </c>
      <c r="Z272" s="19">
        <f t="shared" si="160"/>
        <v>0</v>
      </c>
      <c r="AA272" s="19">
        <f t="shared" ca="1" si="195"/>
        <v>25.405059397293673</v>
      </c>
      <c r="AB272">
        <f t="shared" si="209"/>
        <v>0</v>
      </c>
      <c r="AC272" s="19">
        <f t="shared" si="168"/>
        <v>0</v>
      </c>
      <c r="AD272" s="29">
        <f t="shared" si="210"/>
        <v>0</v>
      </c>
      <c r="AE272" s="19">
        <f t="shared" ca="1" si="169"/>
        <v>25.405059397293673</v>
      </c>
      <c r="AF272" s="29">
        <f t="shared" ca="1" si="196"/>
        <v>5.1549875479395268E-6</v>
      </c>
      <c r="AG272" s="19"/>
      <c r="AH272" s="19">
        <f t="shared" si="170"/>
        <v>0</v>
      </c>
      <c r="AI272" s="19">
        <f>SUM($AH$23:AH272)</f>
        <v>100000</v>
      </c>
      <c r="AJ272" s="19">
        <f t="shared" si="197"/>
        <v>121843.83708806637</v>
      </c>
      <c r="AK272" s="19">
        <f t="shared" ca="1" si="198"/>
        <v>121843.83708806637</v>
      </c>
      <c r="AL272" s="20">
        <f ca="1">IF($F$13,OFFSET(product_specs!$J$5,MIN(10,saving_model!AZ272),saving_model!$G$14),0)</f>
        <v>0</v>
      </c>
      <c r="AM272" s="19">
        <f t="shared" si="199"/>
        <v>121843.83708806637</v>
      </c>
      <c r="AN272" s="19">
        <f t="shared" si="208"/>
        <v>122138.55153132157</v>
      </c>
      <c r="AO272" s="19">
        <f t="shared" si="200"/>
        <v>0</v>
      </c>
      <c r="AP272" s="19">
        <f t="shared" si="201"/>
        <v>0</v>
      </c>
      <c r="AQ272" s="18">
        <f t="shared" si="171"/>
        <v>101.78212627610132</v>
      </c>
      <c r="AR272" s="18">
        <f t="shared" si="202"/>
        <v>0</v>
      </c>
      <c r="AS272" s="18">
        <f t="shared" si="203"/>
        <v>-385.86463395821266</v>
      </c>
      <c r="AT272" s="3">
        <f>return!Q255</f>
        <v>-3.1618719164673292E-3</v>
      </c>
      <c r="AU272" s="8">
        <f t="shared" si="172"/>
        <v>1.1090363513820511</v>
      </c>
      <c r="AV272">
        <f t="shared" si="173"/>
        <v>0.45715346164687126</v>
      </c>
      <c r="AW272">
        <f t="shared" si="174"/>
        <v>3.958596034826827E-4</v>
      </c>
      <c r="AX272">
        <f t="shared" si="204"/>
        <v>3.823871230369369E-4</v>
      </c>
      <c r="AY272">
        <f t="shared" si="175"/>
        <v>0</v>
      </c>
      <c r="AZ272">
        <f t="shared" si="176"/>
        <v>20</v>
      </c>
      <c r="BA272">
        <f t="shared" si="177"/>
        <v>5</v>
      </c>
      <c r="BB272">
        <f t="shared" si="205"/>
        <v>8.6592279550201656E-4</v>
      </c>
      <c r="BC272">
        <f t="shared" si="178"/>
        <v>1.034172784051691E-2</v>
      </c>
      <c r="BD272">
        <f>VLOOKUP(MIN(90,BE272),mortality!$A$4:$G$76,saving_model!BA272+2,FALSE)</f>
        <v>5.1708639202584549E-3</v>
      </c>
      <c r="BE272">
        <f t="shared" si="179"/>
        <v>69</v>
      </c>
      <c r="BF272" s="9">
        <f t="shared" si="206"/>
        <v>8.3717735912058888E-4</v>
      </c>
      <c r="BG272" s="7">
        <f>VLOOKUP(saving_model!AZ272,lapse!$B$4:$C$134,2,FALSE)</f>
        <v>0.01</v>
      </c>
      <c r="BI272">
        <f>discount_curve!K256</f>
        <v>0.75277957627950909</v>
      </c>
    </row>
    <row r="273" spans="1:61" x14ac:dyDescent="0.55000000000000004">
      <c r="A273">
        <f t="shared" si="207"/>
        <v>250</v>
      </c>
      <c r="B273" s="19">
        <f t="shared" ca="1" si="180"/>
        <v>25.167585185245571</v>
      </c>
      <c r="C273">
        <f t="shared" si="161"/>
        <v>0</v>
      </c>
      <c r="D273">
        <f t="shared" si="181"/>
        <v>48.34134950037334</v>
      </c>
      <c r="E273">
        <f t="shared" ca="1" si="182"/>
        <v>46.696125082082247</v>
      </c>
      <c r="F273">
        <f t="shared" si="162"/>
        <v>0</v>
      </c>
      <c r="G273">
        <f t="shared" si="183"/>
        <v>21.09779632322731</v>
      </c>
      <c r="H273">
        <f t="shared" si="184"/>
        <v>0</v>
      </c>
      <c r="I273" s="19">
        <f t="shared" si="185"/>
        <v>707.80557051671224</v>
      </c>
      <c r="J273" s="26">
        <f t="shared" si="186"/>
        <v>566.50271442578378</v>
      </c>
      <c r="L273" s="19">
        <f t="shared" si="187"/>
        <v>55518.457810160173</v>
      </c>
      <c r="M273" s="26">
        <f t="shared" si="163"/>
        <v>0</v>
      </c>
      <c r="N273" s="18">
        <f t="shared" si="188"/>
        <v>46.26538150846681</v>
      </c>
      <c r="O273" s="18">
        <f t="shared" si="189"/>
        <v>0</v>
      </c>
      <c r="P273" s="18">
        <f t="shared" si="190"/>
        <v>707.80557051671224</v>
      </c>
      <c r="Q273" s="18">
        <f t="shared" si="191"/>
        <v>48.34134950037334</v>
      </c>
      <c r="R273" s="18">
        <f t="shared" si="192"/>
        <v>46.696125082082247</v>
      </c>
      <c r="S273" s="26">
        <f t="shared" si="193"/>
        <v>56084.960524585964</v>
      </c>
      <c r="T273" s="27">
        <f t="shared" si="194"/>
        <v>0</v>
      </c>
      <c r="U273" s="27"/>
      <c r="V273" s="19">
        <f t="shared" si="164"/>
        <v>0</v>
      </c>
      <c r="W273" s="19">
        <f t="shared" ca="1" si="165"/>
        <v>0</v>
      </c>
      <c r="X273" s="19">
        <f t="shared" si="166"/>
        <v>46.26538150846681</v>
      </c>
      <c r="Y273" s="19">
        <f t="shared" si="167"/>
        <v>21.09779632322731</v>
      </c>
      <c r="Z273" s="19">
        <f t="shared" si="160"/>
        <v>0</v>
      </c>
      <c r="AA273" s="19">
        <f t="shared" ca="1" si="195"/>
        <v>25.167585185239499</v>
      </c>
      <c r="AB273">
        <f t="shared" si="209"/>
        <v>0</v>
      </c>
      <c r="AC273" s="19">
        <f t="shared" si="168"/>
        <v>0</v>
      </c>
      <c r="AD273" s="29">
        <f t="shared" si="210"/>
        <v>0</v>
      </c>
      <c r="AE273" s="19">
        <f t="shared" ca="1" si="169"/>
        <v>25.167585185239499</v>
      </c>
      <c r="AF273" s="29">
        <f t="shared" ca="1" si="196"/>
        <v>6.0715876770700561E-6</v>
      </c>
      <c r="AG273" s="19"/>
      <c r="AH273" s="19">
        <f t="shared" si="170"/>
        <v>0</v>
      </c>
      <c r="AI273" s="19">
        <f>SUM($AH$23:AH273)</f>
        <v>100000</v>
      </c>
      <c r="AJ273" s="19">
        <f t="shared" si="197"/>
        <v>122325.65416145115</v>
      </c>
      <c r="AK273" s="19">
        <f t="shared" ca="1" si="198"/>
        <v>122325.65416145115</v>
      </c>
      <c r="AL273" s="20">
        <f ca="1">IF($F$13,OFFSET(product_specs!$J$5,MIN(10,saving_model!AZ273),saving_model!$G$14),0)</f>
        <v>0</v>
      </c>
      <c r="AM273" s="19">
        <f t="shared" si="199"/>
        <v>122325.65416145115</v>
      </c>
      <c r="AN273" s="19">
        <f t="shared" si="208"/>
        <v>121650.90477108725</v>
      </c>
      <c r="AO273" s="19">
        <f t="shared" si="200"/>
        <v>0</v>
      </c>
      <c r="AP273" s="19">
        <f t="shared" si="201"/>
        <v>0</v>
      </c>
      <c r="AQ273" s="18">
        <f t="shared" si="171"/>
        <v>101.37575397590605</v>
      </c>
      <c r="AR273" s="18">
        <f t="shared" si="202"/>
        <v>0</v>
      </c>
      <c r="AS273" s="18">
        <f t="shared" si="203"/>
        <v>1552.2502886796194</v>
      </c>
      <c r="AT273" s="3">
        <f>return!Q256</f>
        <v>1.2770516687572675E-2</v>
      </c>
      <c r="AU273" s="8">
        <f t="shared" si="172"/>
        <v>1.1094973942566648</v>
      </c>
      <c r="AV273">
        <f t="shared" si="173"/>
        <v>0.4563752149203516</v>
      </c>
      <c r="AW273">
        <f t="shared" si="174"/>
        <v>3.9518570190166449E-4</v>
      </c>
      <c r="AX273">
        <f t="shared" si="204"/>
        <v>3.8173615667283088E-4</v>
      </c>
      <c r="AY273">
        <f t="shared" si="175"/>
        <v>0</v>
      </c>
      <c r="AZ273">
        <f t="shared" si="176"/>
        <v>20</v>
      </c>
      <c r="BA273">
        <f t="shared" si="177"/>
        <v>5</v>
      </c>
      <c r="BB273">
        <f t="shared" si="205"/>
        <v>8.6592279550201656E-4</v>
      </c>
      <c r="BC273">
        <f t="shared" si="178"/>
        <v>1.034172784051691E-2</v>
      </c>
      <c r="BD273">
        <f>VLOOKUP(MIN(90,BE273),mortality!$A$4:$G$76,saving_model!BA273+2,FALSE)</f>
        <v>5.1708639202584549E-3</v>
      </c>
      <c r="BE273">
        <f t="shared" si="179"/>
        <v>69</v>
      </c>
      <c r="BF273" s="9">
        <f t="shared" si="206"/>
        <v>8.3717735912058888E-4</v>
      </c>
      <c r="BG273" s="7">
        <f>VLOOKUP(saving_model!AZ273,lapse!$B$4:$C$134,2,FALSE)</f>
        <v>0.01</v>
      </c>
      <c r="BI273">
        <f>discount_curve!K257</f>
        <v>0.75192152564095682</v>
      </c>
    </row>
    <row r="274" spans="1:61" x14ac:dyDescent="0.55000000000000004">
      <c r="A274">
        <f t="shared" si="207"/>
        <v>251</v>
      </c>
      <c r="B274" s="19">
        <f t="shared" ca="1" si="180"/>
        <v>25.66683141017009</v>
      </c>
      <c r="C274">
        <f t="shared" si="161"/>
        <v>0</v>
      </c>
      <c r="D274">
        <f t="shared" si="181"/>
        <v>48.544329614238912</v>
      </c>
      <c r="E274">
        <f t="shared" ca="1" si="182"/>
        <v>46.892197076021283</v>
      </c>
      <c r="F274">
        <f t="shared" si="162"/>
        <v>0</v>
      </c>
      <c r="G274">
        <f t="shared" si="183"/>
        <v>21.070635693648985</v>
      </c>
      <c r="H274">
        <f t="shared" si="184"/>
        <v>0</v>
      </c>
      <c r="I274" s="19">
        <f t="shared" si="185"/>
        <v>45.126897211622243</v>
      </c>
      <c r="J274" s="26">
        <f t="shared" si="186"/>
        <v>-97.047096582457016</v>
      </c>
      <c r="L274" s="19">
        <f t="shared" si="187"/>
        <v>56084.960524585957</v>
      </c>
      <c r="M274" s="26">
        <f t="shared" si="163"/>
        <v>0</v>
      </c>
      <c r="N274" s="18">
        <f t="shared" si="188"/>
        <v>46.737467103821629</v>
      </c>
      <c r="O274" s="18">
        <f t="shared" si="189"/>
        <v>0</v>
      </c>
      <c r="P274" s="18">
        <f t="shared" si="190"/>
        <v>45.126897211622243</v>
      </c>
      <c r="Q274" s="18">
        <f t="shared" si="191"/>
        <v>48.544329614238912</v>
      </c>
      <c r="R274" s="18">
        <f t="shared" si="192"/>
        <v>46.892197076021283</v>
      </c>
      <c r="S274" s="26">
        <f t="shared" si="193"/>
        <v>55987.9134280035</v>
      </c>
      <c r="T274" s="27">
        <f t="shared" si="194"/>
        <v>0</v>
      </c>
      <c r="U274" s="27"/>
      <c r="V274" s="19">
        <f t="shared" si="164"/>
        <v>0</v>
      </c>
      <c r="W274" s="19">
        <f t="shared" ca="1" si="165"/>
        <v>0</v>
      </c>
      <c r="X274" s="19">
        <f t="shared" si="166"/>
        <v>46.737467103821629</v>
      </c>
      <c r="Y274" s="19">
        <f t="shared" si="167"/>
        <v>21.070635693648985</v>
      </c>
      <c r="Z274" s="19">
        <f t="shared" si="160"/>
        <v>0</v>
      </c>
      <c r="AA274" s="19">
        <f t="shared" ca="1" si="195"/>
        <v>25.666831410172644</v>
      </c>
      <c r="AB274">
        <f t="shared" si="209"/>
        <v>0</v>
      </c>
      <c r="AC274" s="19">
        <f t="shared" si="168"/>
        <v>0</v>
      </c>
      <c r="AD274" s="29">
        <f t="shared" si="210"/>
        <v>0</v>
      </c>
      <c r="AE274" s="19">
        <f t="shared" ca="1" si="169"/>
        <v>25.666831410172644</v>
      </c>
      <c r="AF274" s="29">
        <f t="shared" ca="1" si="196"/>
        <v>-2.5544011350575602E-6</v>
      </c>
      <c r="AG274" s="19"/>
      <c r="AH274" s="19">
        <f t="shared" si="170"/>
        <v>0</v>
      </c>
      <c r="AI274" s="19">
        <f>SUM($AH$23:AH274)</f>
        <v>100000</v>
      </c>
      <c r="AJ274" s="19">
        <f t="shared" si="197"/>
        <v>123048.7615557767</v>
      </c>
      <c r="AK274" s="19">
        <f t="shared" ca="1" si="198"/>
        <v>123048.7615557767</v>
      </c>
      <c r="AL274" s="20">
        <f ca="1">IF($F$13,OFFSET(product_specs!$J$5,MIN(10,saving_model!AZ274),saving_model!$G$14),0)</f>
        <v>0</v>
      </c>
      <c r="AM274" s="19">
        <f t="shared" si="199"/>
        <v>123048.7615557767</v>
      </c>
      <c r="AN274" s="19">
        <f t="shared" si="208"/>
        <v>123101.77930579096</v>
      </c>
      <c r="AO274" s="19">
        <f t="shared" si="200"/>
        <v>0</v>
      </c>
      <c r="AP274" s="19">
        <f t="shared" si="201"/>
        <v>0</v>
      </c>
      <c r="AQ274" s="18">
        <f t="shared" si="171"/>
        <v>102.58481608815913</v>
      </c>
      <c r="AR274" s="18">
        <f t="shared" si="202"/>
        <v>0</v>
      </c>
      <c r="AS274" s="18">
        <f t="shared" si="203"/>
        <v>99.134132147799633</v>
      </c>
      <c r="AT274" s="3">
        <f>return!Q257</f>
        <v>8.0597383226033159E-4</v>
      </c>
      <c r="AU274" s="8">
        <f t="shared" si="172"/>
        <v>1.1099586287936456</v>
      </c>
      <c r="AV274">
        <f t="shared" si="173"/>
        <v>0.45559829306177713</v>
      </c>
      <c r="AW274">
        <f t="shared" si="174"/>
        <v>3.9451294755400105E-4</v>
      </c>
      <c r="AX274">
        <f t="shared" si="204"/>
        <v>3.8108629849773455E-4</v>
      </c>
      <c r="AY274">
        <f t="shared" si="175"/>
        <v>0</v>
      </c>
      <c r="AZ274">
        <f t="shared" si="176"/>
        <v>20</v>
      </c>
      <c r="BA274">
        <f t="shared" si="177"/>
        <v>5</v>
      </c>
      <c r="BB274">
        <f t="shared" si="205"/>
        <v>8.6592279550201656E-4</v>
      </c>
      <c r="BC274">
        <f t="shared" si="178"/>
        <v>1.034172784051691E-2</v>
      </c>
      <c r="BD274">
        <f>VLOOKUP(MIN(90,BE274),mortality!$A$4:$G$76,saving_model!BA274+2,FALSE)</f>
        <v>5.1708639202584549E-3</v>
      </c>
      <c r="BE274">
        <f t="shared" si="179"/>
        <v>69</v>
      </c>
      <c r="BF274" s="9">
        <f t="shared" si="206"/>
        <v>8.3717735912058888E-4</v>
      </c>
      <c r="BG274" s="7">
        <f>VLOOKUP(saving_model!AZ274,lapse!$B$4:$C$134,2,FALSE)</f>
        <v>0.01</v>
      </c>
      <c r="BI274">
        <f>discount_curve!K258</f>
        <v>0.75106445304554137</v>
      </c>
    </row>
    <row r="275" spans="1:61" x14ac:dyDescent="0.55000000000000004">
      <c r="A275">
        <f t="shared" si="207"/>
        <v>252</v>
      </c>
      <c r="B275" s="19">
        <f t="shared" ca="1" si="180"/>
        <v>25.613084493541052</v>
      </c>
      <c r="C275">
        <f t="shared" si="161"/>
        <v>0</v>
      </c>
      <c r="D275">
        <f t="shared" si="181"/>
        <v>53.020853250168734</v>
      </c>
      <c r="E275">
        <f t="shared" ca="1" si="182"/>
        <v>46.817311483704565</v>
      </c>
      <c r="F275">
        <f t="shared" si="162"/>
        <v>0</v>
      </c>
      <c r="G275">
        <f t="shared" si="183"/>
        <v>21.043510029798245</v>
      </c>
      <c r="H275">
        <f t="shared" si="184"/>
        <v>0</v>
      </c>
      <c r="I275" s="19">
        <f t="shared" si="185"/>
        <v>69.088983069507833</v>
      </c>
      <c r="J275" s="26">
        <f t="shared" si="186"/>
        <v>-77.40577618770476</v>
      </c>
      <c r="L275" s="19">
        <f t="shared" si="187"/>
        <v>55987.9134280035</v>
      </c>
      <c r="M275" s="26">
        <f t="shared" si="163"/>
        <v>0</v>
      </c>
      <c r="N275" s="18">
        <f t="shared" si="188"/>
        <v>46.656594523336253</v>
      </c>
      <c r="O275" s="18">
        <f t="shared" si="189"/>
        <v>0</v>
      </c>
      <c r="P275" s="18">
        <f t="shared" si="190"/>
        <v>69.088983069507833</v>
      </c>
      <c r="Q275" s="18">
        <f t="shared" si="191"/>
        <v>53.020853250168734</v>
      </c>
      <c r="R275" s="18">
        <f t="shared" si="192"/>
        <v>46.817311483704565</v>
      </c>
      <c r="S275" s="26">
        <f t="shared" si="193"/>
        <v>55910.507651815795</v>
      </c>
      <c r="T275" s="27">
        <f t="shared" si="194"/>
        <v>0</v>
      </c>
      <c r="U275" s="27"/>
      <c r="V275" s="19">
        <f t="shared" si="164"/>
        <v>0</v>
      </c>
      <c r="W275" s="19">
        <f t="shared" ca="1" si="165"/>
        <v>0</v>
      </c>
      <c r="X275" s="19">
        <f t="shared" si="166"/>
        <v>46.656594523336253</v>
      </c>
      <c r="Y275" s="19">
        <f t="shared" si="167"/>
        <v>21.043510029798245</v>
      </c>
      <c r="Z275" s="19">
        <f t="shared" si="160"/>
        <v>0</v>
      </c>
      <c r="AA275" s="19">
        <f t="shared" ca="1" si="195"/>
        <v>25.613084493538008</v>
      </c>
      <c r="AB275">
        <f t="shared" si="209"/>
        <v>0</v>
      </c>
      <c r="AC275" s="19">
        <f t="shared" si="168"/>
        <v>0</v>
      </c>
      <c r="AD275" s="29">
        <f t="shared" si="210"/>
        <v>0</v>
      </c>
      <c r="AE275" s="19">
        <f t="shared" ca="1" si="169"/>
        <v>25.613084493538008</v>
      </c>
      <c r="AF275" s="29">
        <f t="shared" ca="1" si="196"/>
        <v>3.0446756227320293E-6</v>
      </c>
      <c r="AG275" s="19"/>
      <c r="AH275" s="19">
        <f t="shared" si="170"/>
        <v>0</v>
      </c>
      <c r="AI275" s="19">
        <f>SUM($AH$23:AH275)</f>
        <v>100000</v>
      </c>
      <c r="AJ275" s="19">
        <f t="shared" si="197"/>
        <v>123071.76603168271</v>
      </c>
      <c r="AK275" s="19">
        <f t="shared" ca="1" si="198"/>
        <v>123071.76603168271</v>
      </c>
      <c r="AL275" s="20">
        <f ca="1">IF($F$13,OFFSET(product_specs!$J$5,MIN(10,saving_model!AZ275),saving_model!$G$14),0)</f>
        <v>0</v>
      </c>
      <c r="AM275" s="19">
        <f t="shared" si="199"/>
        <v>123071.76603168271</v>
      </c>
      <c r="AN275" s="19">
        <f t="shared" si="208"/>
        <v>123098.3286218506</v>
      </c>
      <c r="AO275" s="19">
        <f t="shared" si="200"/>
        <v>0</v>
      </c>
      <c r="AP275" s="19">
        <f t="shared" si="201"/>
        <v>0</v>
      </c>
      <c r="AQ275" s="18">
        <f t="shared" si="171"/>
        <v>102.58194051820884</v>
      </c>
      <c r="AR275" s="18">
        <f t="shared" si="202"/>
        <v>0</v>
      </c>
      <c r="AS275" s="18">
        <f t="shared" si="203"/>
        <v>152.03870070064818</v>
      </c>
      <c r="AT275" s="3">
        <f>return!Q258</f>
        <v>1.2361297427183615E-3</v>
      </c>
      <c r="AU275" s="8">
        <f t="shared" si="172"/>
        <v>1.1104200550726702</v>
      </c>
      <c r="AV275">
        <f t="shared" si="173"/>
        <v>0.45482269381572538</v>
      </c>
      <c r="AW275">
        <f t="shared" si="174"/>
        <v>4.3081248412832091E-4</v>
      </c>
      <c r="AX275">
        <f t="shared" si="204"/>
        <v>3.8040659521902247E-4</v>
      </c>
      <c r="AY275">
        <f t="shared" si="175"/>
        <v>0</v>
      </c>
      <c r="AZ275">
        <f t="shared" si="176"/>
        <v>21</v>
      </c>
      <c r="BA275">
        <f t="shared" si="177"/>
        <v>5</v>
      </c>
      <c r="BB275">
        <f t="shared" si="205"/>
        <v>9.4720973686257537E-4</v>
      </c>
      <c r="BC275">
        <f t="shared" si="178"/>
        <v>1.1307487794995694E-2</v>
      </c>
      <c r="BD275">
        <f>VLOOKUP(MIN(90,BE275),mortality!$A$4:$G$76,saving_model!BA275+2,FALSE)</f>
        <v>5.653743897497847E-3</v>
      </c>
      <c r="BE275">
        <f t="shared" si="179"/>
        <v>70</v>
      </c>
      <c r="BF275" s="9">
        <f t="shared" si="206"/>
        <v>8.3717735912058888E-4</v>
      </c>
      <c r="BG275" s="7">
        <f>VLOOKUP(saving_model!AZ275,lapse!$B$4:$C$134,2,FALSE)</f>
        <v>0.01</v>
      </c>
      <c r="BI275">
        <f>discount_curve!K259</f>
        <v>0.75005297192788956</v>
      </c>
    </row>
    <row r="276" spans="1:61" x14ac:dyDescent="0.55000000000000004">
      <c r="A276">
        <f t="shared" si="207"/>
        <v>253</v>
      </c>
      <c r="B276" s="19">
        <f t="shared" ca="1" si="180"/>
        <v>25.577380264221006</v>
      </c>
      <c r="C276">
        <f t="shared" si="161"/>
        <v>0</v>
      </c>
      <c r="D276">
        <f t="shared" si="181"/>
        <v>53.18784458856117</v>
      </c>
      <c r="E276">
        <f t="shared" ca="1" si="182"/>
        <v>46.964764514452881</v>
      </c>
      <c r="F276">
        <f t="shared" si="162"/>
        <v>0</v>
      </c>
      <c r="G276">
        <f t="shared" si="183"/>
        <v>21.014709445628856</v>
      </c>
      <c r="H276">
        <f t="shared" si="184"/>
        <v>0</v>
      </c>
      <c r="I276" s="19">
        <f t="shared" si="185"/>
        <v>575.91546582964554</v>
      </c>
      <c r="J276" s="26">
        <f t="shared" si="186"/>
        <v>429.17076701678161</v>
      </c>
      <c r="L276" s="19">
        <f t="shared" si="187"/>
        <v>55910.507651815795</v>
      </c>
      <c r="M276" s="26">
        <f t="shared" si="163"/>
        <v>0</v>
      </c>
      <c r="N276" s="18">
        <f t="shared" si="188"/>
        <v>46.592089709846505</v>
      </c>
      <c r="O276" s="18">
        <f t="shared" si="189"/>
        <v>0</v>
      </c>
      <c r="P276" s="18">
        <f t="shared" si="190"/>
        <v>575.91546582964554</v>
      </c>
      <c r="Q276" s="18">
        <f t="shared" si="191"/>
        <v>53.18784458856117</v>
      </c>
      <c r="R276" s="18">
        <f t="shared" si="192"/>
        <v>46.964764514452881</v>
      </c>
      <c r="S276" s="26">
        <f t="shared" si="193"/>
        <v>56339.678418832584</v>
      </c>
      <c r="T276" s="27">
        <f t="shared" si="194"/>
        <v>0</v>
      </c>
      <c r="U276" s="27"/>
      <c r="V276" s="19">
        <f t="shared" si="164"/>
        <v>0</v>
      </c>
      <c r="W276" s="19">
        <f t="shared" ca="1" si="165"/>
        <v>0</v>
      </c>
      <c r="X276" s="19">
        <f t="shared" si="166"/>
        <v>46.592089709846505</v>
      </c>
      <c r="Y276" s="19">
        <f t="shared" si="167"/>
        <v>21.014709445628856</v>
      </c>
      <c r="Z276" s="19">
        <f t="shared" si="160"/>
        <v>0</v>
      </c>
      <c r="AA276" s="19">
        <f t="shared" ca="1" si="195"/>
        <v>25.577380264217648</v>
      </c>
      <c r="AB276">
        <f t="shared" si="209"/>
        <v>0</v>
      </c>
      <c r="AC276" s="19">
        <f t="shared" si="168"/>
        <v>0</v>
      </c>
      <c r="AD276" s="29">
        <f t="shared" si="210"/>
        <v>0</v>
      </c>
      <c r="AE276" s="19">
        <f t="shared" ca="1" si="169"/>
        <v>25.577380264217648</v>
      </c>
      <c r="AF276" s="29">
        <f t="shared" ca="1" si="196"/>
        <v>3.3573144264664734E-6</v>
      </c>
      <c r="AG276" s="19"/>
      <c r="AH276" s="19">
        <f t="shared" si="170"/>
        <v>0</v>
      </c>
      <c r="AI276" s="19">
        <f>SUM($AH$23:AH276)</f>
        <v>100000</v>
      </c>
      <c r="AJ276" s="19">
        <f t="shared" si="197"/>
        <v>123679.98046018986</v>
      </c>
      <c r="AK276" s="19">
        <f t="shared" ca="1" si="198"/>
        <v>123679.98046018986</v>
      </c>
      <c r="AL276" s="20">
        <f ca="1">IF($F$13,OFFSET(product_specs!$J$5,MIN(10,saving_model!AZ276),saving_model!$G$14),0)</f>
        <v>0</v>
      </c>
      <c r="AM276" s="19">
        <f t="shared" si="199"/>
        <v>123679.98046018986</v>
      </c>
      <c r="AN276" s="19">
        <f t="shared" si="208"/>
        <v>123147.78538203303</v>
      </c>
      <c r="AO276" s="19">
        <f t="shared" si="200"/>
        <v>0</v>
      </c>
      <c r="AP276" s="19">
        <f t="shared" si="201"/>
        <v>0</v>
      </c>
      <c r="AQ276" s="18">
        <f t="shared" si="171"/>
        <v>102.62315448502754</v>
      </c>
      <c r="AR276" s="18">
        <f t="shared" si="202"/>
        <v>0</v>
      </c>
      <c r="AS276" s="18">
        <f t="shared" si="203"/>
        <v>1269.6364652837087</v>
      </c>
      <c r="AT276" s="3">
        <f>return!Q259</f>
        <v>1.0318459029992288E-2</v>
      </c>
      <c r="AU276" s="8">
        <f t="shared" si="172"/>
        <v>1.1108816731734488</v>
      </c>
      <c r="AV276">
        <f t="shared" si="173"/>
        <v>0.45401147473637804</v>
      </c>
      <c r="AW276">
        <f t="shared" si="174"/>
        <v>4.3004408951763444E-4</v>
      </c>
      <c r="AX276">
        <f t="shared" si="204"/>
        <v>3.7972810425507714E-4</v>
      </c>
      <c r="AY276">
        <f t="shared" si="175"/>
        <v>0</v>
      </c>
      <c r="AZ276">
        <f t="shared" si="176"/>
        <v>21</v>
      </c>
      <c r="BA276">
        <f t="shared" si="177"/>
        <v>5</v>
      </c>
      <c r="BB276">
        <f t="shared" si="205"/>
        <v>9.4720973686257537E-4</v>
      </c>
      <c r="BC276">
        <f t="shared" si="178"/>
        <v>1.1307487794995694E-2</v>
      </c>
      <c r="BD276">
        <f>VLOOKUP(MIN(90,BE276),mortality!$A$4:$G$76,saving_model!BA276+2,FALSE)</f>
        <v>5.653743897497847E-3</v>
      </c>
      <c r="BE276">
        <f t="shared" si="179"/>
        <v>70</v>
      </c>
      <c r="BF276" s="9">
        <f t="shared" si="206"/>
        <v>8.3717735912058888E-4</v>
      </c>
      <c r="BG276" s="7">
        <f>VLOOKUP(saving_model!AZ276,lapse!$B$4:$C$134,2,FALSE)</f>
        <v>0.01</v>
      </c>
      <c r="BI276">
        <f>discount_curve!K260</f>
        <v>0.74919741334856071</v>
      </c>
    </row>
    <row r="277" spans="1:61" x14ac:dyDescent="0.55000000000000004">
      <c r="A277">
        <f t="shared" si="207"/>
        <v>254</v>
      </c>
      <c r="B277" s="19">
        <f t="shared" ca="1" si="180"/>
        <v>25.963783737165372</v>
      </c>
      <c r="C277">
        <f t="shared" si="161"/>
        <v>0</v>
      </c>
      <c r="D277">
        <f t="shared" si="181"/>
        <v>53.383544940744351</v>
      </c>
      <c r="E277">
        <f t="shared" ca="1" si="182"/>
        <v>47.137567549183395</v>
      </c>
      <c r="F277">
        <f t="shared" si="162"/>
        <v>0</v>
      </c>
      <c r="G277">
        <f t="shared" si="183"/>
        <v>20.985948278536146</v>
      </c>
      <c r="H277">
        <f t="shared" si="184"/>
        <v>0</v>
      </c>
      <c r="I277" s="19">
        <f t="shared" si="185"/>
        <v>131.8999429314261</v>
      </c>
      <c r="J277" s="26">
        <f t="shared" si="186"/>
        <v>-15.570901574203162</v>
      </c>
      <c r="L277" s="19">
        <f t="shared" si="187"/>
        <v>56339.678418832576</v>
      </c>
      <c r="M277" s="26">
        <f t="shared" si="163"/>
        <v>0</v>
      </c>
      <c r="N277" s="18">
        <f t="shared" si="188"/>
        <v>46.949732015693812</v>
      </c>
      <c r="O277" s="18">
        <f t="shared" si="189"/>
        <v>0</v>
      </c>
      <c r="P277" s="18">
        <f t="shared" si="190"/>
        <v>131.8999429314261</v>
      </c>
      <c r="Q277" s="18">
        <f t="shared" si="191"/>
        <v>53.383544940744351</v>
      </c>
      <c r="R277" s="18">
        <f t="shared" si="192"/>
        <v>47.137567549183395</v>
      </c>
      <c r="S277" s="26">
        <f t="shared" si="193"/>
        <v>56324.107517258388</v>
      </c>
      <c r="T277" s="27">
        <f t="shared" si="194"/>
        <v>0</v>
      </c>
      <c r="U277" s="27"/>
      <c r="V277" s="19">
        <f t="shared" si="164"/>
        <v>0</v>
      </c>
      <c r="W277" s="19">
        <f t="shared" ca="1" si="165"/>
        <v>0</v>
      </c>
      <c r="X277" s="19">
        <f t="shared" si="166"/>
        <v>46.949732015693812</v>
      </c>
      <c r="Y277" s="19">
        <f t="shared" si="167"/>
        <v>20.985948278536146</v>
      </c>
      <c r="Z277" s="19">
        <f t="shared" si="160"/>
        <v>0</v>
      </c>
      <c r="AA277" s="19">
        <f t="shared" ca="1" si="195"/>
        <v>25.963783737157666</v>
      </c>
      <c r="AB277">
        <f t="shared" si="209"/>
        <v>0</v>
      </c>
      <c r="AC277" s="19">
        <f t="shared" si="168"/>
        <v>0</v>
      </c>
      <c r="AD277" s="29">
        <f t="shared" si="210"/>
        <v>0</v>
      </c>
      <c r="AE277" s="19">
        <f t="shared" ca="1" si="169"/>
        <v>25.963783737157666</v>
      </c>
      <c r="AF277" s="29">
        <f t="shared" ca="1" si="196"/>
        <v>7.7058359693182865E-6</v>
      </c>
      <c r="AG277" s="19"/>
      <c r="AH277" s="19">
        <f t="shared" si="170"/>
        <v>0</v>
      </c>
      <c r="AI277" s="19">
        <f>SUM($AH$23:AH277)</f>
        <v>100000</v>
      </c>
      <c r="AJ277" s="19">
        <f t="shared" si="197"/>
        <v>124356.85304927056</v>
      </c>
      <c r="AK277" s="19">
        <f t="shared" ca="1" si="198"/>
        <v>124356.85304927056</v>
      </c>
      <c r="AL277" s="20">
        <f ca="1">IF($F$13,OFFSET(product_specs!$J$5,MIN(10,saving_model!AZ277),saving_model!$G$14),0)</f>
        <v>0</v>
      </c>
      <c r="AM277" s="19">
        <f t="shared" si="199"/>
        <v>124356.85304927056</v>
      </c>
      <c r="AN277" s="19">
        <f t="shared" si="208"/>
        <v>124314.79869283171</v>
      </c>
      <c r="AO277" s="19">
        <f t="shared" si="200"/>
        <v>0</v>
      </c>
      <c r="AP277" s="19">
        <f t="shared" si="201"/>
        <v>0</v>
      </c>
      <c r="AQ277" s="18">
        <f t="shared" si="171"/>
        <v>103.59566557735975</v>
      </c>
      <c r="AR277" s="18">
        <f t="shared" si="202"/>
        <v>0</v>
      </c>
      <c r="AS277" s="18">
        <f t="shared" si="203"/>
        <v>291.30004403243208</v>
      </c>
      <c r="AT277" s="3">
        <f>return!Q260</f>
        <v>2.3451994420222722E-3</v>
      </c>
      <c r="AU277" s="8">
        <f t="shared" si="172"/>
        <v>1.1113434831757243</v>
      </c>
      <c r="AV277">
        <f t="shared" si="173"/>
        <v>0.45320170254260533</v>
      </c>
      <c r="AW277">
        <f t="shared" si="174"/>
        <v>4.2927706541105238E-4</v>
      </c>
      <c r="AX277">
        <f t="shared" si="204"/>
        <v>3.7905082344362115E-4</v>
      </c>
      <c r="AY277">
        <f t="shared" si="175"/>
        <v>0</v>
      </c>
      <c r="AZ277">
        <f t="shared" si="176"/>
        <v>21</v>
      </c>
      <c r="BA277">
        <f t="shared" si="177"/>
        <v>5</v>
      </c>
      <c r="BB277">
        <f t="shared" si="205"/>
        <v>9.4720973686257537E-4</v>
      </c>
      <c r="BC277">
        <f t="shared" si="178"/>
        <v>1.1307487794995694E-2</v>
      </c>
      <c r="BD277">
        <f>VLOOKUP(MIN(90,BE277),mortality!$A$4:$G$76,saving_model!BA277+2,FALSE)</f>
        <v>5.653743897497847E-3</v>
      </c>
      <c r="BE277">
        <f t="shared" si="179"/>
        <v>70</v>
      </c>
      <c r="BF277" s="9">
        <f t="shared" si="206"/>
        <v>8.3717735912058888E-4</v>
      </c>
      <c r="BG277" s="7">
        <f>VLOOKUP(saving_model!AZ277,lapse!$B$4:$C$134,2,FALSE)</f>
        <v>0.01</v>
      </c>
      <c r="BI277">
        <f>discount_curve!K261</f>
        <v>0.7483428306742812</v>
      </c>
    </row>
    <row r="278" spans="1:61" x14ac:dyDescent="0.55000000000000004">
      <c r="A278">
        <f t="shared" si="207"/>
        <v>255</v>
      </c>
      <c r="B278" s="19">
        <f t="shared" ca="1" si="180"/>
        <v>25.979529789809249</v>
      </c>
      <c r="C278">
        <f t="shared" si="161"/>
        <v>0</v>
      </c>
      <c r="D278">
        <f t="shared" si="181"/>
        <v>53.179521991262</v>
      </c>
      <c r="E278">
        <f t="shared" ca="1" si="182"/>
        <v>46.957415677038469</v>
      </c>
      <c r="F278">
        <f t="shared" si="162"/>
        <v>0</v>
      </c>
      <c r="G278">
        <f t="shared" si="183"/>
        <v>20.957226474573091</v>
      </c>
      <c r="H278">
        <f t="shared" si="184"/>
        <v>0</v>
      </c>
      <c r="I278" s="19">
        <f t="shared" si="185"/>
        <v>-267.41505205872699</v>
      </c>
      <c r="J278" s="26">
        <f t="shared" si="186"/>
        <v>-414.48874599140981</v>
      </c>
      <c r="L278" s="19">
        <f t="shared" si="187"/>
        <v>56324.107517258373</v>
      </c>
      <c r="M278" s="26">
        <f t="shared" si="163"/>
        <v>0</v>
      </c>
      <c r="N278" s="18">
        <f t="shared" si="188"/>
        <v>46.936756264381984</v>
      </c>
      <c r="O278" s="18">
        <f t="shared" si="189"/>
        <v>0</v>
      </c>
      <c r="P278" s="18">
        <f t="shared" si="190"/>
        <v>-267.41505205872699</v>
      </c>
      <c r="Q278" s="18">
        <f t="shared" si="191"/>
        <v>53.179521991262</v>
      </c>
      <c r="R278" s="18">
        <f t="shared" si="192"/>
        <v>46.957415677038469</v>
      </c>
      <c r="S278" s="26">
        <f t="shared" si="193"/>
        <v>55909.618771266963</v>
      </c>
      <c r="T278" s="27">
        <f t="shared" si="194"/>
        <v>0</v>
      </c>
      <c r="U278" s="27"/>
      <c r="V278" s="19">
        <f t="shared" si="164"/>
        <v>0</v>
      </c>
      <c r="W278" s="19">
        <f t="shared" ca="1" si="165"/>
        <v>0</v>
      </c>
      <c r="X278" s="19">
        <f t="shared" si="166"/>
        <v>46.936756264381984</v>
      </c>
      <c r="Y278" s="19">
        <f t="shared" si="167"/>
        <v>20.957226474573091</v>
      </c>
      <c r="Z278" s="19">
        <f t="shared" ref="Z278:Z341" si="211">H278</f>
        <v>0</v>
      </c>
      <c r="AA278" s="19">
        <f t="shared" ca="1" si="195"/>
        <v>25.979529789808893</v>
      </c>
      <c r="AB278">
        <f t="shared" si="209"/>
        <v>0</v>
      </c>
      <c r="AC278" s="19">
        <f t="shared" si="168"/>
        <v>0</v>
      </c>
      <c r="AD278" s="29">
        <f t="shared" si="210"/>
        <v>0</v>
      </c>
      <c r="AE278" s="19">
        <f t="shared" ca="1" si="169"/>
        <v>25.979529789808893</v>
      </c>
      <c r="AF278" s="29">
        <f t="shared" ca="1" si="196"/>
        <v>3.5527136788005009E-7</v>
      </c>
      <c r="AG278" s="19"/>
      <c r="AH278" s="19">
        <f t="shared" si="170"/>
        <v>0</v>
      </c>
      <c r="AI278" s="19">
        <f>SUM($AH$23:AH278)</f>
        <v>100000</v>
      </c>
      <c r="AJ278" s="19">
        <f t="shared" si="197"/>
        <v>124102.93128524315</v>
      </c>
      <c r="AK278" s="19">
        <f t="shared" ca="1" si="198"/>
        <v>124102.93128524315</v>
      </c>
      <c r="AL278" s="20">
        <f ca="1">IF($F$13,OFFSET(product_specs!$J$5,MIN(10,saving_model!AZ278),saving_model!$G$14),0)</f>
        <v>0</v>
      </c>
      <c r="AM278" s="19">
        <f t="shared" si="199"/>
        <v>124102.93128524315</v>
      </c>
      <c r="AN278" s="19">
        <f t="shared" si="208"/>
        <v>124502.50307128677</v>
      </c>
      <c r="AO278" s="19">
        <f t="shared" si="200"/>
        <v>0</v>
      </c>
      <c r="AP278" s="19">
        <f t="shared" si="201"/>
        <v>0</v>
      </c>
      <c r="AQ278" s="18">
        <f t="shared" si="171"/>
        <v>103.75208589273899</v>
      </c>
      <c r="AR278" s="18">
        <f t="shared" si="202"/>
        <v>0</v>
      </c>
      <c r="AS278" s="18">
        <f t="shared" si="203"/>
        <v>-591.63940030175297</v>
      </c>
      <c r="AT278" s="3">
        <f>return!Q261</f>
        <v>-4.7559914839596651E-3</v>
      </c>
      <c r="AU278" s="8">
        <f t="shared" si="172"/>
        <v>1.1118054851592734</v>
      </c>
      <c r="AV278">
        <f t="shared" si="173"/>
        <v>0.45239337465375062</v>
      </c>
      <c r="AW278">
        <f t="shared" si="174"/>
        <v>4.2851140936415159E-4</v>
      </c>
      <c r="AX278">
        <f t="shared" si="204"/>
        <v>3.7837475062623354E-4</v>
      </c>
      <c r="AY278">
        <f t="shared" si="175"/>
        <v>0</v>
      </c>
      <c r="AZ278">
        <f t="shared" si="176"/>
        <v>21</v>
      </c>
      <c r="BA278">
        <f t="shared" si="177"/>
        <v>5</v>
      </c>
      <c r="BB278">
        <f t="shared" si="205"/>
        <v>9.4720973686257537E-4</v>
      </c>
      <c r="BC278">
        <f t="shared" si="178"/>
        <v>1.1307487794995694E-2</v>
      </c>
      <c r="BD278">
        <f>VLOOKUP(MIN(90,BE278),mortality!$A$4:$G$76,saving_model!BA278+2,FALSE)</f>
        <v>5.653743897497847E-3</v>
      </c>
      <c r="BE278">
        <f t="shared" si="179"/>
        <v>70</v>
      </c>
      <c r="BF278" s="9">
        <f t="shared" si="206"/>
        <v>8.3717735912058888E-4</v>
      </c>
      <c r="BG278" s="7">
        <f>VLOOKUP(saving_model!AZ278,lapse!$B$4:$C$134,2,FALSE)</f>
        <v>0.01</v>
      </c>
      <c r="BI278">
        <f>discount_curve!K262</f>
        <v>0.74748922279187113</v>
      </c>
    </row>
    <row r="279" spans="1:61" x14ac:dyDescent="0.55000000000000004">
      <c r="A279">
        <f t="shared" si="207"/>
        <v>256</v>
      </c>
      <c r="B279" s="19">
        <f t="shared" ca="1" si="180"/>
        <v>25.662804996190744</v>
      </c>
      <c r="C279">
        <f t="shared" ref="C279:C342" si="212">AH279*AV279</f>
        <v>0</v>
      </c>
      <c r="D279">
        <f t="shared" si="181"/>
        <v>53.383733731540609</v>
      </c>
      <c r="E279">
        <f t="shared" ca="1" si="182"/>
        <v>47.137734251093534</v>
      </c>
      <c r="F279">
        <f t="shared" ref="F279:F342" si="213">(AN279+AO279+AS279-AQ279)*AY279</f>
        <v>0</v>
      </c>
      <c r="G279">
        <f t="shared" si="183"/>
        <v>20.92854397986649</v>
      </c>
      <c r="H279">
        <f t="shared" si="184"/>
        <v>0</v>
      </c>
      <c r="I279" s="19">
        <f t="shared" si="185"/>
        <v>990.93432896210606</v>
      </c>
      <c r="J279" s="26">
        <f t="shared" si="186"/>
        <v>843.82151200341468</v>
      </c>
      <c r="L279" s="19">
        <f t="shared" si="187"/>
        <v>55909.618771266963</v>
      </c>
      <c r="M279" s="26">
        <f t="shared" ref="M279:M342" si="214">C279-V279</f>
        <v>0</v>
      </c>
      <c r="N279" s="18">
        <f t="shared" si="188"/>
        <v>46.591348976055798</v>
      </c>
      <c r="O279" s="18">
        <f t="shared" si="189"/>
        <v>0</v>
      </c>
      <c r="P279" s="18">
        <f t="shared" si="190"/>
        <v>990.93432896210606</v>
      </c>
      <c r="Q279" s="18">
        <f t="shared" si="191"/>
        <v>53.383733731540609</v>
      </c>
      <c r="R279" s="18">
        <f t="shared" si="192"/>
        <v>47.137734251093534</v>
      </c>
      <c r="S279" s="26">
        <f t="shared" si="193"/>
        <v>56753.440283270371</v>
      </c>
      <c r="T279" s="27">
        <f t="shared" si="194"/>
        <v>0</v>
      </c>
      <c r="U279" s="27"/>
      <c r="V279" s="19">
        <f t="shared" ref="V279:V342" si="215">C279*$C$15</f>
        <v>0</v>
      </c>
      <c r="W279" s="19">
        <f t="shared" ref="W279:W342" ca="1" si="216">R279-AK279*AX279</f>
        <v>0</v>
      </c>
      <c r="X279" s="19">
        <f t="shared" ref="X279:X342" si="217">N279</f>
        <v>46.591348976055798</v>
      </c>
      <c r="Y279" s="19">
        <f t="shared" ref="Y279:Y342" si="218">G279</f>
        <v>20.92854397986649</v>
      </c>
      <c r="Z279" s="19">
        <f t="shared" si="211"/>
        <v>0</v>
      </c>
      <c r="AA279" s="19">
        <f t="shared" ca="1" si="195"/>
        <v>25.662804996189308</v>
      </c>
      <c r="AB279">
        <f t="shared" si="209"/>
        <v>0</v>
      </c>
      <c r="AC279" s="19">
        <f t="shared" ref="AC279:AC342" si="219">D279-Q279</f>
        <v>0</v>
      </c>
      <c r="AD279" s="29">
        <f t="shared" si="210"/>
        <v>0</v>
      </c>
      <c r="AE279" s="19">
        <f t="shared" ref="AE279:AE342" ca="1" si="220">AA279+AD279</f>
        <v>25.662804996189308</v>
      </c>
      <c r="AF279" s="29">
        <f t="shared" ca="1" si="196"/>
        <v>1.4352963262354024E-6</v>
      </c>
      <c r="AG279" s="19"/>
      <c r="AH279" s="19">
        <f t="shared" ref="AH279:AH342" si="221">IF(A279=0, $C$6, $C$7/12)</f>
        <v>0</v>
      </c>
      <c r="AI279" s="19">
        <f>SUM($AH$23:AH279)</f>
        <v>100000</v>
      </c>
      <c r="AJ279" s="19">
        <f t="shared" si="197"/>
        <v>124802.08835589957</v>
      </c>
      <c r="AK279" s="19">
        <f t="shared" ca="1" si="198"/>
        <v>124802.08835589957</v>
      </c>
      <c r="AL279" s="20">
        <f ca="1">IF($F$13,OFFSET(product_specs!$J$5,MIN(10,saving_model!AZ279),saving_model!$G$14),0)</f>
        <v>0</v>
      </c>
      <c r="AM279" s="19">
        <f t="shared" si="199"/>
        <v>124802.08835589957</v>
      </c>
      <c r="AN279" s="19">
        <f t="shared" si="208"/>
        <v>123807.11158509228</v>
      </c>
      <c r="AO279" s="19">
        <f t="shared" si="200"/>
        <v>0</v>
      </c>
      <c r="AP279" s="19">
        <f t="shared" si="201"/>
        <v>0</v>
      </c>
      <c r="AQ279" s="18">
        <f t="shared" ref="AQ279:AQ342" si="222">SUM(AN279:AO279)*$C$16/12</f>
        <v>103.17259298757689</v>
      </c>
      <c r="AR279" s="18">
        <f t="shared" si="202"/>
        <v>0</v>
      </c>
      <c r="AS279" s="18">
        <f t="shared" si="203"/>
        <v>2196.2987275897426</v>
      </c>
      <c r="AT279" s="3">
        <f>return!Q262</f>
        <v>1.7754476902549721E-2</v>
      </c>
      <c r="AU279" s="8">
        <f t="shared" ref="AU279:AU342" si="223">IF(A279=0,1,AU278*(1+$F$5)^(1/12))</f>
        <v>1.1122676792039052</v>
      </c>
      <c r="AV279">
        <f t="shared" ref="AV279:AV342" si="224">IF(A279=0,$C$12,AV278-AW278-AX278-AY278)</f>
        <v>0.45158648849376021</v>
      </c>
      <c r="AW279">
        <f t="shared" ref="AW279:AW342" si="225">IFERROR(AV279*BB279,0)</f>
        <v>4.27747118936869E-4</v>
      </c>
      <c r="AX279">
        <f t="shared" si="204"/>
        <v>3.7769988364834336E-4</v>
      </c>
      <c r="AY279">
        <f t="shared" ref="AY279:AY342" si="226">IF(A279=12*$C$10-1,AV279-AW279-AX279,0)</f>
        <v>0</v>
      </c>
      <c r="AZ279">
        <f t="shared" ref="AZ279:AZ342" si="227">FLOOR(A279/12,1)</f>
        <v>21</v>
      </c>
      <c r="BA279">
        <f t="shared" ref="BA279:BA342" si="228">MIN(AZ279,5)</f>
        <v>5</v>
      </c>
      <c r="BB279">
        <f t="shared" si="205"/>
        <v>9.4720973686257537E-4</v>
      </c>
      <c r="BC279">
        <f t="shared" ref="BC279:BC342" si="229">MAX(0,MIN(1,BD279*(1+$C$13)))</f>
        <v>1.1307487794995694E-2</v>
      </c>
      <c r="BD279">
        <f>VLOOKUP(MIN(90,BE279),mortality!$A$4:$G$76,saving_model!BA279+2,FALSE)</f>
        <v>5.653743897497847E-3</v>
      </c>
      <c r="BE279">
        <f t="shared" ref="BE279:BE342" si="230">$C$9+AZ279</f>
        <v>70</v>
      </c>
      <c r="BF279" s="9">
        <f t="shared" si="206"/>
        <v>8.3717735912058888E-4</v>
      </c>
      <c r="BG279" s="7">
        <f>VLOOKUP(saving_model!AZ279,lapse!$B$4:$C$134,2,FALSE)</f>
        <v>0.01</v>
      </c>
      <c r="BI279">
        <f>discount_curve!K263</f>
        <v>0.7466365885894205</v>
      </c>
    </row>
    <row r="280" spans="1:61" x14ac:dyDescent="0.55000000000000004">
      <c r="A280">
        <f t="shared" si="207"/>
        <v>257</v>
      </c>
      <c r="B280" s="19">
        <f t="shared" ref="B280:B343" ca="1" si="231">C280-SUM(D280:H280)+I280-J280</f>
        <v>26.394632828787081</v>
      </c>
      <c r="C280">
        <f t="shared" si="212"/>
        <v>0</v>
      </c>
      <c r="D280">
        <f t="shared" ref="D280:D343" si="232">AJ280*AW280</f>
        <v>53.658164373047896</v>
      </c>
      <c r="E280">
        <f t="shared" ref="E280:E343" ca="1" si="233">AK280*AX280</f>
        <v>47.380055979932905</v>
      </c>
      <c r="F280">
        <f t="shared" si="213"/>
        <v>0</v>
      </c>
      <c r="G280">
        <f t="shared" ref="G280:G343" si="234">AV280*$F$6/12*AU280</f>
        <v>20.899900740616879</v>
      </c>
      <c r="H280">
        <f t="shared" ref="H280:H343" si="235">C280*$F$8</f>
        <v>0</v>
      </c>
      <c r="I280" s="19">
        <f t="shared" ref="I280:I343" si="236">P280</f>
        <v>-114.86466285855374</v>
      </c>
      <c r="J280" s="26">
        <f t="shared" ref="J280:J343" si="237">L281-L280</f>
        <v>-263.19741678093851</v>
      </c>
      <c r="L280" s="19">
        <f t="shared" ref="L280:L343" si="238">AN280*AV280</f>
        <v>56753.440283270378</v>
      </c>
      <c r="M280" s="26">
        <f t="shared" si="214"/>
        <v>0</v>
      </c>
      <c r="N280" s="18">
        <f t="shared" ref="N280:N343" si="239">AV280*AQ280</f>
        <v>47.29453356939198</v>
      </c>
      <c r="O280" s="18">
        <f t="shared" ref="O280:O343" si="240">AR280*AV280</f>
        <v>0</v>
      </c>
      <c r="P280" s="18">
        <f t="shared" ref="P280:P343" si="241">(AV280-AW280-AX280)*AS280+(AW280+AX280)*AS280/2</f>
        <v>-114.86466285855374</v>
      </c>
      <c r="Q280" s="18">
        <f t="shared" ref="Q280:Q343" si="242">AM280*AW280</f>
        <v>53.658164373047896</v>
      </c>
      <c r="R280" s="18">
        <f t="shared" ref="R280:R343" si="243">AM280*AX280</f>
        <v>47.380055979932905</v>
      </c>
      <c r="S280" s="26">
        <f t="shared" ref="S280:S343" si="244">L280+M280-N280-O280+P280-Q280-R280</f>
        <v>56490.242866489447</v>
      </c>
      <c r="T280" s="27">
        <f t="shared" ref="T280:T343" si="245">L281-S280</f>
        <v>0</v>
      </c>
      <c r="U280" s="27"/>
      <c r="V280" s="19">
        <f t="shared" si="215"/>
        <v>0</v>
      </c>
      <c r="W280" s="19">
        <f t="shared" ca="1" si="216"/>
        <v>0</v>
      </c>
      <c r="X280" s="19">
        <f t="shared" si="217"/>
        <v>47.29453356939198</v>
      </c>
      <c r="Y280" s="19">
        <f t="shared" si="218"/>
        <v>20.899900740616879</v>
      </c>
      <c r="Z280" s="19">
        <f t="shared" si="211"/>
        <v>0</v>
      </c>
      <c r="AA280" s="19">
        <f t="shared" ref="AA280:AA343" ca="1" si="246">SUM(V280:X280)-SUM(Y280:Z280)</f>
        <v>26.394632828775102</v>
      </c>
      <c r="AB280">
        <f t="shared" si="209"/>
        <v>0</v>
      </c>
      <c r="AC280" s="19">
        <f t="shared" si="219"/>
        <v>0</v>
      </c>
      <c r="AD280" s="29">
        <f t="shared" si="210"/>
        <v>0</v>
      </c>
      <c r="AE280" s="19">
        <f t="shared" ca="1" si="220"/>
        <v>26.394632828775102</v>
      </c>
      <c r="AF280" s="29">
        <f t="shared" ref="AF280:AF343" ca="1" si="247">(B280-AE280)*10^6</f>
        <v>1.1979750524915289E-5</v>
      </c>
      <c r="AG280" s="19"/>
      <c r="AH280" s="19">
        <f t="shared" si="221"/>
        <v>0</v>
      </c>
      <c r="AI280" s="19">
        <f>SUM($AH$23:AH280)</f>
        <v>100000</v>
      </c>
      <c r="AJ280" s="19">
        <f t="shared" ref="AJ280:AJ343" si="248">IF($F$11="add",AI280+AM280, MAX(AI280, AM280))</f>
        <v>125667.8008622059</v>
      </c>
      <c r="AK280" s="19">
        <f t="shared" ref="AK280:AK343" ca="1" si="249">AM280*(1-AL280)</f>
        <v>125667.8008622059</v>
      </c>
      <c r="AL280" s="20">
        <f ca="1">IF($F$13,OFFSET(product_specs!$J$5,MIN(10,saving_model!AZ280),saving_model!$G$14),0)</f>
        <v>0</v>
      </c>
      <c r="AM280" s="19">
        <f t="shared" ref="AM280:AM343" si="250">AN280+AO280-AQ280-AR280+AS280/2</f>
        <v>125667.8008622059</v>
      </c>
      <c r="AN280" s="19">
        <f t="shared" si="208"/>
        <v>125900.23771969444</v>
      </c>
      <c r="AO280" s="19">
        <f t="shared" ref="AO280:AO343" si="251">AH280*(1-$C$15)</f>
        <v>0</v>
      </c>
      <c r="AP280" s="19">
        <f t="shared" ref="AP280:AP343" si="252">IF($F$11="add",$C$8,MAX(0,AI280-SUM(AN280:AO280)))</f>
        <v>0</v>
      </c>
      <c r="AQ280" s="18">
        <f t="shared" si="222"/>
        <v>104.91686476641205</v>
      </c>
      <c r="AR280" s="18">
        <f t="shared" ref="AR280:AR343" si="253">AP280*BB280*(1+$F$12)</f>
        <v>0</v>
      </c>
      <c r="AS280" s="18">
        <f t="shared" ref="AS280:AS343" si="254">(AN280+AO280-AQ280-AR280)*AT280</f>
        <v>-255.03998544423692</v>
      </c>
      <c r="AT280" s="3">
        <f>return!Q263</f>
        <v>-2.0274202864696278E-3</v>
      </c>
      <c r="AU280" s="8">
        <f t="shared" si="223"/>
        <v>1.1127300653894625</v>
      </c>
      <c r="AV280">
        <f t="shared" si="224"/>
        <v>0.45078104149117498</v>
      </c>
      <c r="AW280">
        <f t="shared" si="225"/>
        <v>4.2698419169349353E-4</v>
      </c>
      <c r="AX280">
        <f t="shared" ref="AX280:AX343" si="255">(AV280-AW280)*BF280</f>
        <v>3.7702622035922228E-4</v>
      </c>
      <c r="AY280">
        <f t="shared" si="226"/>
        <v>0</v>
      </c>
      <c r="AZ280">
        <f t="shared" si="227"/>
        <v>21</v>
      </c>
      <c r="BA280">
        <f t="shared" si="228"/>
        <v>5</v>
      </c>
      <c r="BB280">
        <f t="shared" ref="BB280:BB343" si="256">1-(1-BC280)^(1/12)</f>
        <v>9.4720973686257537E-4</v>
      </c>
      <c r="BC280">
        <f t="shared" si="229"/>
        <v>1.1307487794995694E-2</v>
      </c>
      <c r="BD280">
        <f>VLOOKUP(MIN(90,BE280),mortality!$A$4:$G$76,saving_model!BA280+2,FALSE)</f>
        <v>5.653743897497847E-3</v>
      </c>
      <c r="BE280">
        <f t="shared" si="230"/>
        <v>70</v>
      </c>
      <c r="BF280" s="9">
        <f t="shared" ref="BF280:BF343" si="257">1-(1-BG280)^(1/12)</f>
        <v>8.3717735912058888E-4</v>
      </c>
      <c r="BG280" s="7">
        <f>VLOOKUP(saving_model!AZ280,lapse!$B$4:$C$134,2,FALSE)</f>
        <v>0.01</v>
      </c>
      <c r="BI280">
        <f>discount_curve!K264</f>
        <v>0.74578492695628729</v>
      </c>
    </row>
    <row r="281" spans="1:61" x14ac:dyDescent="0.55000000000000004">
      <c r="A281">
        <f t="shared" ref="A281:A344" si="258">A280+1</f>
        <v>258</v>
      </c>
      <c r="B281" s="19">
        <f t="shared" ca="1" si="231"/>
        <v>26.20390568564153</v>
      </c>
      <c r="C281">
        <f t="shared" si="212"/>
        <v>0</v>
      </c>
      <c r="D281">
        <f t="shared" si="232"/>
        <v>53.661783234929771</v>
      </c>
      <c r="E281">
        <f t="shared" ca="1" si="233"/>
        <v>47.383251428017097</v>
      </c>
      <c r="F281">
        <f t="shared" si="213"/>
        <v>0</v>
      </c>
      <c r="G281">
        <f t="shared" si="234"/>
        <v>20.871296703098437</v>
      </c>
      <c r="H281">
        <f t="shared" si="235"/>
        <v>0</v>
      </c>
      <c r="I281" s="19">
        <f t="shared" si="236"/>
        <v>418.25674727898439</v>
      </c>
      <c r="J281" s="26">
        <f t="shared" si="237"/>
        <v>270.13651022729755</v>
      </c>
      <c r="L281" s="19">
        <f t="shared" si="238"/>
        <v>56490.24286648944</v>
      </c>
      <c r="M281" s="26">
        <f t="shared" si="214"/>
        <v>0</v>
      </c>
      <c r="N281" s="18">
        <f t="shared" si="239"/>
        <v>47.075202388741197</v>
      </c>
      <c r="O281" s="18">
        <f t="shared" si="240"/>
        <v>0</v>
      </c>
      <c r="P281" s="18">
        <f t="shared" si="241"/>
        <v>418.25674727898439</v>
      </c>
      <c r="Q281" s="18">
        <f t="shared" si="242"/>
        <v>53.661783234929771</v>
      </c>
      <c r="R281" s="18">
        <f t="shared" si="243"/>
        <v>47.383251428017097</v>
      </c>
      <c r="S281" s="26">
        <f t="shared" si="244"/>
        <v>56760.379376716737</v>
      </c>
      <c r="T281" s="27">
        <f t="shared" si="245"/>
        <v>0</v>
      </c>
      <c r="U281" s="27"/>
      <c r="V281" s="19">
        <f t="shared" si="215"/>
        <v>0</v>
      </c>
      <c r="W281" s="19">
        <f t="shared" ca="1" si="216"/>
        <v>0</v>
      </c>
      <c r="X281" s="19">
        <f t="shared" si="217"/>
        <v>47.075202388741197</v>
      </c>
      <c r="Y281" s="19">
        <f t="shared" si="218"/>
        <v>20.871296703098437</v>
      </c>
      <c r="Z281" s="19">
        <f t="shared" si="211"/>
        <v>0</v>
      </c>
      <c r="AA281" s="19">
        <f t="shared" ca="1" si="246"/>
        <v>26.203905685642759</v>
      </c>
      <c r="AB281">
        <f t="shared" si="209"/>
        <v>0</v>
      </c>
      <c r="AC281" s="19">
        <f t="shared" si="219"/>
        <v>0</v>
      </c>
      <c r="AD281" s="29">
        <f t="shared" si="210"/>
        <v>0</v>
      </c>
      <c r="AE281" s="19">
        <f t="shared" ca="1" si="220"/>
        <v>26.203905685642759</v>
      </c>
      <c r="AF281" s="29">
        <f t="shared" ca="1" si="247"/>
        <v>-1.2292389328649733E-6</v>
      </c>
      <c r="AG281" s="19"/>
      <c r="AH281" s="19">
        <f t="shared" si="221"/>
        <v>0</v>
      </c>
      <c r="AI281" s="19">
        <f>SUM($AH$23:AH281)</f>
        <v>100000</v>
      </c>
      <c r="AJ281" s="19">
        <f t="shared" si="248"/>
        <v>125900.83224562499</v>
      </c>
      <c r="AK281" s="19">
        <f t="shared" ca="1" si="249"/>
        <v>125900.83224562499</v>
      </c>
      <c r="AL281" s="20">
        <f ca="1">IF($F$13,OFFSET(product_specs!$J$5,MIN(10,saving_model!AZ281),saving_model!$G$14),0)</f>
        <v>0</v>
      </c>
      <c r="AM281" s="19">
        <f t="shared" si="250"/>
        <v>125900.83224562499</v>
      </c>
      <c r="AN281" s="19">
        <f t="shared" ref="AN281:AN344" si="259">AN280+AO280+AS280-AQ280-AR280</f>
        <v>125540.28086948379</v>
      </c>
      <c r="AO281" s="19">
        <f t="shared" si="251"/>
        <v>0</v>
      </c>
      <c r="AP281" s="19">
        <f t="shared" si="252"/>
        <v>0</v>
      </c>
      <c r="AQ281" s="18">
        <f t="shared" si="222"/>
        <v>104.61690072456982</v>
      </c>
      <c r="AR281" s="18">
        <f t="shared" si="253"/>
        <v>0</v>
      </c>
      <c r="AS281" s="18">
        <f t="shared" si="254"/>
        <v>930.33655373153113</v>
      </c>
      <c r="AT281" s="3">
        <f>return!Q264</f>
        <v>7.4168424218110651E-3</v>
      </c>
      <c r="AU281" s="8">
        <f t="shared" si="223"/>
        <v>1.1131926437958213</v>
      </c>
      <c r="AV281">
        <f t="shared" si="224"/>
        <v>0.44997703107912224</v>
      </c>
      <c r="AW281">
        <f t="shared" si="225"/>
        <v>4.2622262520265828E-4</v>
      </c>
      <c r="AX281">
        <f t="shared" si="255"/>
        <v>3.7635375861197809E-4</v>
      </c>
      <c r="AY281">
        <f t="shared" si="226"/>
        <v>0</v>
      </c>
      <c r="AZ281">
        <f t="shared" si="227"/>
        <v>21</v>
      </c>
      <c r="BA281">
        <f t="shared" si="228"/>
        <v>5</v>
      </c>
      <c r="BB281">
        <f t="shared" si="256"/>
        <v>9.4720973686257537E-4</v>
      </c>
      <c r="BC281">
        <f t="shared" si="229"/>
        <v>1.1307487794995694E-2</v>
      </c>
      <c r="BD281">
        <f>VLOOKUP(MIN(90,BE281),mortality!$A$4:$G$76,saving_model!BA281+2,FALSE)</f>
        <v>5.653743897497847E-3</v>
      </c>
      <c r="BE281">
        <f t="shared" si="230"/>
        <v>70</v>
      </c>
      <c r="BF281" s="9">
        <f t="shared" si="257"/>
        <v>8.3717735912058888E-4</v>
      </c>
      <c r="BG281" s="7">
        <f>VLOOKUP(saving_model!AZ281,lapse!$B$4:$C$134,2,FALSE)</f>
        <v>0.01</v>
      </c>
      <c r="BI281">
        <f>discount_curve!K265</f>
        <v>0.74493423678309645</v>
      </c>
    </row>
    <row r="282" spans="1:61" x14ac:dyDescent="0.55000000000000004">
      <c r="A282">
        <f t="shared" si="258"/>
        <v>259</v>
      </c>
      <c r="B282" s="19">
        <f t="shared" ca="1" si="231"/>
        <v>26.457584333611294</v>
      </c>
      <c r="C282">
        <f t="shared" si="212"/>
        <v>0</v>
      </c>
      <c r="D282">
        <f t="shared" si="232"/>
        <v>53.855924983998392</v>
      </c>
      <c r="E282">
        <f t="shared" ca="1" si="233"/>
        <v>47.554678219193981</v>
      </c>
      <c r="F282">
        <f t="shared" si="213"/>
        <v>0</v>
      </c>
      <c r="G282">
        <f t="shared" si="234"/>
        <v>20.842731813658855</v>
      </c>
      <c r="H282">
        <f t="shared" si="235"/>
        <v>0</v>
      </c>
      <c r="I282" s="19">
        <f t="shared" si="236"/>
        <v>288.47326394006495</v>
      </c>
      <c r="J282" s="26">
        <f t="shared" si="237"/>
        <v>139.76234458960244</v>
      </c>
      <c r="L282" s="19">
        <f t="shared" si="238"/>
        <v>56760.379376716737</v>
      </c>
      <c r="M282" s="26">
        <f t="shared" si="214"/>
        <v>0</v>
      </c>
      <c r="N282" s="18">
        <f t="shared" si="239"/>
        <v>47.300316147263949</v>
      </c>
      <c r="O282" s="18">
        <f t="shared" si="240"/>
        <v>0</v>
      </c>
      <c r="P282" s="18">
        <f t="shared" si="241"/>
        <v>288.47326394006495</v>
      </c>
      <c r="Q282" s="18">
        <f t="shared" si="242"/>
        <v>53.855924983998392</v>
      </c>
      <c r="R282" s="18">
        <f t="shared" si="243"/>
        <v>47.554678219193981</v>
      </c>
      <c r="S282" s="26">
        <f t="shared" si="244"/>
        <v>56900.141721306347</v>
      </c>
      <c r="T282" s="27">
        <f t="shared" si="245"/>
        <v>0</v>
      </c>
      <c r="U282" s="27"/>
      <c r="V282" s="19">
        <f t="shared" si="215"/>
        <v>0</v>
      </c>
      <c r="W282" s="19">
        <f t="shared" ca="1" si="216"/>
        <v>0</v>
      </c>
      <c r="X282" s="19">
        <f t="shared" si="217"/>
        <v>47.300316147263949</v>
      </c>
      <c r="Y282" s="19">
        <f t="shared" si="218"/>
        <v>20.842731813658855</v>
      </c>
      <c r="Z282" s="19">
        <f t="shared" si="211"/>
        <v>0</v>
      </c>
      <c r="AA282" s="19">
        <f t="shared" ca="1" si="246"/>
        <v>26.457584333605094</v>
      </c>
      <c r="AB282">
        <f t="shared" si="209"/>
        <v>0</v>
      </c>
      <c r="AC282" s="19">
        <f t="shared" si="219"/>
        <v>0</v>
      </c>
      <c r="AD282" s="29">
        <f t="shared" si="210"/>
        <v>0</v>
      </c>
      <c r="AE282" s="19">
        <f t="shared" ca="1" si="220"/>
        <v>26.457584333605094</v>
      </c>
      <c r="AF282" s="29">
        <f t="shared" ca="1" si="247"/>
        <v>6.1994853695068741E-6</v>
      </c>
      <c r="AG282" s="19"/>
      <c r="AH282" s="19">
        <f t="shared" si="221"/>
        <v>0</v>
      </c>
      <c r="AI282" s="19">
        <f>SUM($AH$23:AH282)</f>
        <v>100000</v>
      </c>
      <c r="AJ282" s="19">
        <f t="shared" si="248"/>
        <v>126582.0970957176</v>
      </c>
      <c r="AK282" s="19">
        <f t="shared" ca="1" si="249"/>
        <v>126582.0970957176</v>
      </c>
      <c r="AL282" s="20">
        <f ca="1">IF($F$13,OFFSET(product_specs!$J$5,MIN(10,saving_model!AZ282),saving_model!$G$14),0)</f>
        <v>0</v>
      </c>
      <c r="AM282" s="19">
        <f t="shared" si="250"/>
        <v>126582.0970957176</v>
      </c>
      <c r="AN282" s="19">
        <f t="shared" si="259"/>
        <v>126366.00052249075</v>
      </c>
      <c r="AO282" s="19">
        <f t="shared" si="251"/>
        <v>0</v>
      </c>
      <c r="AP282" s="19">
        <f t="shared" si="252"/>
        <v>0</v>
      </c>
      <c r="AQ282" s="18">
        <f t="shared" si="222"/>
        <v>105.30500043540896</v>
      </c>
      <c r="AR282" s="18">
        <f t="shared" si="253"/>
        <v>0</v>
      </c>
      <c r="AS282" s="18">
        <f t="shared" si="254"/>
        <v>642.80314732454815</v>
      </c>
      <c r="AT282" s="3">
        <f>return!Q265</f>
        <v>5.0910787768649879E-3</v>
      </c>
      <c r="AU282" s="8">
        <f t="shared" si="223"/>
        <v>1.1136554145028903</v>
      </c>
      <c r="AV282">
        <f t="shared" si="224"/>
        <v>0.44917445469530759</v>
      </c>
      <c r="AW282">
        <f t="shared" si="225"/>
        <v>4.2546241703733309E-4</v>
      </c>
      <c r="AX282">
        <f t="shared" si="255"/>
        <v>3.7568249626354785E-4</v>
      </c>
      <c r="AY282">
        <f t="shared" si="226"/>
        <v>0</v>
      </c>
      <c r="AZ282">
        <f t="shared" si="227"/>
        <v>21</v>
      </c>
      <c r="BA282">
        <f t="shared" si="228"/>
        <v>5</v>
      </c>
      <c r="BB282">
        <f t="shared" si="256"/>
        <v>9.4720973686257537E-4</v>
      </c>
      <c r="BC282">
        <f t="shared" si="229"/>
        <v>1.1307487794995694E-2</v>
      </c>
      <c r="BD282">
        <f>VLOOKUP(MIN(90,BE282),mortality!$A$4:$G$76,saving_model!BA282+2,FALSE)</f>
        <v>5.653743897497847E-3</v>
      </c>
      <c r="BE282">
        <f t="shared" si="230"/>
        <v>70</v>
      </c>
      <c r="BF282" s="9">
        <f t="shared" si="257"/>
        <v>8.3717735912058888E-4</v>
      </c>
      <c r="BG282" s="7">
        <f>VLOOKUP(saving_model!AZ282,lapse!$B$4:$C$134,2,FALSE)</f>
        <v>0.01</v>
      </c>
      <c r="BI282">
        <f>discount_curve!K266</f>
        <v>0.74408451696173838</v>
      </c>
    </row>
    <row r="283" spans="1:61" x14ac:dyDescent="0.55000000000000004">
      <c r="A283">
        <f t="shared" si="258"/>
        <v>260</v>
      </c>
      <c r="B283" s="19">
        <f t="shared" ca="1" si="231"/>
        <v>26.602578749040163</v>
      </c>
      <c r="C283">
        <f t="shared" si="212"/>
        <v>0</v>
      </c>
      <c r="D283">
        <f t="shared" si="232"/>
        <v>53.657731271359047</v>
      </c>
      <c r="E283">
        <f t="shared" ca="1" si="233"/>
        <v>47.379673551974321</v>
      </c>
      <c r="F283">
        <f t="shared" si="213"/>
        <v>0</v>
      </c>
      <c r="G283">
        <f t="shared" si="234"/>
        <v>20.814206018719258</v>
      </c>
      <c r="H283">
        <f t="shared" si="235"/>
        <v>0</v>
      </c>
      <c r="I283" s="19">
        <f t="shared" si="236"/>
        <v>-408.67526219209202</v>
      </c>
      <c r="J283" s="26">
        <f t="shared" si="237"/>
        <v>-557.12945178318478</v>
      </c>
      <c r="L283" s="19">
        <f t="shared" si="238"/>
        <v>56900.14172130634</v>
      </c>
      <c r="M283" s="26">
        <f t="shared" si="214"/>
        <v>0</v>
      </c>
      <c r="N283" s="18">
        <f t="shared" si="239"/>
        <v>47.416784767755281</v>
      </c>
      <c r="O283" s="18">
        <f t="shared" si="240"/>
        <v>0</v>
      </c>
      <c r="P283" s="18">
        <f t="shared" si="241"/>
        <v>-408.67526219209202</v>
      </c>
      <c r="Q283" s="18">
        <f t="shared" si="242"/>
        <v>53.657731271359047</v>
      </c>
      <c r="R283" s="18">
        <f t="shared" si="243"/>
        <v>47.379673551974321</v>
      </c>
      <c r="S283" s="26">
        <f t="shared" si="244"/>
        <v>56343.012269523169</v>
      </c>
      <c r="T283" s="27">
        <f t="shared" si="245"/>
        <v>0</v>
      </c>
      <c r="U283" s="27"/>
      <c r="V283" s="19">
        <f t="shared" si="215"/>
        <v>0</v>
      </c>
      <c r="W283" s="19">
        <f t="shared" ca="1" si="216"/>
        <v>0</v>
      </c>
      <c r="X283" s="19">
        <f t="shared" si="217"/>
        <v>47.416784767755281</v>
      </c>
      <c r="Y283" s="19">
        <f t="shared" si="218"/>
        <v>20.814206018719258</v>
      </c>
      <c r="Z283" s="19">
        <f t="shared" si="211"/>
        <v>0</v>
      </c>
      <c r="AA283" s="19">
        <f t="shared" ca="1" si="246"/>
        <v>26.602578749036024</v>
      </c>
      <c r="AB283">
        <f t="shared" si="209"/>
        <v>0</v>
      </c>
      <c r="AC283" s="19">
        <f t="shared" si="219"/>
        <v>0</v>
      </c>
      <c r="AD283" s="29">
        <f t="shared" si="210"/>
        <v>0</v>
      </c>
      <c r="AE283" s="19">
        <f t="shared" ca="1" si="220"/>
        <v>26.602578749036024</v>
      </c>
      <c r="AF283" s="29">
        <f t="shared" ca="1" si="247"/>
        <v>4.1389114358025836E-6</v>
      </c>
      <c r="AG283" s="19"/>
      <c r="AH283" s="19">
        <f t="shared" si="221"/>
        <v>0</v>
      </c>
      <c r="AI283" s="19">
        <f>SUM($AH$23:AH283)</f>
        <v>100000</v>
      </c>
      <c r="AJ283" s="19">
        <f t="shared" si="248"/>
        <v>126341.60793966749</v>
      </c>
      <c r="AK283" s="19">
        <f t="shared" ca="1" si="249"/>
        <v>126341.60793966749</v>
      </c>
      <c r="AL283" s="20">
        <f ca="1">IF($F$13,OFFSET(product_specs!$J$5,MIN(10,saving_model!AZ283),saving_model!$G$14),0)</f>
        <v>0</v>
      </c>
      <c r="AM283" s="19">
        <f t="shared" si="250"/>
        <v>126341.60793966749</v>
      </c>
      <c r="AN283" s="19">
        <f t="shared" si="259"/>
        <v>126903.49866937989</v>
      </c>
      <c r="AO283" s="19">
        <f t="shared" si="251"/>
        <v>0</v>
      </c>
      <c r="AP283" s="19">
        <f t="shared" si="252"/>
        <v>0</v>
      </c>
      <c r="AQ283" s="18">
        <f t="shared" si="222"/>
        <v>105.75291555781656</v>
      </c>
      <c r="AR283" s="18">
        <f t="shared" si="253"/>
        <v>0</v>
      </c>
      <c r="AS283" s="18">
        <f t="shared" si="254"/>
        <v>-912.27562830914019</v>
      </c>
      <c r="AT283" s="3">
        <f>return!Q266</f>
        <v>-7.1947306545995238E-3</v>
      </c>
      <c r="AU283" s="8">
        <f t="shared" si="223"/>
        <v>1.1141183775906121</v>
      </c>
      <c r="AV283">
        <f t="shared" si="224"/>
        <v>0.44837330978200668</v>
      </c>
      <c r="AW283">
        <f t="shared" si="225"/>
        <v>4.2470356477481656E-4</v>
      </c>
      <c r="AX283">
        <f t="shared" si="255"/>
        <v>3.7501243117469077E-4</v>
      </c>
      <c r="AY283">
        <f t="shared" si="226"/>
        <v>0</v>
      </c>
      <c r="AZ283">
        <f t="shared" si="227"/>
        <v>21</v>
      </c>
      <c r="BA283">
        <f t="shared" si="228"/>
        <v>5</v>
      </c>
      <c r="BB283">
        <f t="shared" si="256"/>
        <v>9.4720973686257537E-4</v>
      </c>
      <c r="BC283">
        <f t="shared" si="229"/>
        <v>1.1307487794995694E-2</v>
      </c>
      <c r="BD283">
        <f>VLOOKUP(MIN(90,BE283),mortality!$A$4:$G$76,saving_model!BA283+2,FALSE)</f>
        <v>5.653743897497847E-3</v>
      </c>
      <c r="BE283">
        <f t="shared" si="230"/>
        <v>70</v>
      </c>
      <c r="BF283" s="9">
        <f t="shared" si="257"/>
        <v>8.3717735912058888E-4</v>
      </c>
      <c r="BG283" s="7">
        <f>VLOOKUP(saving_model!AZ283,lapse!$B$4:$C$134,2,FALSE)</f>
        <v>0.01</v>
      </c>
      <c r="BI283">
        <f>discount_curve!K267</f>
        <v>0.74323576638536759</v>
      </c>
    </row>
    <row r="284" spans="1:61" x14ac:dyDescent="0.55000000000000004">
      <c r="A284">
        <f t="shared" si="258"/>
        <v>261</v>
      </c>
      <c r="B284" s="19">
        <f t="shared" ca="1" si="231"/>
        <v>26.166790959831815</v>
      </c>
      <c r="C284">
        <f t="shared" si="212"/>
        <v>0</v>
      </c>
      <c r="D284">
        <f t="shared" si="232"/>
        <v>53.533264279003482</v>
      </c>
      <c r="E284">
        <f t="shared" ca="1" si="233"/>
        <v>47.269769437020614</v>
      </c>
      <c r="F284">
        <f t="shared" si="213"/>
        <v>0</v>
      </c>
      <c r="G284">
        <f t="shared" si="234"/>
        <v>20.785719264774105</v>
      </c>
      <c r="H284">
        <f t="shared" si="235"/>
        <v>0</v>
      </c>
      <c r="I284" s="19">
        <f t="shared" si="236"/>
        <v>441.08892785441492</v>
      </c>
      <c r="J284" s="26">
        <f t="shared" si="237"/>
        <v>293.33338391378493</v>
      </c>
      <c r="L284" s="19">
        <f t="shared" si="238"/>
        <v>56343.012269523155</v>
      </c>
      <c r="M284" s="26">
        <f t="shared" si="214"/>
        <v>0</v>
      </c>
      <c r="N284" s="18">
        <f t="shared" si="239"/>
        <v>46.952510224602626</v>
      </c>
      <c r="O284" s="18">
        <f t="shared" si="240"/>
        <v>0</v>
      </c>
      <c r="P284" s="18">
        <f t="shared" si="241"/>
        <v>441.08892785441492</v>
      </c>
      <c r="Q284" s="18">
        <f t="shared" si="242"/>
        <v>53.533264279003482</v>
      </c>
      <c r="R284" s="18">
        <f t="shared" si="243"/>
        <v>47.269769437020614</v>
      </c>
      <c r="S284" s="26">
        <f t="shared" si="244"/>
        <v>56636.34565343694</v>
      </c>
      <c r="T284" s="27">
        <f t="shared" si="245"/>
        <v>0</v>
      </c>
      <c r="U284" s="27"/>
      <c r="V284" s="19">
        <f t="shared" si="215"/>
        <v>0</v>
      </c>
      <c r="W284" s="19">
        <f t="shared" ca="1" si="216"/>
        <v>0</v>
      </c>
      <c r="X284" s="19">
        <f t="shared" si="217"/>
        <v>46.952510224602626</v>
      </c>
      <c r="Y284" s="19">
        <f t="shared" si="218"/>
        <v>20.785719264774105</v>
      </c>
      <c r="Z284" s="19">
        <f t="shared" si="211"/>
        <v>0</v>
      </c>
      <c r="AA284" s="19">
        <f t="shared" ca="1" si="246"/>
        <v>26.166790959828521</v>
      </c>
      <c r="AB284">
        <f t="shared" si="209"/>
        <v>0</v>
      </c>
      <c r="AC284" s="19">
        <f t="shared" si="219"/>
        <v>0</v>
      </c>
      <c r="AD284" s="29">
        <f t="shared" si="210"/>
        <v>0</v>
      </c>
      <c r="AE284" s="19">
        <f t="shared" ca="1" si="220"/>
        <v>26.166790959828521</v>
      </c>
      <c r="AF284" s="29">
        <f t="shared" ca="1" si="247"/>
        <v>3.2933655802480644E-6</v>
      </c>
      <c r="AG284" s="19"/>
      <c r="AH284" s="19">
        <f t="shared" si="221"/>
        <v>0</v>
      </c>
      <c r="AI284" s="19">
        <f>SUM($AH$23:AH284)</f>
        <v>100000</v>
      </c>
      <c r="AJ284" s="19">
        <f t="shared" si="248"/>
        <v>126273.76115200607</v>
      </c>
      <c r="AK284" s="19">
        <f t="shared" ca="1" si="249"/>
        <v>126273.76115200607</v>
      </c>
      <c r="AL284" s="20">
        <f ca="1">IF($F$13,OFFSET(product_specs!$J$5,MIN(10,saving_model!AZ284),saving_model!$G$14),0)</f>
        <v>0</v>
      </c>
      <c r="AM284" s="19">
        <f t="shared" si="250"/>
        <v>126273.76115200607</v>
      </c>
      <c r="AN284" s="19">
        <f t="shared" si="259"/>
        <v>125885.47012551292</v>
      </c>
      <c r="AO284" s="19">
        <f t="shared" si="251"/>
        <v>0</v>
      </c>
      <c r="AP284" s="19">
        <f t="shared" si="252"/>
        <v>0</v>
      </c>
      <c r="AQ284" s="18">
        <f t="shared" si="222"/>
        <v>104.90455843792743</v>
      </c>
      <c r="AR284" s="18">
        <f t="shared" si="253"/>
        <v>0</v>
      </c>
      <c r="AS284" s="18">
        <f t="shared" si="254"/>
        <v>986.39116986218096</v>
      </c>
      <c r="AT284" s="3">
        <f>return!Q267</f>
        <v>7.8421588058146252E-3</v>
      </c>
      <c r="AU284" s="8">
        <f t="shared" si="223"/>
        <v>1.1145815331389619</v>
      </c>
      <c r="AV284">
        <f t="shared" si="224"/>
        <v>0.44757359378605716</v>
      </c>
      <c r="AW284">
        <f t="shared" si="225"/>
        <v>4.239460659967284E-4</v>
      </c>
      <c r="AX284">
        <f t="shared" si="255"/>
        <v>3.7434356120998182E-4</v>
      </c>
      <c r="AY284">
        <f t="shared" si="226"/>
        <v>0</v>
      </c>
      <c r="AZ284">
        <f t="shared" si="227"/>
        <v>21</v>
      </c>
      <c r="BA284">
        <f t="shared" si="228"/>
        <v>5</v>
      </c>
      <c r="BB284">
        <f t="shared" si="256"/>
        <v>9.4720973686257537E-4</v>
      </c>
      <c r="BC284">
        <f t="shared" si="229"/>
        <v>1.1307487794995694E-2</v>
      </c>
      <c r="BD284">
        <f>VLOOKUP(MIN(90,BE284),mortality!$A$4:$G$76,saving_model!BA284+2,FALSE)</f>
        <v>5.653743897497847E-3</v>
      </c>
      <c r="BE284">
        <f t="shared" si="230"/>
        <v>70</v>
      </c>
      <c r="BF284" s="9">
        <f t="shared" si="257"/>
        <v>8.3717735912058888E-4</v>
      </c>
      <c r="BG284" s="7">
        <f>VLOOKUP(saving_model!AZ284,lapse!$B$4:$C$134,2,FALSE)</f>
        <v>0.01</v>
      </c>
      <c r="BI284">
        <f>discount_curve!K268</f>
        <v>0.74238798394840111</v>
      </c>
    </row>
    <row r="285" spans="1:61" x14ac:dyDescent="0.55000000000000004">
      <c r="A285">
        <f t="shared" si="258"/>
        <v>262</v>
      </c>
      <c r="B285" s="19">
        <f t="shared" ca="1" si="231"/>
        <v>26.439683212804482</v>
      </c>
      <c r="C285">
        <f t="shared" si="212"/>
        <v>0</v>
      </c>
      <c r="D285">
        <f t="shared" si="232"/>
        <v>53.842331366084757</v>
      </c>
      <c r="E285">
        <f t="shared" ca="1" si="233"/>
        <v>47.542675080710886</v>
      </c>
      <c r="F285">
        <f t="shared" si="213"/>
        <v>0</v>
      </c>
      <c r="G285">
        <f t="shared" si="234"/>
        <v>20.757271498391084</v>
      </c>
      <c r="H285">
        <f t="shared" si="235"/>
        <v>0</v>
      </c>
      <c r="I285" s="19">
        <f t="shared" si="236"/>
        <v>507.43609744337783</v>
      </c>
      <c r="J285" s="26">
        <f t="shared" si="237"/>
        <v>358.85413628538663</v>
      </c>
      <c r="L285" s="19">
        <f t="shared" si="238"/>
        <v>56636.34565343694</v>
      </c>
      <c r="M285" s="26">
        <f t="shared" si="214"/>
        <v>0</v>
      </c>
      <c r="N285" s="18">
        <f t="shared" si="239"/>
        <v>47.196954711197449</v>
      </c>
      <c r="O285" s="18">
        <f t="shared" si="240"/>
        <v>0</v>
      </c>
      <c r="P285" s="18">
        <f t="shared" si="241"/>
        <v>507.43609744337783</v>
      </c>
      <c r="Q285" s="18">
        <f t="shared" si="242"/>
        <v>53.842331366084757</v>
      </c>
      <c r="R285" s="18">
        <f t="shared" si="243"/>
        <v>47.542675080710886</v>
      </c>
      <c r="S285" s="26">
        <f t="shared" si="244"/>
        <v>56995.199789722334</v>
      </c>
      <c r="T285" s="27">
        <f t="shared" si="245"/>
        <v>0</v>
      </c>
      <c r="U285" s="27"/>
      <c r="V285" s="19">
        <f t="shared" si="215"/>
        <v>0</v>
      </c>
      <c r="W285" s="19">
        <f t="shared" ca="1" si="216"/>
        <v>0</v>
      </c>
      <c r="X285" s="19">
        <f t="shared" si="217"/>
        <v>47.196954711197449</v>
      </c>
      <c r="Y285" s="19">
        <f t="shared" si="218"/>
        <v>20.757271498391084</v>
      </c>
      <c r="Z285" s="19">
        <f t="shared" si="211"/>
        <v>0</v>
      </c>
      <c r="AA285" s="19">
        <f t="shared" ca="1" si="246"/>
        <v>26.439683212806365</v>
      </c>
      <c r="AB285">
        <f t="shared" si="209"/>
        <v>0</v>
      </c>
      <c r="AC285" s="19">
        <f t="shared" si="219"/>
        <v>0</v>
      </c>
      <c r="AD285" s="29">
        <f t="shared" si="210"/>
        <v>0</v>
      </c>
      <c r="AE285" s="19">
        <f t="shared" ca="1" si="220"/>
        <v>26.439683212806365</v>
      </c>
      <c r="AF285" s="29">
        <f t="shared" ca="1" si="247"/>
        <v>-1.8829382497642655E-6</v>
      </c>
      <c r="AG285" s="19"/>
      <c r="AH285" s="19">
        <f t="shared" si="221"/>
        <v>0</v>
      </c>
      <c r="AI285" s="19">
        <f>SUM($AH$23:AH285)</f>
        <v>100000</v>
      </c>
      <c r="AJ285" s="19">
        <f t="shared" si="248"/>
        <v>127229.71186027909</v>
      </c>
      <c r="AK285" s="19">
        <f t="shared" ca="1" si="249"/>
        <v>127229.71186027909</v>
      </c>
      <c r="AL285" s="20">
        <f ca="1">IF($F$13,OFFSET(product_specs!$J$5,MIN(10,saving_model!AZ285),saving_model!$G$14),0)</f>
        <v>0</v>
      </c>
      <c r="AM285" s="19">
        <f t="shared" si="250"/>
        <v>127229.71186027909</v>
      </c>
      <c r="AN285" s="19">
        <f t="shared" si="259"/>
        <v>126766.95673693717</v>
      </c>
      <c r="AO285" s="19">
        <f t="shared" si="251"/>
        <v>0</v>
      </c>
      <c r="AP285" s="19">
        <f t="shared" si="252"/>
        <v>0</v>
      </c>
      <c r="AQ285" s="18">
        <f t="shared" si="222"/>
        <v>105.63913061411431</v>
      </c>
      <c r="AR285" s="18">
        <f t="shared" si="253"/>
        <v>0</v>
      </c>
      <c r="AS285" s="18">
        <f t="shared" si="254"/>
        <v>1136.7885079120863</v>
      </c>
      <c r="AT285" s="3">
        <f>return!Q268</f>
        <v>8.9750251252347368E-3</v>
      </c>
      <c r="AU285" s="8">
        <f t="shared" si="223"/>
        <v>1.1150448812279485</v>
      </c>
      <c r="AV285">
        <f t="shared" si="224"/>
        <v>0.44677530415885047</v>
      </c>
      <c r="AW285">
        <f t="shared" si="225"/>
        <v>4.2318991828900184E-4</v>
      </c>
      <c r="AX285">
        <f t="shared" si="255"/>
        <v>3.7367588423780463E-4</v>
      </c>
      <c r="AY285">
        <f t="shared" si="226"/>
        <v>0</v>
      </c>
      <c r="AZ285">
        <f t="shared" si="227"/>
        <v>21</v>
      </c>
      <c r="BA285">
        <f t="shared" si="228"/>
        <v>5</v>
      </c>
      <c r="BB285">
        <f t="shared" si="256"/>
        <v>9.4720973686257537E-4</v>
      </c>
      <c r="BC285">
        <f t="shared" si="229"/>
        <v>1.1307487794995694E-2</v>
      </c>
      <c r="BD285">
        <f>VLOOKUP(MIN(90,BE285),mortality!$A$4:$G$76,saving_model!BA285+2,FALSE)</f>
        <v>5.653743897497847E-3</v>
      </c>
      <c r="BE285">
        <f t="shared" si="230"/>
        <v>70</v>
      </c>
      <c r="BF285" s="9">
        <f t="shared" si="257"/>
        <v>8.3717735912058888E-4</v>
      </c>
      <c r="BG285" s="7">
        <f>VLOOKUP(saving_model!AZ285,lapse!$B$4:$C$134,2,FALSE)</f>
        <v>0.01</v>
      </c>
      <c r="BI285">
        <f>discount_curve!K269</f>
        <v>0.74154116854651664</v>
      </c>
    </row>
    <row r="286" spans="1:61" x14ac:dyDescent="0.55000000000000004">
      <c r="A286">
        <f t="shared" si="258"/>
        <v>263</v>
      </c>
      <c r="B286" s="19">
        <f t="shared" ca="1" si="231"/>
        <v>26.767137158559535</v>
      </c>
      <c r="C286">
        <f t="shared" si="212"/>
        <v>0</v>
      </c>
      <c r="D286">
        <f t="shared" si="232"/>
        <v>53.721535595436123</v>
      </c>
      <c r="E286">
        <f t="shared" ca="1" si="233"/>
        <v>47.436012647466228</v>
      </c>
      <c r="F286">
        <f t="shared" si="213"/>
        <v>0</v>
      </c>
      <c r="G286">
        <f t="shared" si="234"/>
        <v>20.728862666211004</v>
      </c>
      <c r="H286">
        <f t="shared" si="235"/>
        <v>0</v>
      </c>
      <c r="I286" s="19">
        <f t="shared" si="236"/>
        <v>-463.86312541503418</v>
      </c>
      <c r="J286" s="26">
        <f t="shared" si="237"/>
        <v>-612.51667348270712</v>
      </c>
      <c r="L286" s="19">
        <f t="shared" si="238"/>
        <v>56995.199789722326</v>
      </c>
      <c r="M286" s="26">
        <f t="shared" si="214"/>
        <v>0</v>
      </c>
      <c r="N286" s="18">
        <f t="shared" si="239"/>
        <v>47.495999824768603</v>
      </c>
      <c r="O286" s="18">
        <f t="shared" si="240"/>
        <v>0</v>
      </c>
      <c r="P286" s="18">
        <f t="shared" si="241"/>
        <v>-463.86312541503418</v>
      </c>
      <c r="Q286" s="18">
        <f t="shared" si="242"/>
        <v>53.721535595436123</v>
      </c>
      <c r="R286" s="18">
        <f t="shared" si="243"/>
        <v>47.436012647466228</v>
      </c>
      <c r="S286" s="26">
        <f t="shared" si="244"/>
        <v>56382.683116239627</v>
      </c>
      <c r="T286" s="27">
        <f t="shared" si="245"/>
        <v>0</v>
      </c>
      <c r="U286" s="27"/>
      <c r="V286" s="19">
        <f t="shared" si="215"/>
        <v>0</v>
      </c>
      <c r="W286" s="19">
        <f t="shared" ca="1" si="216"/>
        <v>0</v>
      </c>
      <c r="X286" s="19">
        <f t="shared" si="217"/>
        <v>47.495999824768603</v>
      </c>
      <c r="Y286" s="19">
        <f t="shared" si="218"/>
        <v>20.728862666211004</v>
      </c>
      <c r="Z286" s="19">
        <f t="shared" si="211"/>
        <v>0</v>
      </c>
      <c r="AA286" s="19">
        <f t="shared" ca="1" si="246"/>
        <v>26.767137158557599</v>
      </c>
      <c r="AB286">
        <f t="shared" si="209"/>
        <v>0</v>
      </c>
      <c r="AC286" s="19">
        <f t="shared" si="219"/>
        <v>0</v>
      </c>
      <c r="AD286" s="29">
        <f t="shared" si="210"/>
        <v>0</v>
      </c>
      <c r="AE286" s="19">
        <f t="shared" ca="1" si="220"/>
        <v>26.767137158557599</v>
      </c>
      <c r="AF286" s="29">
        <f t="shared" ca="1" si="247"/>
        <v>1.936228954946273E-6</v>
      </c>
      <c r="AG286" s="19"/>
      <c r="AH286" s="19">
        <f t="shared" si="221"/>
        <v>0</v>
      </c>
      <c r="AI286" s="19">
        <f>SUM($AH$23:AH286)</f>
        <v>100000</v>
      </c>
      <c r="AJ286" s="19">
        <f t="shared" si="248"/>
        <v>127171.09243153749</v>
      </c>
      <c r="AK286" s="19">
        <f t="shared" ca="1" si="249"/>
        <v>127171.09243153749</v>
      </c>
      <c r="AL286" s="20">
        <f ca="1">IF($F$13,OFFSET(product_specs!$J$5,MIN(10,saving_model!AZ286),saving_model!$G$14),0)</f>
        <v>0</v>
      </c>
      <c r="AM286" s="19">
        <f t="shared" si="250"/>
        <v>127171.09243153749</v>
      </c>
      <c r="AN286" s="19">
        <f t="shared" si="259"/>
        <v>127798.10611423514</v>
      </c>
      <c r="AO286" s="19">
        <f t="shared" si="251"/>
        <v>0</v>
      </c>
      <c r="AP286" s="19">
        <f t="shared" si="252"/>
        <v>0</v>
      </c>
      <c r="AQ286" s="18">
        <f t="shared" si="222"/>
        <v>106.49842176186262</v>
      </c>
      <c r="AR286" s="18">
        <f t="shared" si="253"/>
        <v>0</v>
      </c>
      <c r="AS286" s="18">
        <f t="shared" si="254"/>
        <v>-1041.030521871576</v>
      </c>
      <c r="AT286" s="3">
        <f>return!Q269</f>
        <v>-8.1526933577243943E-3</v>
      </c>
      <c r="AU286" s="8">
        <f t="shared" si="223"/>
        <v>1.1155084219376141</v>
      </c>
      <c r="AV286">
        <f t="shared" si="224"/>
        <v>0.44597843835632367</v>
      </c>
      <c r="AW286">
        <f t="shared" si="225"/>
        <v>4.2243511924187563E-4</v>
      </c>
      <c r="AX286">
        <f t="shared" si="255"/>
        <v>3.7300939813034466E-4</v>
      </c>
      <c r="AY286">
        <f t="shared" si="226"/>
        <v>0</v>
      </c>
      <c r="AZ286">
        <f t="shared" si="227"/>
        <v>21</v>
      </c>
      <c r="BA286">
        <f t="shared" si="228"/>
        <v>5</v>
      </c>
      <c r="BB286">
        <f t="shared" si="256"/>
        <v>9.4720973686257537E-4</v>
      </c>
      <c r="BC286">
        <f t="shared" si="229"/>
        <v>1.1307487794995694E-2</v>
      </c>
      <c r="BD286">
        <f>VLOOKUP(MIN(90,BE286),mortality!$A$4:$G$76,saving_model!BA286+2,FALSE)</f>
        <v>5.653743897497847E-3</v>
      </c>
      <c r="BE286">
        <f t="shared" si="230"/>
        <v>70</v>
      </c>
      <c r="BF286" s="9">
        <f t="shared" si="257"/>
        <v>8.3717735912058888E-4</v>
      </c>
      <c r="BG286" s="7">
        <f>VLOOKUP(saving_model!AZ286,lapse!$B$4:$C$134,2,FALSE)</f>
        <v>0.01</v>
      </c>
      <c r="BI286">
        <f>discount_curve!K270</f>
        <v>0.74069531907665187</v>
      </c>
    </row>
    <row r="287" spans="1:61" x14ac:dyDescent="0.55000000000000004">
      <c r="A287">
        <f t="shared" si="258"/>
        <v>264</v>
      </c>
      <c r="B287" s="19">
        <f t="shared" ca="1" si="231"/>
        <v>26.285076548580719</v>
      </c>
      <c r="C287">
        <f t="shared" si="212"/>
        <v>0</v>
      </c>
      <c r="D287">
        <f t="shared" si="232"/>
        <v>58.163358405217544</v>
      </c>
      <c r="E287">
        <f t="shared" ca="1" si="233"/>
        <v>46.871659225696966</v>
      </c>
      <c r="F287">
        <f t="shared" si="213"/>
        <v>0</v>
      </c>
      <c r="G287">
        <f t="shared" si="234"/>
        <v>20.70049271494771</v>
      </c>
      <c r="H287">
        <f t="shared" si="235"/>
        <v>0</v>
      </c>
      <c r="I287" s="19">
        <f t="shared" si="236"/>
        <v>-579.06697389217527</v>
      </c>
      <c r="J287" s="26">
        <f t="shared" si="237"/>
        <v>-731.08756078661827</v>
      </c>
      <c r="L287" s="19">
        <f t="shared" si="238"/>
        <v>56382.683116239619</v>
      </c>
      <c r="M287" s="26">
        <f t="shared" si="214"/>
        <v>0</v>
      </c>
      <c r="N287" s="18">
        <f t="shared" si="239"/>
        <v>46.985569263533016</v>
      </c>
      <c r="O287" s="18">
        <f t="shared" si="240"/>
        <v>0</v>
      </c>
      <c r="P287" s="18">
        <f t="shared" si="241"/>
        <v>-579.06697389217527</v>
      </c>
      <c r="Q287" s="18">
        <f t="shared" si="242"/>
        <v>58.163358405217544</v>
      </c>
      <c r="R287" s="18">
        <f t="shared" si="243"/>
        <v>46.871659225696966</v>
      </c>
      <c r="S287" s="26">
        <f t="shared" si="244"/>
        <v>55651.595555452994</v>
      </c>
      <c r="T287" s="27">
        <f t="shared" si="245"/>
        <v>0</v>
      </c>
      <c r="U287" s="27"/>
      <c r="V287" s="19">
        <f t="shared" si="215"/>
        <v>0</v>
      </c>
      <c r="W287" s="19">
        <f t="shared" ca="1" si="216"/>
        <v>0</v>
      </c>
      <c r="X287" s="19">
        <f t="shared" si="217"/>
        <v>46.985569263533016</v>
      </c>
      <c r="Y287" s="19">
        <f t="shared" si="218"/>
        <v>20.70049271494771</v>
      </c>
      <c r="Z287" s="19">
        <f t="shared" si="211"/>
        <v>0</v>
      </c>
      <c r="AA287" s="19">
        <f t="shared" ca="1" si="246"/>
        <v>26.285076548585305</v>
      </c>
      <c r="AB287">
        <f t="shared" si="209"/>
        <v>0</v>
      </c>
      <c r="AC287" s="19">
        <f t="shared" si="219"/>
        <v>0</v>
      </c>
      <c r="AD287" s="29">
        <f t="shared" si="210"/>
        <v>0</v>
      </c>
      <c r="AE287" s="19">
        <f t="shared" ca="1" si="220"/>
        <v>26.285076548585305</v>
      </c>
      <c r="AF287" s="29">
        <f t="shared" ca="1" si="247"/>
        <v>-4.5865533593314467E-6</v>
      </c>
      <c r="AG287" s="19"/>
      <c r="AH287" s="19">
        <f t="shared" si="221"/>
        <v>0</v>
      </c>
      <c r="AI287" s="19">
        <f>SUM($AH$23:AH287)</f>
        <v>100000</v>
      </c>
      <c r="AJ287" s="19">
        <f t="shared" si="248"/>
        <v>125894.05542299231</v>
      </c>
      <c r="AK287" s="19">
        <f t="shared" ca="1" si="249"/>
        <v>125894.05542299231</v>
      </c>
      <c r="AL287" s="20">
        <f ca="1">IF($F$13,OFFSET(product_specs!$J$5,MIN(10,saving_model!AZ287),saving_model!$G$14),0)</f>
        <v>0</v>
      </c>
      <c r="AM287" s="19">
        <f t="shared" si="250"/>
        <v>125894.05542299231</v>
      </c>
      <c r="AN287" s="19">
        <f t="shared" si="259"/>
        <v>126650.5771706017</v>
      </c>
      <c r="AO287" s="19">
        <f t="shared" si="251"/>
        <v>0</v>
      </c>
      <c r="AP287" s="19">
        <f t="shared" si="252"/>
        <v>0</v>
      </c>
      <c r="AQ287" s="18">
        <f t="shared" si="222"/>
        <v>105.54214764216808</v>
      </c>
      <c r="AR287" s="18">
        <f t="shared" si="253"/>
        <v>0</v>
      </c>
      <c r="AS287" s="18">
        <f t="shared" si="254"/>
        <v>-1301.9591999344361</v>
      </c>
      <c r="AT287" s="3">
        <f>return!Q270</f>
        <v>-1.0288504797507203E-2</v>
      </c>
      <c r="AU287" s="8">
        <f t="shared" si="223"/>
        <v>1.1159721553480337</v>
      </c>
      <c r="AV287">
        <f t="shared" si="224"/>
        <v>0.44518299383895144</v>
      </c>
      <c r="AW287">
        <f t="shared" si="225"/>
        <v>4.6200242108171088E-4</v>
      </c>
      <c r="AX287">
        <f t="shared" si="255"/>
        <v>3.7231034514070225E-4</v>
      </c>
      <c r="AY287">
        <f t="shared" si="226"/>
        <v>0</v>
      </c>
      <c r="AZ287">
        <f t="shared" si="227"/>
        <v>22</v>
      </c>
      <c r="BA287">
        <f t="shared" si="228"/>
        <v>5</v>
      </c>
      <c r="BB287">
        <f t="shared" si="256"/>
        <v>1.0377809293605766E-3</v>
      </c>
      <c r="BC287">
        <f t="shared" si="229"/>
        <v>1.2382535177502228E-2</v>
      </c>
      <c r="BD287">
        <f>VLOOKUP(MIN(90,BE287),mortality!$A$4:$G$76,saving_model!BA287+2,FALSE)</f>
        <v>6.1912675887511141E-3</v>
      </c>
      <c r="BE287">
        <f t="shared" si="230"/>
        <v>71</v>
      </c>
      <c r="BF287" s="9">
        <f t="shared" si="257"/>
        <v>8.3717735912058888E-4</v>
      </c>
      <c r="BG287" s="7">
        <f>VLOOKUP(saving_model!AZ287,lapse!$B$4:$C$134,2,FALSE)</f>
        <v>0.01</v>
      </c>
      <c r="BI287">
        <f>discount_curve!K271</f>
        <v>0.74033225759418708</v>
      </c>
    </row>
    <row r="288" spans="1:61" x14ac:dyDescent="0.55000000000000004">
      <c r="A288">
        <f t="shared" si="258"/>
        <v>265</v>
      </c>
      <c r="B288" s="19">
        <f t="shared" ca="1" si="231"/>
        <v>25.706042115628748</v>
      </c>
      <c r="C288">
        <f t="shared" si="212"/>
        <v>0</v>
      </c>
      <c r="D288">
        <f t="shared" si="232"/>
        <v>57.438382854870206</v>
      </c>
      <c r="E288">
        <f t="shared" ca="1" si="233"/>
        <v>46.287428743232354</v>
      </c>
      <c r="F288">
        <f t="shared" si="213"/>
        <v>0</v>
      </c>
      <c r="G288">
        <f t="shared" si="234"/>
        <v>20.670287513916705</v>
      </c>
      <c r="H288">
        <f t="shared" si="235"/>
        <v>0</v>
      </c>
      <c r="I288" s="19">
        <f t="shared" si="236"/>
        <v>-515.33501914724707</v>
      </c>
      <c r="J288" s="26">
        <f t="shared" si="237"/>
        <v>-665.43716037489503</v>
      </c>
      <c r="L288" s="19">
        <f t="shared" si="238"/>
        <v>55651.595555453001</v>
      </c>
      <c r="M288" s="26">
        <f t="shared" si="214"/>
        <v>0</v>
      </c>
      <c r="N288" s="18">
        <f t="shared" si="239"/>
        <v>46.376329629544173</v>
      </c>
      <c r="O288" s="18">
        <f t="shared" si="240"/>
        <v>0</v>
      </c>
      <c r="P288" s="18">
        <f t="shared" si="241"/>
        <v>-515.33501914724707</v>
      </c>
      <c r="Q288" s="18">
        <f t="shared" si="242"/>
        <v>57.438382854870206</v>
      </c>
      <c r="R288" s="18">
        <f t="shared" si="243"/>
        <v>46.287428743232354</v>
      </c>
      <c r="S288" s="26">
        <f t="shared" si="244"/>
        <v>54986.158395078106</v>
      </c>
      <c r="T288" s="27">
        <f t="shared" si="245"/>
        <v>0</v>
      </c>
      <c r="U288" s="27"/>
      <c r="V288" s="19">
        <f t="shared" si="215"/>
        <v>0</v>
      </c>
      <c r="W288" s="19">
        <f t="shared" ca="1" si="216"/>
        <v>0</v>
      </c>
      <c r="X288" s="19">
        <f t="shared" si="217"/>
        <v>46.376329629544173</v>
      </c>
      <c r="Y288" s="19">
        <f t="shared" si="218"/>
        <v>20.670287513916705</v>
      </c>
      <c r="Z288" s="19">
        <f t="shared" si="211"/>
        <v>0</v>
      </c>
      <c r="AA288" s="19">
        <f t="shared" ca="1" si="246"/>
        <v>25.706042115627469</v>
      </c>
      <c r="AB288">
        <f t="shared" si="209"/>
        <v>0</v>
      </c>
      <c r="AC288" s="19">
        <f t="shared" si="219"/>
        <v>0</v>
      </c>
      <c r="AD288" s="29">
        <f t="shared" si="210"/>
        <v>0</v>
      </c>
      <c r="AE288" s="19">
        <f t="shared" ca="1" si="220"/>
        <v>25.706042115627469</v>
      </c>
      <c r="AF288" s="29">
        <f t="shared" ca="1" si="247"/>
        <v>1.2789769243681803E-6</v>
      </c>
      <c r="AG288" s="19"/>
      <c r="AH288" s="19">
        <f t="shared" si="221"/>
        <v>0</v>
      </c>
      <c r="AI288" s="19">
        <f>SUM($AH$23:AH288)</f>
        <v>100000</v>
      </c>
      <c r="AJ288" s="19">
        <f t="shared" si="248"/>
        <v>124558.28587178407</v>
      </c>
      <c r="AK288" s="19">
        <f t="shared" ca="1" si="249"/>
        <v>124558.28587178407</v>
      </c>
      <c r="AL288" s="20">
        <f ca="1">IF($F$13,OFFSET(product_specs!$J$5,MIN(10,saving_model!AZ288),saving_model!$G$14),0)</f>
        <v>0</v>
      </c>
      <c r="AM288" s="19">
        <f t="shared" si="250"/>
        <v>124558.28587178407</v>
      </c>
      <c r="AN288" s="19">
        <f t="shared" si="259"/>
        <v>125243.07582302509</v>
      </c>
      <c r="AO288" s="19">
        <f t="shared" si="251"/>
        <v>0</v>
      </c>
      <c r="AP288" s="19">
        <f t="shared" si="252"/>
        <v>0</v>
      </c>
      <c r="AQ288" s="18">
        <f t="shared" si="222"/>
        <v>104.36922985252092</v>
      </c>
      <c r="AR288" s="18">
        <f t="shared" si="253"/>
        <v>0</v>
      </c>
      <c r="AS288" s="18">
        <f t="shared" si="254"/>
        <v>-1160.8414427769894</v>
      </c>
      <c r="AT288" s="3">
        <f>return!Q271</f>
        <v>-9.2764379174135048E-3</v>
      </c>
      <c r="AU288" s="8">
        <f t="shared" si="223"/>
        <v>1.1164360815393162</v>
      </c>
      <c r="AV288">
        <f t="shared" si="224"/>
        <v>0.44434868107272907</v>
      </c>
      <c r="AW288">
        <f t="shared" si="225"/>
        <v>4.6113658720380323E-4</v>
      </c>
      <c r="AX288">
        <f t="shared" si="255"/>
        <v>3.7161260223891494E-4</v>
      </c>
      <c r="AY288">
        <f t="shared" si="226"/>
        <v>0</v>
      </c>
      <c r="AZ288">
        <f t="shared" si="227"/>
        <v>22</v>
      </c>
      <c r="BA288">
        <f t="shared" si="228"/>
        <v>5</v>
      </c>
      <c r="BB288">
        <f t="shared" si="256"/>
        <v>1.0377809293605766E-3</v>
      </c>
      <c r="BC288">
        <f t="shared" si="229"/>
        <v>1.2382535177502228E-2</v>
      </c>
      <c r="BD288">
        <f>VLOOKUP(MIN(90,BE288),mortality!$A$4:$G$76,saving_model!BA288+2,FALSE)</f>
        <v>6.1912675887511141E-3</v>
      </c>
      <c r="BE288">
        <f t="shared" si="230"/>
        <v>71</v>
      </c>
      <c r="BF288" s="9">
        <f t="shared" si="257"/>
        <v>8.3717735912058888E-4</v>
      </c>
      <c r="BG288" s="7">
        <f>VLOOKUP(saving_model!AZ288,lapse!$B$4:$C$134,2,FALSE)</f>
        <v>0.01</v>
      </c>
      <c r="BI288">
        <f>discount_curve!K272</f>
        <v>0.73948961068741148</v>
      </c>
    </row>
    <row r="289" spans="1:61" x14ac:dyDescent="0.55000000000000004">
      <c r="A289">
        <f t="shared" si="258"/>
        <v>266</v>
      </c>
      <c r="B289" s="19">
        <f t="shared" ca="1" si="231"/>
        <v>25.181672275647543</v>
      </c>
      <c r="C289">
        <f t="shared" si="212"/>
        <v>0</v>
      </c>
      <c r="D289">
        <f t="shared" si="232"/>
        <v>57.373787091583921</v>
      </c>
      <c r="E289">
        <f t="shared" ca="1" si="233"/>
        <v>46.235373451254802</v>
      </c>
      <c r="F289">
        <f t="shared" si="213"/>
        <v>0</v>
      </c>
      <c r="G289">
        <f t="shared" si="234"/>
        <v>20.640126386917267</v>
      </c>
      <c r="H289">
        <f t="shared" si="235"/>
        <v>0</v>
      </c>
      <c r="I289" s="19">
        <f t="shared" si="236"/>
        <v>688.81259619878097</v>
      </c>
      <c r="J289" s="26">
        <f t="shared" si="237"/>
        <v>539.38163699337747</v>
      </c>
      <c r="L289" s="19">
        <f t="shared" si="238"/>
        <v>54986.158395078106</v>
      </c>
      <c r="M289" s="26">
        <f t="shared" si="214"/>
        <v>0</v>
      </c>
      <c r="N289" s="18">
        <f t="shared" si="239"/>
        <v>45.821798662565094</v>
      </c>
      <c r="O289" s="18">
        <f t="shared" si="240"/>
        <v>0</v>
      </c>
      <c r="P289" s="18">
        <f t="shared" si="241"/>
        <v>688.81259619878097</v>
      </c>
      <c r="Q289" s="18">
        <f t="shared" si="242"/>
        <v>57.373787091583921</v>
      </c>
      <c r="R289" s="18">
        <f t="shared" si="243"/>
        <v>46.235373451254802</v>
      </c>
      <c r="S289" s="26">
        <f t="shared" si="244"/>
        <v>55525.540032071476</v>
      </c>
      <c r="T289" s="27">
        <f t="shared" si="245"/>
        <v>0</v>
      </c>
      <c r="U289" s="27"/>
      <c r="V289" s="19">
        <f t="shared" si="215"/>
        <v>0</v>
      </c>
      <c r="W289" s="19">
        <f t="shared" ca="1" si="216"/>
        <v>0</v>
      </c>
      <c r="X289" s="19">
        <f t="shared" si="217"/>
        <v>45.821798662565094</v>
      </c>
      <c r="Y289" s="19">
        <f t="shared" si="218"/>
        <v>20.640126386917267</v>
      </c>
      <c r="Z289" s="19">
        <f t="shared" si="211"/>
        <v>0</v>
      </c>
      <c r="AA289" s="19">
        <f t="shared" ca="1" si="246"/>
        <v>25.181672275647827</v>
      </c>
      <c r="AB289">
        <f t="shared" si="209"/>
        <v>0</v>
      </c>
      <c r="AC289" s="19">
        <f t="shared" si="219"/>
        <v>0</v>
      </c>
      <c r="AD289" s="29">
        <f t="shared" si="210"/>
        <v>0</v>
      </c>
      <c r="AE289" s="19">
        <f t="shared" ca="1" si="220"/>
        <v>25.181672275647827</v>
      </c>
      <c r="AF289" s="29">
        <f t="shared" ca="1" si="247"/>
        <v>-2.8421709430404007E-7</v>
      </c>
      <c r="AG289" s="19"/>
      <c r="AH289" s="19">
        <f t="shared" si="221"/>
        <v>0</v>
      </c>
      <c r="AI289" s="19">
        <f>SUM($AH$23:AH289)</f>
        <v>100000</v>
      </c>
      <c r="AJ289" s="19">
        <f t="shared" si="248"/>
        <v>124651.81506910203</v>
      </c>
      <c r="AK289" s="19">
        <f t="shared" ca="1" si="249"/>
        <v>124651.81506910203</v>
      </c>
      <c r="AL289" s="20">
        <f ca="1">IF($F$13,OFFSET(product_specs!$J$5,MIN(10,saving_model!AZ289),saving_model!$G$14),0)</f>
        <v>0</v>
      </c>
      <c r="AM289" s="19">
        <f t="shared" si="250"/>
        <v>124651.81506910203</v>
      </c>
      <c r="AN289" s="19">
        <f t="shared" si="259"/>
        <v>123977.86515039558</v>
      </c>
      <c r="AO289" s="19">
        <f t="shared" si="251"/>
        <v>0</v>
      </c>
      <c r="AP289" s="19">
        <f t="shared" si="252"/>
        <v>0</v>
      </c>
      <c r="AQ289" s="18">
        <f t="shared" si="222"/>
        <v>103.31488762532966</v>
      </c>
      <c r="AR289" s="18">
        <f t="shared" si="253"/>
        <v>0</v>
      </c>
      <c r="AS289" s="18">
        <f t="shared" si="254"/>
        <v>1554.529612663551</v>
      </c>
      <c r="AT289" s="3">
        <f>return!Q272</f>
        <v>1.2549225077838733E-2</v>
      </c>
      <c r="AU289" s="8">
        <f t="shared" si="223"/>
        <v>1.1169002005916031</v>
      </c>
      <c r="AV289">
        <f t="shared" si="224"/>
        <v>0.44351593188328636</v>
      </c>
      <c r="AW289">
        <f t="shared" si="225"/>
        <v>4.6027237597605911E-4</v>
      </c>
      <c r="AX289">
        <f t="shared" si="255"/>
        <v>3.7091616696976088E-4</v>
      </c>
      <c r="AY289">
        <f t="shared" si="226"/>
        <v>0</v>
      </c>
      <c r="AZ289">
        <f t="shared" si="227"/>
        <v>22</v>
      </c>
      <c r="BA289">
        <f t="shared" si="228"/>
        <v>5</v>
      </c>
      <c r="BB289">
        <f t="shared" si="256"/>
        <v>1.0377809293605766E-3</v>
      </c>
      <c r="BC289">
        <f t="shared" si="229"/>
        <v>1.2382535177502228E-2</v>
      </c>
      <c r="BD289">
        <f>VLOOKUP(MIN(90,BE289),mortality!$A$4:$G$76,saving_model!BA289+2,FALSE)</f>
        <v>6.1912675887511141E-3</v>
      </c>
      <c r="BE289">
        <f t="shared" si="230"/>
        <v>71</v>
      </c>
      <c r="BF289" s="9">
        <f t="shared" si="257"/>
        <v>8.3717735912058888E-4</v>
      </c>
      <c r="BG289" s="7">
        <f>VLOOKUP(saving_model!AZ289,lapse!$B$4:$C$134,2,FALSE)</f>
        <v>0.01</v>
      </c>
      <c r="BI289">
        <f>discount_curve!K273</f>
        <v>0.73864792288217751</v>
      </c>
    </row>
    <row r="290" spans="1:61" x14ac:dyDescent="0.55000000000000004">
      <c r="A290">
        <f t="shared" si="258"/>
        <v>267</v>
      </c>
      <c r="B290" s="19">
        <f t="shared" ca="1" si="231"/>
        <v>25.661274090420022</v>
      </c>
      <c r="C290">
        <f t="shared" si="212"/>
        <v>0</v>
      </c>
      <c r="D290">
        <f t="shared" si="232"/>
        <v>57.539564613729766</v>
      </c>
      <c r="E290">
        <f t="shared" ca="1" si="233"/>
        <v>46.368967310659649</v>
      </c>
      <c r="F290">
        <f t="shared" si="213"/>
        <v>0</v>
      </c>
      <c r="G290">
        <f t="shared" si="234"/>
        <v>20.610009269638599</v>
      </c>
      <c r="H290">
        <f t="shared" si="235"/>
        <v>0</v>
      </c>
      <c r="I290" s="19">
        <f t="shared" si="236"/>
        <v>-68.856454207745202</v>
      </c>
      <c r="J290" s="26">
        <f t="shared" si="237"/>
        <v>-219.03626949219324</v>
      </c>
      <c r="L290" s="19">
        <f t="shared" si="238"/>
        <v>55525.540032071483</v>
      </c>
      <c r="M290" s="26">
        <f t="shared" si="214"/>
        <v>0</v>
      </c>
      <c r="N290" s="18">
        <f t="shared" si="239"/>
        <v>46.271283360059577</v>
      </c>
      <c r="O290" s="18">
        <f t="shared" si="240"/>
        <v>0</v>
      </c>
      <c r="P290" s="18">
        <f t="shared" si="241"/>
        <v>-68.856454207745202</v>
      </c>
      <c r="Q290" s="18">
        <f t="shared" si="242"/>
        <v>57.539564613729766</v>
      </c>
      <c r="R290" s="18">
        <f t="shared" si="243"/>
        <v>46.368967310659649</v>
      </c>
      <c r="S290" s="26">
        <f t="shared" si="244"/>
        <v>55306.50376257929</v>
      </c>
      <c r="T290" s="27">
        <f t="shared" si="245"/>
        <v>0</v>
      </c>
      <c r="U290" s="27"/>
      <c r="V290" s="19">
        <f t="shared" si="215"/>
        <v>0</v>
      </c>
      <c r="W290" s="19">
        <f t="shared" ca="1" si="216"/>
        <v>0</v>
      </c>
      <c r="X290" s="19">
        <f t="shared" si="217"/>
        <v>46.271283360059577</v>
      </c>
      <c r="Y290" s="19">
        <f t="shared" si="218"/>
        <v>20.610009269638599</v>
      </c>
      <c r="Z290" s="19">
        <f t="shared" si="211"/>
        <v>0</v>
      </c>
      <c r="AA290" s="19">
        <f t="shared" ca="1" si="246"/>
        <v>25.661274090420978</v>
      </c>
      <c r="AB290">
        <f t="shared" si="209"/>
        <v>0</v>
      </c>
      <c r="AC290" s="19">
        <f t="shared" si="219"/>
        <v>0</v>
      </c>
      <c r="AD290" s="29">
        <f t="shared" si="210"/>
        <v>0</v>
      </c>
      <c r="AE290" s="19">
        <f t="shared" ca="1" si="220"/>
        <v>25.661274090420978</v>
      </c>
      <c r="AF290" s="29">
        <f t="shared" ca="1" si="247"/>
        <v>-9.5567997959733475E-7</v>
      </c>
      <c r="AG290" s="19"/>
      <c r="AH290" s="19">
        <f t="shared" si="221"/>
        <v>0</v>
      </c>
      <c r="AI290" s="19">
        <f>SUM($AH$23:AH290)</f>
        <v>100000</v>
      </c>
      <c r="AJ290" s="19">
        <f t="shared" si="248"/>
        <v>125246.7112649819</v>
      </c>
      <c r="AK290" s="19">
        <f t="shared" ca="1" si="249"/>
        <v>125246.7112649819</v>
      </c>
      <c r="AL290" s="20">
        <f ca="1">IF($F$13,OFFSET(product_specs!$J$5,MIN(10,saving_model!AZ290),saving_model!$G$14),0)</f>
        <v>0</v>
      </c>
      <c r="AM290" s="19">
        <f t="shared" si="250"/>
        <v>125246.7112649819</v>
      </c>
      <c r="AN290" s="19">
        <f t="shared" si="259"/>
        <v>125429.0798754338</v>
      </c>
      <c r="AO290" s="19">
        <f t="shared" si="251"/>
        <v>0</v>
      </c>
      <c r="AP290" s="19">
        <f t="shared" si="252"/>
        <v>0</v>
      </c>
      <c r="AQ290" s="18">
        <f t="shared" si="222"/>
        <v>104.52423322952818</v>
      </c>
      <c r="AR290" s="18">
        <f t="shared" si="253"/>
        <v>0</v>
      </c>
      <c r="AS290" s="18">
        <f t="shared" si="254"/>
        <v>-155.68875444474475</v>
      </c>
      <c r="AT290" s="3">
        <f>return!Q273</f>
        <v>-1.2422845119772763E-3</v>
      </c>
      <c r="AU290" s="8">
        <f t="shared" si="223"/>
        <v>1.11736451258507</v>
      </c>
      <c r="AV290">
        <f t="shared" si="224"/>
        <v>0.44268474334034053</v>
      </c>
      <c r="AW290">
        <f t="shared" si="225"/>
        <v>4.5940978435748692E-4</v>
      </c>
      <c r="AX290">
        <f t="shared" si="255"/>
        <v>3.7022103688261941E-4</v>
      </c>
      <c r="AY290">
        <f t="shared" si="226"/>
        <v>0</v>
      </c>
      <c r="AZ290">
        <f t="shared" si="227"/>
        <v>22</v>
      </c>
      <c r="BA290">
        <f t="shared" si="228"/>
        <v>5</v>
      </c>
      <c r="BB290">
        <f t="shared" si="256"/>
        <v>1.0377809293605766E-3</v>
      </c>
      <c r="BC290">
        <f t="shared" si="229"/>
        <v>1.2382535177502228E-2</v>
      </c>
      <c r="BD290">
        <f>VLOOKUP(MIN(90,BE290),mortality!$A$4:$G$76,saving_model!BA290+2,FALSE)</f>
        <v>6.1912675887511141E-3</v>
      </c>
      <c r="BE290">
        <f t="shared" si="230"/>
        <v>71</v>
      </c>
      <c r="BF290" s="9">
        <f t="shared" si="257"/>
        <v>8.3717735912058888E-4</v>
      </c>
      <c r="BG290" s="7">
        <f>VLOOKUP(saving_model!AZ290,lapse!$B$4:$C$134,2,FALSE)</f>
        <v>0.01</v>
      </c>
      <c r="BI290">
        <f>discount_curve!K274</f>
        <v>0.73780719308683473</v>
      </c>
    </row>
    <row r="291" spans="1:61" x14ac:dyDescent="0.55000000000000004">
      <c r="A291">
        <f t="shared" si="258"/>
        <v>268</v>
      </c>
      <c r="B291" s="19">
        <f t="shared" ca="1" si="231"/>
        <v>25.508817037616836</v>
      </c>
      <c r="C291">
        <f t="shared" si="212"/>
        <v>0</v>
      </c>
      <c r="D291">
        <f t="shared" si="232"/>
        <v>57.650334251793687</v>
      </c>
      <c r="E291">
        <f t="shared" ca="1" si="233"/>
        <v>46.458232388712986</v>
      </c>
      <c r="F291">
        <f t="shared" si="213"/>
        <v>0</v>
      </c>
      <c r="G291">
        <f t="shared" si="234"/>
        <v>20.579936097863765</v>
      </c>
      <c r="H291">
        <f t="shared" si="235"/>
        <v>0</v>
      </c>
      <c r="I291" s="19">
        <f t="shared" si="236"/>
        <v>581.71486704142455</v>
      </c>
      <c r="J291" s="26">
        <f t="shared" si="237"/>
        <v>431.51754726543732</v>
      </c>
      <c r="L291" s="19">
        <f t="shared" si="238"/>
        <v>55306.50376257929</v>
      </c>
      <c r="M291" s="26">
        <f t="shared" si="214"/>
        <v>0</v>
      </c>
      <c r="N291" s="18">
        <f t="shared" si="239"/>
        <v>46.08875313548274</v>
      </c>
      <c r="O291" s="18">
        <f t="shared" si="240"/>
        <v>0</v>
      </c>
      <c r="P291" s="18">
        <f t="shared" si="241"/>
        <v>581.71486704142455</v>
      </c>
      <c r="Q291" s="18">
        <f t="shared" si="242"/>
        <v>57.650334251793687</v>
      </c>
      <c r="R291" s="18">
        <f t="shared" si="243"/>
        <v>46.458232388712986</v>
      </c>
      <c r="S291" s="26">
        <f t="shared" si="244"/>
        <v>55738.02130984472</v>
      </c>
      <c r="T291" s="27">
        <f t="shared" si="245"/>
        <v>0</v>
      </c>
      <c r="U291" s="27"/>
      <c r="V291" s="19">
        <f t="shared" si="215"/>
        <v>0</v>
      </c>
      <c r="W291" s="19">
        <f t="shared" ca="1" si="216"/>
        <v>0</v>
      </c>
      <c r="X291" s="19">
        <f t="shared" si="217"/>
        <v>46.08875313548274</v>
      </c>
      <c r="Y291" s="19">
        <f t="shared" si="218"/>
        <v>20.579936097863765</v>
      </c>
      <c r="Z291" s="19">
        <f t="shared" si="211"/>
        <v>0</v>
      </c>
      <c r="AA291" s="19">
        <f t="shared" ca="1" si="246"/>
        <v>25.508817037618975</v>
      </c>
      <c r="AB291">
        <f t="shared" si="209"/>
        <v>0</v>
      </c>
      <c r="AC291" s="19">
        <f t="shared" si="219"/>
        <v>0</v>
      </c>
      <c r="AD291" s="29">
        <f t="shared" si="210"/>
        <v>0</v>
      </c>
      <c r="AE291" s="19">
        <f t="shared" ca="1" si="220"/>
        <v>25.508817037618975</v>
      </c>
      <c r="AF291" s="29">
        <f t="shared" ca="1" si="247"/>
        <v>-2.1387336346379016E-6</v>
      </c>
      <c r="AG291" s="19"/>
      <c r="AH291" s="19">
        <f t="shared" si="221"/>
        <v>0</v>
      </c>
      <c r="AI291" s="19">
        <f>SUM($AH$23:AH291)</f>
        <v>100000</v>
      </c>
      <c r="AJ291" s="19">
        <f t="shared" si="248"/>
        <v>125723.44117127152</v>
      </c>
      <c r="AK291" s="19">
        <f t="shared" ca="1" si="249"/>
        <v>125723.44117127152</v>
      </c>
      <c r="AL291" s="20">
        <f ca="1">IF($F$13,OFFSET(product_specs!$J$5,MIN(10,saving_model!AZ291),saving_model!$G$14),0)</f>
        <v>0</v>
      </c>
      <c r="AM291" s="19">
        <f t="shared" si="250"/>
        <v>125723.44117127152</v>
      </c>
      <c r="AN291" s="19">
        <f t="shared" si="259"/>
        <v>125168.86688775953</v>
      </c>
      <c r="AO291" s="19">
        <f t="shared" si="251"/>
        <v>0</v>
      </c>
      <c r="AP291" s="19">
        <f t="shared" si="252"/>
        <v>0</v>
      </c>
      <c r="AQ291" s="18">
        <f t="shared" si="222"/>
        <v>104.30738907313294</v>
      </c>
      <c r="AR291" s="18">
        <f t="shared" si="253"/>
        <v>0</v>
      </c>
      <c r="AS291" s="18">
        <f t="shared" si="254"/>
        <v>1317.7633451702529</v>
      </c>
      <c r="AT291" s="3">
        <f>return!Q274</f>
        <v>1.0536664826969577E-2</v>
      </c>
      <c r="AU291" s="8">
        <f t="shared" si="223"/>
        <v>1.117829017599925</v>
      </c>
      <c r="AV291">
        <f t="shared" si="224"/>
        <v>0.44185511251910042</v>
      </c>
      <c r="AW291">
        <f t="shared" si="225"/>
        <v>4.5854880931279422E-4</v>
      </c>
      <c r="AX291">
        <f t="shared" si="255"/>
        <v>3.6952720953146279E-4</v>
      </c>
      <c r="AY291">
        <f t="shared" si="226"/>
        <v>0</v>
      </c>
      <c r="AZ291">
        <f t="shared" si="227"/>
        <v>22</v>
      </c>
      <c r="BA291">
        <f t="shared" si="228"/>
        <v>5</v>
      </c>
      <c r="BB291">
        <f t="shared" si="256"/>
        <v>1.0377809293605766E-3</v>
      </c>
      <c r="BC291">
        <f t="shared" si="229"/>
        <v>1.2382535177502228E-2</v>
      </c>
      <c r="BD291">
        <f>VLOOKUP(MIN(90,BE291),mortality!$A$4:$G$76,saving_model!BA291+2,FALSE)</f>
        <v>6.1912675887511141E-3</v>
      </c>
      <c r="BE291">
        <f t="shared" si="230"/>
        <v>71</v>
      </c>
      <c r="BF291" s="9">
        <f t="shared" si="257"/>
        <v>8.3717735912058888E-4</v>
      </c>
      <c r="BG291" s="7">
        <f>VLOOKUP(saving_model!AZ291,lapse!$B$4:$C$134,2,FALSE)</f>
        <v>0.01</v>
      </c>
      <c r="BI291">
        <f>discount_curve!K275</f>
        <v>0.73696742021097561</v>
      </c>
    </row>
    <row r="292" spans="1:61" x14ac:dyDescent="0.55000000000000004">
      <c r="A292">
        <f t="shared" si="258"/>
        <v>269</v>
      </c>
      <c r="B292" s="19">
        <f t="shared" ca="1" si="231"/>
        <v>25.898444284063316</v>
      </c>
      <c r="C292">
        <f t="shared" si="212"/>
        <v>0</v>
      </c>
      <c r="D292">
        <f t="shared" si="232"/>
        <v>57.677922460090976</v>
      </c>
      <c r="E292">
        <f t="shared" ca="1" si="233"/>
        <v>46.480464686389979</v>
      </c>
      <c r="F292">
        <f t="shared" si="213"/>
        <v>0</v>
      </c>
      <c r="G292">
        <f t="shared" si="234"/>
        <v>20.549906807469512</v>
      </c>
      <c r="H292">
        <f t="shared" si="235"/>
        <v>0</v>
      </c>
      <c r="I292" s="19">
        <f t="shared" si="236"/>
        <v>-226.6751317186131</v>
      </c>
      <c r="J292" s="26">
        <f t="shared" si="237"/>
        <v>-377.28186995662691</v>
      </c>
      <c r="L292" s="19">
        <f t="shared" si="238"/>
        <v>55738.021309844728</v>
      </c>
      <c r="M292" s="26">
        <f t="shared" si="214"/>
        <v>0</v>
      </c>
      <c r="N292" s="18">
        <f t="shared" si="239"/>
        <v>46.448351091537269</v>
      </c>
      <c r="O292" s="18">
        <f t="shared" si="240"/>
        <v>0</v>
      </c>
      <c r="P292" s="18">
        <f t="shared" si="241"/>
        <v>-226.6751317186131</v>
      </c>
      <c r="Q292" s="18">
        <f t="shared" si="242"/>
        <v>57.677922460090976</v>
      </c>
      <c r="R292" s="18">
        <f t="shared" si="243"/>
        <v>46.480464686389979</v>
      </c>
      <c r="S292" s="26">
        <f t="shared" si="244"/>
        <v>55360.739439888093</v>
      </c>
      <c r="T292" s="27">
        <f t="shared" si="245"/>
        <v>0</v>
      </c>
      <c r="U292" s="27"/>
      <c r="V292" s="19">
        <f t="shared" si="215"/>
        <v>0</v>
      </c>
      <c r="W292" s="19">
        <f t="shared" ca="1" si="216"/>
        <v>0</v>
      </c>
      <c r="X292" s="19">
        <f t="shared" si="217"/>
        <v>46.448351091537269</v>
      </c>
      <c r="Y292" s="19">
        <f t="shared" si="218"/>
        <v>20.549906807469512</v>
      </c>
      <c r="Z292" s="19">
        <f t="shared" si="211"/>
        <v>0</v>
      </c>
      <c r="AA292" s="19">
        <f t="shared" ca="1" si="246"/>
        <v>25.898444284067757</v>
      </c>
      <c r="AB292">
        <f t="shared" si="209"/>
        <v>0</v>
      </c>
      <c r="AC292" s="19">
        <f t="shared" si="219"/>
        <v>0</v>
      </c>
      <c r="AD292" s="29">
        <f t="shared" si="210"/>
        <v>0</v>
      </c>
      <c r="AE292" s="19">
        <f t="shared" ca="1" si="220"/>
        <v>25.898444284067757</v>
      </c>
      <c r="AF292" s="29">
        <f t="shared" ca="1" si="247"/>
        <v>-4.4408920985006262E-6</v>
      </c>
      <c r="AG292" s="19"/>
      <c r="AH292" s="19">
        <f t="shared" si="221"/>
        <v>0</v>
      </c>
      <c r="AI292" s="19">
        <f>SUM($AH$23:AH292)</f>
        <v>100000</v>
      </c>
      <c r="AJ292" s="19">
        <f t="shared" si="248"/>
        <v>126019.77768064081</v>
      </c>
      <c r="AK292" s="19">
        <f t="shared" ca="1" si="249"/>
        <v>126019.77768064081</v>
      </c>
      <c r="AL292" s="20">
        <f ca="1">IF($F$13,OFFSET(product_specs!$J$5,MIN(10,saving_model!AZ292),saving_model!$G$14),0)</f>
        <v>0</v>
      </c>
      <c r="AM292" s="19">
        <f t="shared" si="250"/>
        <v>126019.77768064081</v>
      </c>
      <c r="AN292" s="19">
        <f t="shared" si="259"/>
        <v>126382.32284385666</v>
      </c>
      <c r="AO292" s="19">
        <f t="shared" si="251"/>
        <v>0</v>
      </c>
      <c r="AP292" s="19">
        <f t="shared" si="252"/>
        <v>0</v>
      </c>
      <c r="AQ292" s="18">
        <f t="shared" si="222"/>
        <v>105.31860236988054</v>
      </c>
      <c r="AR292" s="18">
        <f t="shared" si="253"/>
        <v>0</v>
      </c>
      <c r="AS292" s="18">
        <f t="shared" si="254"/>
        <v>-514.45312169194256</v>
      </c>
      <c r="AT292" s="3">
        <f>return!Q275</f>
        <v>-4.0740048022371855E-3</v>
      </c>
      <c r="AU292" s="8">
        <f t="shared" si="223"/>
        <v>1.1182937157164101</v>
      </c>
      <c r="AV292">
        <f t="shared" si="224"/>
        <v>0.44102703650025615</v>
      </c>
      <c r="AW292">
        <f t="shared" si="225"/>
        <v>4.5768944781237681E-4</v>
      </c>
      <c r="AX292">
        <f t="shared" si="255"/>
        <v>3.688346824748471E-4</v>
      </c>
      <c r="AY292">
        <f t="shared" si="226"/>
        <v>0</v>
      </c>
      <c r="AZ292">
        <f t="shared" si="227"/>
        <v>22</v>
      </c>
      <c r="BA292">
        <f t="shared" si="228"/>
        <v>5</v>
      </c>
      <c r="BB292">
        <f t="shared" si="256"/>
        <v>1.0377809293605766E-3</v>
      </c>
      <c r="BC292">
        <f t="shared" si="229"/>
        <v>1.2382535177502228E-2</v>
      </c>
      <c r="BD292">
        <f>VLOOKUP(MIN(90,BE292),mortality!$A$4:$G$76,saving_model!BA292+2,FALSE)</f>
        <v>6.1912675887511141E-3</v>
      </c>
      <c r="BE292">
        <f t="shared" si="230"/>
        <v>71</v>
      </c>
      <c r="BF292" s="9">
        <f t="shared" si="257"/>
        <v>8.3717735912058888E-4</v>
      </c>
      <c r="BG292" s="7">
        <f>VLOOKUP(saving_model!AZ292,lapse!$B$4:$C$134,2,FALSE)</f>
        <v>0.01</v>
      </c>
      <c r="BI292">
        <f>discount_curve!K276</f>
        <v>0.73612860316543294</v>
      </c>
    </row>
    <row r="293" spans="1:61" x14ac:dyDescent="0.55000000000000004">
      <c r="A293">
        <f t="shared" si="258"/>
        <v>270</v>
      </c>
      <c r="B293" s="19">
        <f t="shared" ca="1" si="231"/>
        <v>25.614028198816669</v>
      </c>
      <c r="C293">
        <f t="shared" si="212"/>
        <v>0</v>
      </c>
      <c r="D293">
        <f t="shared" si="232"/>
        <v>57.580041232514901</v>
      </c>
      <c r="E293">
        <f t="shared" ca="1" si="233"/>
        <v>46.401585892776033</v>
      </c>
      <c r="F293">
        <f t="shared" si="213"/>
        <v>0</v>
      </c>
      <c r="G293">
        <f t="shared" si="234"/>
        <v>20.519921334426162</v>
      </c>
      <c r="H293">
        <f t="shared" si="235"/>
        <v>0</v>
      </c>
      <c r="I293" s="19">
        <f t="shared" si="236"/>
        <v>338.09446843644162</v>
      </c>
      <c r="J293" s="26">
        <f t="shared" si="237"/>
        <v>187.97889177790785</v>
      </c>
      <c r="L293" s="19">
        <f t="shared" si="238"/>
        <v>55360.739439888101</v>
      </c>
      <c r="M293" s="26">
        <f t="shared" si="214"/>
        <v>0</v>
      </c>
      <c r="N293" s="18">
        <f t="shared" si="239"/>
        <v>46.133949533240077</v>
      </c>
      <c r="O293" s="18">
        <f t="shared" si="240"/>
        <v>0</v>
      </c>
      <c r="P293" s="18">
        <f t="shared" si="241"/>
        <v>338.09446843644162</v>
      </c>
      <c r="Q293" s="18">
        <f t="shared" si="242"/>
        <v>57.580041232514901</v>
      </c>
      <c r="R293" s="18">
        <f t="shared" si="243"/>
        <v>46.401585892776033</v>
      </c>
      <c r="S293" s="26">
        <f t="shared" si="244"/>
        <v>55548.718331666016</v>
      </c>
      <c r="T293" s="27">
        <f t="shared" si="245"/>
        <v>0</v>
      </c>
      <c r="U293" s="27"/>
      <c r="V293" s="19">
        <f t="shared" si="215"/>
        <v>0</v>
      </c>
      <c r="W293" s="19">
        <f t="shared" ca="1" si="216"/>
        <v>0</v>
      </c>
      <c r="X293" s="19">
        <f t="shared" si="217"/>
        <v>46.133949533240077</v>
      </c>
      <c r="Y293" s="19">
        <f t="shared" si="218"/>
        <v>20.519921334426162</v>
      </c>
      <c r="Z293" s="19">
        <f t="shared" si="211"/>
        <v>0</v>
      </c>
      <c r="AA293" s="19">
        <f t="shared" ca="1" si="246"/>
        <v>25.614028198813916</v>
      </c>
      <c r="AB293">
        <f t="shared" si="209"/>
        <v>0</v>
      </c>
      <c r="AC293" s="19">
        <f t="shared" si="219"/>
        <v>0</v>
      </c>
      <c r="AD293" s="29">
        <f t="shared" si="210"/>
        <v>0</v>
      </c>
      <c r="AE293" s="19">
        <f t="shared" ca="1" si="220"/>
        <v>25.614028198813916</v>
      </c>
      <c r="AF293" s="29">
        <f t="shared" ca="1" si="247"/>
        <v>2.7533531010703882E-6</v>
      </c>
      <c r="AG293" s="19"/>
      <c r="AH293" s="19">
        <f t="shared" si="221"/>
        <v>0</v>
      </c>
      <c r="AI293" s="19">
        <f>SUM($AH$23:AH293)</f>
        <v>100000</v>
      </c>
      <c r="AJ293" s="19">
        <f t="shared" si="248"/>
        <v>126042.13243471833</v>
      </c>
      <c r="AK293" s="19">
        <f t="shared" ca="1" si="249"/>
        <v>126042.13243471833</v>
      </c>
      <c r="AL293" s="20">
        <f ca="1">IF($F$13,OFFSET(product_specs!$J$5,MIN(10,saving_model!AZ293),saving_model!$G$14),0)</f>
        <v>0</v>
      </c>
      <c r="AM293" s="19">
        <f t="shared" si="250"/>
        <v>126042.13243471833</v>
      </c>
      <c r="AN293" s="19">
        <f t="shared" si="259"/>
        <v>125762.55111979484</v>
      </c>
      <c r="AO293" s="19">
        <f t="shared" si="251"/>
        <v>0</v>
      </c>
      <c r="AP293" s="19">
        <f t="shared" si="252"/>
        <v>0</v>
      </c>
      <c r="AQ293" s="18">
        <f t="shared" si="222"/>
        <v>104.80212593316236</v>
      </c>
      <c r="AR293" s="18">
        <f t="shared" si="253"/>
        <v>0</v>
      </c>
      <c r="AS293" s="18">
        <f t="shared" si="254"/>
        <v>768.76688171330795</v>
      </c>
      <c r="AT293" s="3">
        <f>return!Q276</f>
        <v>6.1179424895703161E-3</v>
      </c>
      <c r="AU293" s="8">
        <f t="shared" si="223"/>
        <v>1.1187586070148006</v>
      </c>
      <c r="AV293">
        <f t="shared" si="224"/>
        <v>0.44020051236996893</v>
      </c>
      <c r="AW293">
        <f t="shared" si="225"/>
        <v>4.5683169683230837E-4</v>
      </c>
      <c r="AX293">
        <f t="shared" si="255"/>
        <v>3.6814345327590404E-4</v>
      </c>
      <c r="AY293">
        <f t="shared" si="226"/>
        <v>0</v>
      </c>
      <c r="AZ293">
        <f t="shared" si="227"/>
        <v>22</v>
      </c>
      <c r="BA293">
        <f t="shared" si="228"/>
        <v>5</v>
      </c>
      <c r="BB293">
        <f t="shared" si="256"/>
        <v>1.0377809293605766E-3</v>
      </c>
      <c r="BC293">
        <f t="shared" si="229"/>
        <v>1.2382535177502228E-2</v>
      </c>
      <c r="BD293">
        <f>VLOOKUP(MIN(90,BE293),mortality!$A$4:$G$76,saving_model!BA293+2,FALSE)</f>
        <v>6.1912675887511141E-3</v>
      </c>
      <c r="BE293">
        <f t="shared" si="230"/>
        <v>71</v>
      </c>
      <c r="BF293" s="9">
        <f t="shared" si="257"/>
        <v>8.3717735912058888E-4</v>
      </c>
      <c r="BG293" s="7">
        <f>VLOOKUP(saving_model!AZ293,lapse!$B$4:$C$134,2,FALSE)</f>
        <v>0.01</v>
      </c>
      <c r="BI293">
        <f>discount_curve!K277</f>
        <v>0.73529074086227986</v>
      </c>
    </row>
    <row r="294" spans="1:61" x14ac:dyDescent="0.55000000000000004">
      <c r="A294">
        <f t="shared" si="258"/>
        <v>271</v>
      </c>
      <c r="B294" s="19">
        <f t="shared" ca="1" si="231"/>
        <v>25.800618994924889</v>
      </c>
      <c r="C294">
        <f t="shared" si="212"/>
        <v>0</v>
      </c>
      <c r="D294">
        <f t="shared" si="232"/>
        <v>57.2941359005222</v>
      </c>
      <c r="E294">
        <f t="shared" ca="1" si="233"/>
        <v>46.171185557248478</v>
      </c>
      <c r="F294">
        <f t="shared" si="213"/>
        <v>0</v>
      </c>
      <c r="G294">
        <f t="shared" si="234"/>
        <v>20.489979614797473</v>
      </c>
      <c r="H294">
        <f t="shared" si="235"/>
        <v>0</v>
      </c>
      <c r="I294" s="19">
        <f t="shared" si="236"/>
        <v>-587.67532881613647</v>
      </c>
      <c r="J294" s="26">
        <f t="shared" si="237"/>
        <v>-737.43124888362945</v>
      </c>
      <c r="L294" s="19">
        <f t="shared" si="238"/>
        <v>55548.718331666008</v>
      </c>
      <c r="M294" s="26">
        <f t="shared" si="214"/>
        <v>0</v>
      </c>
      <c r="N294" s="18">
        <f t="shared" si="239"/>
        <v>46.290598609721677</v>
      </c>
      <c r="O294" s="18">
        <f t="shared" si="240"/>
        <v>0</v>
      </c>
      <c r="P294" s="18">
        <f t="shared" si="241"/>
        <v>-587.67532881613647</v>
      </c>
      <c r="Q294" s="18">
        <f t="shared" si="242"/>
        <v>57.2941359005222</v>
      </c>
      <c r="R294" s="18">
        <f t="shared" si="243"/>
        <v>46.171185557248478</v>
      </c>
      <c r="S294" s="26">
        <f t="shared" si="244"/>
        <v>54811.287082782379</v>
      </c>
      <c r="T294" s="27">
        <f t="shared" si="245"/>
        <v>0</v>
      </c>
      <c r="U294" s="27"/>
      <c r="V294" s="19">
        <f t="shared" si="215"/>
        <v>0</v>
      </c>
      <c r="W294" s="19">
        <f t="shared" ca="1" si="216"/>
        <v>0</v>
      </c>
      <c r="X294" s="19">
        <f t="shared" si="217"/>
        <v>46.290598609721677</v>
      </c>
      <c r="Y294" s="19">
        <f t="shared" si="218"/>
        <v>20.489979614797473</v>
      </c>
      <c r="Z294" s="19">
        <f t="shared" si="211"/>
        <v>0</v>
      </c>
      <c r="AA294" s="19">
        <f t="shared" ca="1" si="246"/>
        <v>25.800618994924204</v>
      </c>
      <c r="AB294">
        <f t="shared" si="209"/>
        <v>0</v>
      </c>
      <c r="AC294" s="19">
        <f t="shared" si="219"/>
        <v>0</v>
      </c>
      <c r="AD294" s="29">
        <f t="shared" si="210"/>
        <v>0</v>
      </c>
      <c r="AE294" s="19">
        <f t="shared" ca="1" si="220"/>
        <v>25.800618994924204</v>
      </c>
      <c r="AF294" s="29">
        <f t="shared" ca="1" si="247"/>
        <v>6.8567374000849668E-7</v>
      </c>
      <c r="AG294" s="19"/>
      <c r="AH294" s="19">
        <f t="shared" si="221"/>
        <v>0</v>
      </c>
      <c r="AI294" s="19">
        <f>SUM($AH$23:AH294)</f>
        <v>100000</v>
      </c>
      <c r="AJ294" s="19">
        <f t="shared" si="248"/>
        <v>125651.77119484746</v>
      </c>
      <c r="AK294" s="19">
        <f t="shared" ca="1" si="249"/>
        <v>125651.77119484746</v>
      </c>
      <c r="AL294" s="20">
        <f ca="1">IF($F$13,OFFSET(product_specs!$J$5,MIN(10,saving_model!AZ294),saving_model!$G$14),0)</f>
        <v>0</v>
      </c>
      <c r="AM294" s="19">
        <f t="shared" si="250"/>
        <v>125651.77119484746</v>
      </c>
      <c r="AN294" s="19">
        <f t="shared" si="259"/>
        <v>126426.51587557499</v>
      </c>
      <c r="AO294" s="19">
        <f t="shared" si="251"/>
        <v>0</v>
      </c>
      <c r="AP294" s="19">
        <f t="shared" si="252"/>
        <v>0</v>
      </c>
      <c r="AQ294" s="18">
        <f t="shared" si="222"/>
        <v>105.3554298963125</v>
      </c>
      <c r="AR294" s="18">
        <f t="shared" si="253"/>
        <v>0</v>
      </c>
      <c r="AS294" s="18">
        <f t="shared" si="254"/>
        <v>-1338.7785016624259</v>
      </c>
      <c r="AT294" s="3">
        <f>return!Q277</f>
        <v>-1.059821250009918E-2</v>
      </c>
      <c r="AU294" s="8">
        <f t="shared" si="223"/>
        <v>1.119223691575405</v>
      </c>
      <c r="AV294">
        <f t="shared" si="224"/>
        <v>0.43937553721986072</v>
      </c>
      <c r="AW294">
        <f t="shared" si="225"/>
        <v>4.5597555335432971E-4</v>
      </c>
      <c r="AX294">
        <f t="shared" si="255"/>
        <v>3.6745351950233233E-4</v>
      </c>
      <c r="AY294">
        <f t="shared" si="226"/>
        <v>0</v>
      </c>
      <c r="AZ294">
        <f t="shared" si="227"/>
        <v>22</v>
      </c>
      <c r="BA294">
        <f t="shared" si="228"/>
        <v>5</v>
      </c>
      <c r="BB294">
        <f t="shared" si="256"/>
        <v>1.0377809293605766E-3</v>
      </c>
      <c r="BC294">
        <f t="shared" si="229"/>
        <v>1.2382535177502228E-2</v>
      </c>
      <c r="BD294">
        <f>VLOOKUP(MIN(90,BE294),mortality!$A$4:$G$76,saving_model!BA294+2,FALSE)</f>
        <v>6.1912675887511141E-3</v>
      </c>
      <c r="BE294">
        <f t="shared" si="230"/>
        <v>71</v>
      </c>
      <c r="BF294" s="9">
        <f t="shared" si="257"/>
        <v>8.3717735912058888E-4</v>
      </c>
      <c r="BG294" s="7">
        <f>VLOOKUP(saving_model!AZ294,lapse!$B$4:$C$134,2,FALSE)</f>
        <v>0.01</v>
      </c>
      <c r="BI294">
        <f>discount_curve!K278</f>
        <v>0.73445383221482796</v>
      </c>
    </row>
    <row r="295" spans="1:61" x14ac:dyDescent="0.55000000000000004">
      <c r="A295">
        <f t="shared" si="258"/>
        <v>272</v>
      </c>
      <c r="B295" s="19">
        <f t="shared" ca="1" si="231"/>
        <v>25.215990984246304</v>
      </c>
      <c r="C295">
        <f t="shared" si="212"/>
        <v>0</v>
      </c>
      <c r="D295">
        <f t="shared" si="232"/>
        <v>56.812238069756482</v>
      </c>
      <c r="E295">
        <f t="shared" ca="1" si="233"/>
        <v>45.782842251005917</v>
      </c>
      <c r="F295">
        <f t="shared" si="213"/>
        <v>0</v>
      </c>
      <c r="G295">
        <f t="shared" si="234"/>
        <v>20.460081584740472</v>
      </c>
      <c r="H295">
        <f t="shared" si="235"/>
        <v>0</v>
      </c>
      <c r="I295" s="19">
        <f t="shared" si="236"/>
        <v>-43.260704998494219</v>
      </c>
      <c r="J295" s="26">
        <f t="shared" si="237"/>
        <v>-191.53185788824339</v>
      </c>
      <c r="L295" s="19">
        <f t="shared" si="238"/>
        <v>54811.287082782379</v>
      </c>
      <c r="M295" s="26">
        <f t="shared" si="214"/>
        <v>0</v>
      </c>
      <c r="N295" s="18">
        <f t="shared" si="239"/>
        <v>45.676072568985319</v>
      </c>
      <c r="O295" s="18">
        <f t="shared" si="240"/>
        <v>0</v>
      </c>
      <c r="P295" s="18">
        <f t="shared" si="241"/>
        <v>-43.260704998494219</v>
      </c>
      <c r="Q295" s="18">
        <f t="shared" si="242"/>
        <v>56.812238069756482</v>
      </c>
      <c r="R295" s="18">
        <f t="shared" si="243"/>
        <v>45.782842251005917</v>
      </c>
      <c r="S295" s="26">
        <f t="shared" si="244"/>
        <v>54619.755224894143</v>
      </c>
      <c r="T295" s="27">
        <f t="shared" si="245"/>
        <v>0</v>
      </c>
      <c r="U295" s="27"/>
      <c r="V295" s="19">
        <f t="shared" si="215"/>
        <v>0</v>
      </c>
      <c r="W295" s="19">
        <f t="shared" ca="1" si="216"/>
        <v>0</v>
      </c>
      <c r="X295" s="19">
        <f t="shared" si="217"/>
        <v>45.676072568985319</v>
      </c>
      <c r="Y295" s="19">
        <f t="shared" si="218"/>
        <v>20.460081584740472</v>
      </c>
      <c r="Z295" s="19">
        <f t="shared" si="211"/>
        <v>0</v>
      </c>
      <c r="AA295" s="19">
        <f t="shared" ca="1" si="246"/>
        <v>25.215990984244847</v>
      </c>
      <c r="AB295">
        <f t="shared" si="209"/>
        <v>0</v>
      </c>
      <c r="AC295" s="19">
        <f t="shared" si="219"/>
        <v>0</v>
      </c>
      <c r="AD295" s="29">
        <f t="shared" si="210"/>
        <v>0</v>
      </c>
      <c r="AE295" s="19">
        <f t="shared" ca="1" si="220"/>
        <v>25.215990984244847</v>
      </c>
      <c r="AF295" s="29">
        <f t="shared" ca="1" si="247"/>
        <v>1.4566126083082054E-6</v>
      </c>
      <c r="AG295" s="19"/>
      <c r="AH295" s="19">
        <f t="shared" si="221"/>
        <v>0</v>
      </c>
      <c r="AI295" s="19">
        <f>SUM($AH$23:AH295)</f>
        <v>100000</v>
      </c>
      <c r="AJ295" s="19">
        <f t="shared" si="248"/>
        <v>124828.86150383146</v>
      </c>
      <c r="AK295" s="19">
        <f t="shared" ca="1" si="249"/>
        <v>124828.86150383146</v>
      </c>
      <c r="AL295" s="20">
        <f ca="1">IF($F$13,OFFSET(product_specs!$J$5,MIN(10,saving_model!AZ295),saving_model!$G$14),0)</f>
        <v>0</v>
      </c>
      <c r="AM295" s="19">
        <f t="shared" si="250"/>
        <v>124828.86150383146</v>
      </c>
      <c r="AN295" s="19">
        <f t="shared" si="259"/>
        <v>124982.38194401625</v>
      </c>
      <c r="AO295" s="19">
        <f t="shared" si="251"/>
        <v>0</v>
      </c>
      <c r="AP295" s="19">
        <f t="shared" si="252"/>
        <v>0</v>
      </c>
      <c r="AQ295" s="18">
        <f t="shared" si="222"/>
        <v>104.15198495334687</v>
      </c>
      <c r="AR295" s="18">
        <f t="shared" si="253"/>
        <v>0</v>
      </c>
      <c r="AS295" s="18">
        <f t="shared" si="254"/>
        <v>-98.736910462867883</v>
      </c>
      <c r="AT295" s="3">
        <f>return!Q278</f>
        <v>-7.9066551868356427E-4</v>
      </c>
      <c r="AU295" s="8">
        <f t="shared" si="223"/>
        <v>1.1196889694785654</v>
      </c>
      <c r="AV295">
        <f t="shared" si="224"/>
        <v>0.43855210814700407</v>
      </c>
      <c r="AW295">
        <f t="shared" si="225"/>
        <v>4.5512101436583801E-4</v>
      </c>
      <c r="AX295">
        <f t="shared" si="255"/>
        <v>3.6676487872638869E-4</v>
      </c>
      <c r="AY295">
        <f t="shared" si="226"/>
        <v>0</v>
      </c>
      <c r="AZ295">
        <f t="shared" si="227"/>
        <v>22</v>
      </c>
      <c r="BA295">
        <f t="shared" si="228"/>
        <v>5</v>
      </c>
      <c r="BB295">
        <f t="shared" si="256"/>
        <v>1.0377809293605766E-3</v>
      </c>
      <c r="BC295">
        <f t="shared" si="229"/>
        <v>1.2382535177502228E-2</v>
      </c>
      <c r="BD295">
        <f>VLOOKUP(MIN(90,BE295),mortality!$A$4:$G$76,saving_model!BA295+2,FALSE)</f>
        <v>6.1912675887511141E-3</v>
      </c>
      <c r="BE295">
        <f t="shared" si="230"/>
        <v>71</v>
      </c>
      <c r="BF295" s="9">
        <f t="shared" si="257"/>
        <v>8.3717735912058888E-4</v>
      </c>
      <c r="BG295" s="7">
        <f>VLOOKUP(saving_model!AZ295,lapse!$B$4:$C$134,2,FALSE)</f>
        <v>0.01</v>
      </c>
      <c r="BI295">
        <f>discount_curve!K279</f>
        <v>0.73361787613762508</v>
      </c>
    </row>
    <row r="296" spans="1:61" x14ac:dyDescent="0.55000000000000004">
      <c r="A296">
        <f t="shared" si="258"/>
        <v>273</v>
      </c>
      <c r="B296" s="19">
        <f t="shared" ca="1" si="231"/>
        <v>25.086235506905496</v>
      </c>
      <c r="C296">
        <f t="shared" si="212"/>
        <v>0</v>
      </c>
      <c r="D296">
        <f t="shared" si="232"/>
        <v>56.798858157312239</v>
      </c>
      <c r="E296">
        <f t="shared" ca="1" si="233"/>
        <v>45.772059883657263</v>
      </c>
      <c r="F296">
        <f t="shared" si="213"/>
        <v>0</v>
      </c>
      <c r="G296">
        <f t="shared" si="234"/>
        <v>20.430227180505369</v>
      </c>
      <c r="H296">
        <f t="shared" si="235"/>
        <v>0</v>
      </c>
      <c r="I296" s="19">
        <f t="shared" si="236"/>
        <v>313.36368438411023</v>
      </c>
      <c r="J296" s="26">
        <f t="shared" si="237"/>
        <v>165.27630365572986</v>
      </c>
      <c r="L296" s="19">
        <f t="shared" si="238"/>
        <v>54619.755224894136</v>
      </c>
      <c r="M296" s="26">
        <f t="shared" si="214"/>
        <v>0</v>
      </c>
      <c r="N296" s="18">
        <f t="shared" si="239"/>
        <v>45.516462687411781</v>
      </c>
      <c r="O296" s="18">
        <f t="shared" si="240"/>
        <v>0</v>
      </c>
      <c r="P296" s="18">
        <f t="shared" si="241"/>
        <v>313.36368438411023</v>
      </c>
      <c r="Q296" s="18">
        <f t="shared" si="242"/>
        <v>56.798858157312239</v>
      </c>
      <c r="R296" s="18">
        <f t="shared" si="243"/>
        <v>45.772059883657263</v>
      </c>
      <c r="S296" s="26">
        <f t="shared" si="244"/>
        <v>54785.031528549858</v>
      </c>
      <c r="T296" s="27">
        <f t="shared" si="245"/>
        <v>0</v>
      </c>
      <c r="U296" s="27"/>
      <c r="V296" s="19">
        <f t="shared" si="215"/>
        <v>0</v>
      </c>
      <c r="W296" s="19">
        <f t="shared" ca="1" si="216"/>
        <v>0</v>
      </c>
      <c r="X296" s="19">
        <f t="shared" si="217"/>
        <v>45.516462687411781</v>
      </c>
      <c r="Y296" s="19">
        <f t="shared" si="218"/>
        <v>20.430227180505369</v>
      </c>
      <c r="Z296" s="19">
        <f t="shared" si="211"/>
        <v>0</v>
      </c>
      <c r="AA296" s="19">
        <f t="shared" ca="1" si="246"/>
        <v>25.086235506906412</v>
      </c>
      <c r="AB296">
        <f t="shared" si="209"/>
        <v>0</v>
      </c>
      <c r="AC296" s="19">
        <f t="shared" si="219"/>
        <v>0</v>
      </c>
      <c r="AD296" s="29">
        <f t="shared" si="210"/>
        <v>0</v>
      </c>
      <c r="AE296" s="19">
        <f t="shared" ca="1" si="220"/>
        <v>25.086235506906412</v>
      </c>
      <c r="AF296" s="29">
        <f t="shared" ca="1" si="247"/>
        <v>-9.1660012913052924E-7</v>
      </c>
      <c r="AG296" s="19"/>
      <c r="AH296" s="19">
        <f t="shared" si="221"/>
        <v>0</v>
      </c>
      <c r="AI296" s="19">
        <f>SUM($AH$23:AH296)</f>
        <v>100000</v>
      </c>
      <c r="AJ296" s="19">
        <f t="shared" si="248"/>
        <v>125033.78742775365</v>
      </c>
      <c r="AK296" s="19">
        <f t="shared" ca="1" si="249"/>
        <v>125033.78742775365</v>
      </c>
      <c r="AL296" s="20">
        <f ca="1">IF($F$13,OFFSET(product_specs!$J$5,MIN(10,saving_model!AZ296),saving_model!$G$14),0)</f>
        <v>0</v>
      </c>
      <c r="AM296" s="19">
        <f t="shared" si="250"/>
        <v>125033.78742775365</v>
      </c>
      <c r="AN296" s="19">
        <f t="shared" si="259"/>
        <v>124779.49304860002</v>
      </c>
      <c r="AO296" s="19">
        <f t="shared" si="251"/>
        <v>0</v>
      </c>
      <c r="AP296" s="19">
        <f t="shared" si="252"/>
        <v>0</v>
      </c>
      <c r="AQ296" s="18">
        <f t="shared" si="222"/>
        <v>103.98291087383336</v>
      </c>
      <c r="AR296" s="18">
        <f t="shared" si="253"/>
        <v>0</v>
      </c>
      <c r="AS296" s="18">
        <f t="shared" si="254"/>
        <v>716.55458005490812</v>
      </c>
      <c r="AT296" s="3">
        <f>return!Q279</f>
        <v>5.7473563113024095E-3</v>
      </c>
      <c r="AU296" s="8">
        <f t="shared" si="223"/>
        <v>1.1201544408046571</v>
      </c>
      <c r="AV296">
        <f t="shared" si="224"/>
        <v>0.43773022225391184</v>
      </c>
      <c r="AW296">
        <f t="shared" si="225"/>
        <v>4.542680768598764E-4</v>
      </c>
      <c r="AX296">
        <f t="shared" si="255"/>
        <v>3.6607752852487997E-4</v>
      </c>
      <c r="AY296">
        <f t="shared" si="226"/>
        <v>0</v>
      </c>
      <c r="AZ296">
        <f t="shared" si="227"/>
        <v>22</v>
      </c>
      <c r="BA296">
        <f t="shared" si="228"/>
        <v>5</v>
      </c>
      <c r="BB296">
        <f t="shared" si="256"/>
        <v>1.0377809293605766E-3</v>
      </c>
      <c r="BC296">
        <f t="shared" si="229"/>
        <v>1.2382535177502228E-2</v>
      </c>
      <c r="BD296">
        <f>VLOOKUP(MIN(90,BE296),mortality!$A$4:$G$76,saving_model!BA296+2,FALSE)</f>
        <v>6.1912675887511141E-3</v>
      </c>
      <c r="BE296">
        <f t="shared" si="230"/>
        <v>71</v>
      </c>
      <c r="BF296" s="9">
        <f t="shared" si="257"/>
        <v>8.3717735912058888E-4</v>
      </c>
      <c r="BG296" s="7">
        <f>VLOOKUP(saving_model!AZ296,lapse!$B$4:$C$134,2,FALSE)</f>
        <v>0.01</v>
      </c>
      <c r="BI296">
        <f>discount_curve!K280</f>
        <v>0.73278287154645472</v>
      </c>
    </row>
    <row r="297" spans="1:61" x14ac:dyDescent="0.55000000000000004">
      <c r="A297">
        <f t="shared" si="258"/>
        <v>274</v>
      </c>
      <c r="B297" s="19">
        <f t="shared" ca="1" si="231"/>
        <v>25.253776602018775</v>
      </c>
      <c r="C297">
        <f t="shared" si="212"/>
        <v>0</v>
      </c>
      <c r="D297">
        <f t="shared" si="232"/>
        <v>56.693075442675465</v>
      </c>
      <c r="E297">
        <f t="shared" ca="1" si="233"/>
        <v>45.686813579310801</v>
      </c>
      <c r="F297">
        <f t="shared" si="213"/>
        <v>0</v>
      </c>
      <c r="G297">
        <f t="shared" si="234"/>
        <v>20.400416338435381</v>
      </c>
      <c r="H297">
        <f t="shared" si="235"/>
        <v>0</v>
      </c>
      <c r="I297" s="19">
        <f t="shared" si="236"/>
        <v>-220.2762338460883</v>
      </c>
      <c r="J297" s="26">
        <f t="shared" si="237"/>
        <v>-368.31031580852869</v>
      </c>
      <c r="L297" s="19">
        <f t="shared" si="238"/>
        <v>54785.031528549865</v>
      </c>
      <c r="M297" s="26">
        <f t="shared" si="214"/>
        <v>0</v>
      </c>
      <c r="N297" s="18">
        <f t="shared" si="239"/>
        <v>45.654192940458231</v>
      </c>
      <c r="O297" s="18">
        <f t="shared" si="240"/>
        <v>0</v>
      </c>
      <c r="P297" s="18">
        <f t="shared" si="241"/>
        <v>-220.2762338460883</v>
      </c>
      <c r="Q297" s="18">
        <f t="shared" si="242"/>
        <v>56.693075442675465</v>
      </c>
      <c r="R297" s="18">
        <f t="shared" si="243"/>
        <v>45.686813579310801</v>
      </c>
      <c r="S297" s="26">
        <f t="shared" si="244"/>
        <v>54416.721212741337</v>
      </c>
      <c r="T297" s="27">
        <f t="shared" si="245"/>
        <v>0</v>
      </c>
      <c r="U297" s="27"/>
      <c r="V297" s="19">
        <f t="shared" si="215"/>
        <v>0</v>
      </c>
      <c r="W297" s="19">
        <f t="shared" ca="1" si="216"/>
        <v>0</v>
      </c>
      <c r="X297" s="19">
        <f t="shared" si="217"/>
        <v>45.654192940458231</v>
      </c>
      <c r="Y297" s="19">
        <f t="shared" si="218"/>
        <v>20.400416338435381</v>
      </c>
      <c r="Z297" s="19">
        <f t="shared" si="211"/>
        <v>0</v>
      </c>
      <c r="AA297" s="19">
        <f t="shared" ca="1" si="246"/>
        <v>25.25377660202285</v>
      </c>
      <c r="AB297">
        <f t="shared" si="209"/>
        <v>0</v>
      </c>
      <c r="AC297" s="19">
        <f t="shared" si="219"/>
        <v>0</v>
      </c>
      <c r="AD297" s="29">
        <f t="shared" si="210"/>
        <v>0</v>
      </c>
      <c r="AE297" s="19">
        <f t="shared" ca="1" si="220"/>
        <v>25.25377660202285</v>
      </c>
      <c r="AF297" s="29">
        <f t="shared" ca="1" si="247"/>
        <v>-4.0749625895841746E-6</v>
      </c>
      <c r="AG297" s="19"/>
      <c r="AH297" s="19">
        <f t="shared" si="221"/>
        <v>0</v>
      </c>
      <c r="AI297" s="19">
        <f>SUM($AH$23:AH297)</f>
        <v>100000</v>
      </c>
      <c r="AJ297" s="19">
        <f t="shared" si="248"/>
        <v>125035.2506027046</v>
      </c>
      <c r="AK297" s="19">
        <f t="shared" ca="1" si="249"/>
        <v>125035.2506027046</v>
      </c>
      <c r="AL297" s="20">
        <f ca="1">IF($F$13,OFFSET(product_specs!$J$5,MIN(10,saving_model!AZ297),saving_model!$G$14),0)</f>
        <v>0</v>
      </c>
      <c r="AM297" s="19">
        <f t="shared" si="250"/>
        <v>125035.2506027046</v>
      </c>
      <c r="AN297" s="19">
        <f t="shared" si="259"/>
        <v>125392.0647177811</v>
      </c>
      <c r="AO297" s="19">
        <f t="shared" si="251"/>
        <v>0</v>
      </c>
      <c r="AP297" s="19">
        <f t="shared" si="252"/>
        <v>0</v>
      </c>
      <c r="AQ297" s="18">
        <f t="shared" si="222"/>
        <v>104.4933872648176</v>
      </c>
      <c r="AR297" s="18">
        <f t="shared" si="253"/>
        <v>0</v>
      </c>
      <c r="AS297" s="18">
        <f t="shared" si="254"/>
        <v>-504.64145562336842</v>
      </c>
      <c r="AT297" s="3">
        <f>return!Q280</f>
        <v>-4.0278652564195161E-3</v>
      </c>
      <c r="AU297" s="8">
        <f t="shared" si="223"/>
        <v>1.1206201056340888</v>
      </c>
      <c r="AV297">
        <f t="shared" si="224"/>
        <v>0.4369098766485271</v>
      </c>
      <c r="AW297">
        <f t="shared" si="225"/>
        <v>4.5341673783512335E-4</v>
      </c>
      <c r="AX297">
        <f t="shared" si="255"/>
        <v>3.6539146647915431E-4</v>
      </c>
      <c r="AY297">
        <f t="shared" si="226"/>
        <v>0</v>
      </c>
      <c r="AZ297">
        <f t="shared" si="227"/>
        <v>22</v>
      </c>
      <c r="BA297">
        <f t="shared" si="228"/>
        <v>5</v>
      </c>
      <c r="BB297">
        <f t="shared" si="256"/>
        <v>1.0377809293605766E-3</v>
      </c>
      <c r="BC297">
        <f t="shared" si="229"/>
        <v>1.2382535177502228E-2</v>
      </c>
      <c r="BD297">
        <f>VLOOKUP(MIN(90,BE297),mortality!$A$4:$G$76,saving_model!BA297+2,FALSE)</f>
        <v>6.1912675887511141E-3</v>
      </c>
      <c r="BE297">
        <f t="shared" si="230"/>
        <v>71</v>
      </c>
      <c r="BF297" s="9">
        <f t="shared" si="257"/>
        <v>8.3717735912058888E-4</v>
      </c>
      <c r="BG297" s="7">
        <f>VLOOKUP(saving_model!AZ297,lapse!$B$4:$C$134,2,FALSE)</f>
        <v>0.01</v>
      </c>
      <c r="BI297">
        <f>discount_curve!K281</f>
        <v>0.73194881735833495</v>
      </c>
    </row>
    <row r="298" spans="1:61" x14ac:dyDescent="0.55000000000000004">
      <c r="A298">
        <f t="shared" si="258"/>
        <v>275</v>
      </c>
      <c r="B298" s="19">
        <f t="shared" ca="1" si="231"/>
        <v>24.976618682309891</v>
      </c>
      <c r="C298">
        <f t="shared" si="212"/>
        <v>0</v>
      </c>
      <c r="D298">
        <f t="shared" si="232"/>
        <v>56.053280437110189</v>
      </c>
      <c r="E298">
        <f t="shared" ca="1" si="233"/>
        <v>45.171226888696516</v>
      </c>
      <c r="F298">
        <f t="shared" si="213"/>
        <v>0</v>
      </c>
      <c r="G298">
        <f t="shared" si="234"/>
        <v>20.370648994966608</v>
      </c>
      <c r="H298">
        <f t="shared" si="235"/>
        <v>0</v>
      </c>
      <c r="I298" s="19">
        <f t="shared" si="236"/>
        <v>-716.80964457963125</v>
      </c>
      <c r="J298" s="26">
        <f t="shared" si="237"/>
        <v>-863.38141958271444</v>
      </c>
      <c r="L298" s="19">
        <f t="shared" si="238"/>
        <v>54416.721212741337</v>
      </c>
      <c r="M298" s="26">
        <f t="shared" si="214"/>
        <v>0</v>
      </c>
      <c r="N298" s="18">
        <f t="shared" si="239"/>
        <v>45.347267677284449</v>
      </c>
      <c r="O298" s="18">
        <f t="shared" si="240"/>
        <v>0</v>
      </c>
      <c r="P298" s="18">
        <f t="shared" si="241"/>
        <v>-716.80964457963125</v>
      </c>
      <c r="Q298" s="18">
        <f t="shared" si="242"/>
        <v>56.053280437110189</v>
      </c>
      <c r="R298" s="18">
        <f t="shared" si="243"/>
        <v>45.171226888696516</v>
      </c>
      <c r="S298" s="26">
        <f t="shared" si="244"/>
        <v>53553.339793158608</v>
      </c>
      <c r="T298" s="27">
        <f t="shared" si="245"/>
        <v>0</v>
      </c>
      <c r="U298" s="27"/>
      <c r="V298" s="19">
        <f t="shared" si="215"/>
        <v>0</v>
      </c>
      <c r="W298" s="19">
        <f t="shared" ca="1" si="216"/>
        <v>0</v>
      </c>
      <c r="X298" s="19">
        <f t="shared" si="217"/>
        <v>45.347267677284449</v>
      </c>
      <c r="Y298" s="19">
        <f t="shared" si="218"/>
        <v>20.370648994966608</v>
      </c>
      <c r="Z298" s="19">
        <f t="shared" si="211"/>
        <v>0</v>
      </c>
      <c r="AA298" s="19">
        <f t="shared" ca="1" si="246"/>
        <v>24.976618682317842</v>
      </c>
      <c r="AB298">
        <f t="shared" si="209"/>
        <v>0</v>
      </c>
      <c r="AC298" s="19">
        <f t="shared" si="219"/>
        <v>0</v>
      </c>
      <c r="AD298" s="29">
        <f t="shared" si="210"/>
        <v>0</v>
      </c>
      <c r="AE298" s="19">
        <f t="shared" ca="1" si="220"/>
        <v>24.976618682317842</v>
      </c>
      <c r="AF298" s="29">
        <f t="shared" ca="1" si="247"/>
        <v>-7.9509732131555211E-6</v>
      </c>
      <c r="AG298" s="19"/>
      <c r="AH298" s="19">
        <f t="shared" si="221"/>
        <v>0</v>
      </c>
      <c r="AI298" s="19">
        <f>SUM($AH$23:AH298)</f>
        <v>100000</v>
      </c>
      <c r="AJ298" s="19">
        <f t="shared" si="248"/>
        <v>123856.31551483256</v>
      </c>
      <c r="AK298" s="19">
        <f t="shared" ca="1" si="249"/>
        <v>123856.31551483256</v>
      </c>
      <c r="AL298" s="20">
        <f ca="1">IF($F$13,OFFSET(product_specs!$J$5,MIN(10,saving_model!AZ298),saving_model!$G$14),0)</f>
        <v>0</v>
      </c>
      <c r="AM298" s="19">
        <f t="shared" si="250"/>
        <v>123856.31551483256</v>
      </c>
      <c r="AN298" s="19">
        <f t="shared" si="259"/>
        <v>124782.92987489293</v>
      </c>
      <c r="AO298" s="19">
        <f t="shared" si="251"/>
        <v>0</v>
      </c>
      <c r="AP298" s="19">
        <f t="shared" si="252"/>
        <v>0</v>
      </c>
      <c r="AQ298" s="18">
        <f t="shared" si="222"/>
        <v>103.9857748957441</v>
      </c>
      <c r="AR298" s="18">
        <f t="shared" si="253"/>
        <v>0</v>
      </c>
      <c r="AS298" s="18">
        <f t="shared" si="254"/>
        <v>-1645.2571703292385</v>
      </c>
      <c r="AT298" s="3">
        <f>return!Q281</f>
        <v>-1.3195950464656492E-2</v>
      </c>
      <c r="AU298" s="8">
        <f t="shared" si="223"/>
        <v>1.1210859640473028</v>
      </c>
      <c r="AV298">
        <f t="shared" si="224"/>
        <v>0.4360910684442128</v>
      </c>
      <c r="AW298">
        <f t="shared" si="225"/>
        <v>4.5256699429588201E-4</v>
      </c>
      <c r="AX298">
        <f t="shared" si="255"/>
        <v>3.6470669017509228E-4</v>
      </c>
      <c r="AY298">
        <f t="shared" si="226"/>
        <v>0</v>
      </c>
      <c r="AZ298">
        <f t="shared" si="227"/>
        <v>22</v>
      </c>
      <c r="BA298">
        <f t="shared" si="228"/>
        <v>5</v>
      </c>
      <c r="BB298">
        <f t="shared" si="256"/>
        <v>1.0377809293605766E-3</v>
      </c>
      <c r="BC298">
        <f t="shared" si="229"/>
        <v>1.2382535177502228E-2</v>
      </c>
      <c r="BD298">
        <f>VLOOKUP(MIN(90,BE298),mortality!$A$4:$G$76,saving_model!BA298+2,FALSE)</f>
        <v>6.1912675887511141E-3</v>
      </c>
      <c r="BE298">
        <f t="shared" si="230"/>
        <v>71</v>
      </c>
      <c r="BF298" s="9">
        <f t="shared" si="257"/>
        <v>8.3717735912058888E-4</v>
      </c>
      <c r="BG298" s="7">
        <f>VLOOKUP(saving_model!AZ298,lapse!$B$4:$C$134,2,FALSE)</f>
        <v>0.01</v>
      </c>
      <c r="BI298">
        <f>discount_curve!K282</f>
        <v>0.73111571249151575</v>
      </c>
    </row>
    <row r="299" spans="1:61" x14ac:dyDescent="0.55000000000000004">
      <c r="A299">
        <f t="shared" si="258"/>
        <v>276</v>
      </c>
      <c r="B299" s="19">
        <f t="shared" ca="1" si="231"/>
        <v>24.286858074339804</v>
      </c>
      <c r="C299">
        <f t="shared" si="212"/>
        <v>0</v>
      </c>
      <c r="D299">
        <f t="shared" si="232"/>
        <v>61.077404021482458</v>
      </c>
      <c r="E299">
        <f t="shared" ca="1" si="233"/>
        <v>44.847747454360842</v>
      </c>
      <c r="F299">
        <f t="shared" si="213"/>
        <v>0</v>
      </c>
      <c r="G299">
        <f t="shared" si="234"/>
        <v>20.340925086627909</v>
      </c>
      <c r="H299">
        <f t="shared" si="235"/>
        <v>0</v>
      </c>
      <c r="I299" s="19">
        <f t="shared" si="236"/>
        <v>244.86220016280078</v>
      </c>
      <c r="J299" s="26">
        <f t="shared" si="237"/>
        <v>94.309265525989758</v>
      </c>
      <c r="L299" s="19">
        <f t="shared" si="238"/>
        <v>53553.339793158622</v>
      </c>
      <c r="M299" s="26">
        <f t="shared" si="214"/>
        <v>0</v>
      </c>
      <c r="N299" s="18">
        <f t="shared" si="239"/>
        <v>44.627783160965514</v>
      </c>
      <c r="O299" s="18">
        <f t="shared" si="240"/>
        <v>0</v>
      </c>
      <c r="P299" s="18">
        <f t="shared" si="241"/>
        <v>244.86220016280078</v>
      </c>
      <c r="Q299" s="18">
        <f t="shared" si="242"/>
        <v>61.077404021482458</v>
      </c>
      <c r="R299" s="18">
        <f t="shared" si="243"/>
        <v>44.847747454360842</v>
      </c>
      <c r="S299" s="26">
        <f t="shared" si="244"/>
        <v>53647.649058684619</v>
      </c>
      <c r="T299" s="27">
        <f t="shared" si="245"/>
        <v>0</v>
      </c>
      <c r="U299" s="27"/>
      <c r="V299" s="19">
        <f t="shared" si="215"/>
        <v>0</v>
      </c>
      <c r="W299" s="19">
        <f t="shared" ca="1" si="216"/>
        <v>0</v>
      </c>
      <c r="X299" s="19">
        <f t="shared" si="217"/>
        <v>44.627783160965514</v>
      </c>
      <c r="Y299" s="19">
        <f t="shared" si="218"/>
        <v>20.340925086627909</v>
      </c>
      <c r="Z299" s="19">
        <f t="shared" si="211"/>
        <v>0</v>
      </c>
      <c r="AA299" s="19">
        <f t="shared" ca="1" si="246"/>
        <v>24.286858074337605</v>
      </c>
      <c r="AB299">
        <f t="shared" si="209"/>
        <v>0</v>
      </c>
      <c r="AC299" s="19">
        <f t="shared" si="219"/>
        <v>0</v>
      </c>
      <c r="AD299" s="29">
        <f t="shared" si="210"/>
        <v>0</v>
      </c>
      <c r="AE299" s="19">
        <f t="shared" ca="1" si="220"/>
        <v>24.286858074337605</v>
      </c>
      <c r="AF299" s="29">
        <f t="shared" ca="1" si="247"/>
        <v>2.1991297671775101E-6</v>
      </c>
      <c r="AG299" s="19"/>
      <c r="AH299" s="19">
        <f t="shared" si="221"/>
        <v>0</v>
      </c>
      <c r="AI299" s="19">
        <f>SUM($AH$23:AH299)</f>
        <v>100000</v>
      </c>
      <c r="AJ299" s="19">
        <f t="shared" si="248"/>
        <v>123212.71066592626</v>
      </c>
      <c r="AK299" s="19">
        <f t="shared" ca="1" si="249"/>
        <v>123212.71066592626</v>
      </c>
      <c r="AL299" s="20">
        <f ca="1">IF($F$13,OFFSET(product_specs!$J$5,MIN(10,saving_model!AZ299),saving_model!$G$14),0)</f>
        <v>0</v>
      </c>
      <c r="AM299" s="19">
        <f t="shared" si="250"/>
        <v>123212.71066592626</v>
      </c>
      <c r="AN299" s="19">
        <f t="shared" si="259"/>
        <v>123033.68692966795</v>
      </c>
      <c r="AO299" s="19">
        <f t="shared" si="251"/>
        <v>0</v>
      </c>
      <c r="AP299" s="19">
        <f t="shared" si="252"/>
        <v>0</v>
      </c>
      <c r="AQ299" s="18">
        <f t="shared" si="222"/>
        <v>102.52807244138995</v>
      </c>
      <c r="AR299" s="18">
        <f t="shared" si="253"/>
        <v>0</v>
      </c>
      <c r="AS299" s="18">
        <f t="shared" si="254"/>
        <v>563.10361739939958</v>
      </c>
      <c r="AT299" s="3">
        <f>return!Q282</f>
        <v>4.5806419026228617E-3</v>
      </c>
      <c r="AU299" s="8">
        <f t="shared" si="223"/>
        <v>1.1215520161247745</v>
      </c>
      <c r="AV299">
        <f t="shared" si="224"/>
        <v>0.43527379475974187</v>
      </c>
      <c r="AW299">
        <f t="shared" si="225"/>
        <v>4.9570700694253169E-4</v>
      </c>
      <c r="AX299">
        <f t="shared" si="255"/>
        <v>3.6398637130838823E-4</v>
      </c>
      <c r="AY299">
        <f t="shared" si="226"/>
        <v>0</v>
      </c>
      <c r="AZ299">
        <f t="shared" si="227"/>
        <v>23</v>
      </c>
      <c r="BA299">
        <f t="shared" si="228"/>
        <v>5</v>
      </c>
      <c r="BB299">
        <f t="shared" si="256"/>
        <v>1.1388395371151327E-3</v>
      </c>
      <c r="BC299">
        <f t="shared" si="229"/>
        <v>1.3580799497157443E-2</v>
      </c>
      <c r="BD299">
        <f>VLOOKUP(MIN(90,BE299),mortality!$A$4:$G$76,saving_model!BA299+2,FALSE)</f>
        <v>6.7903997485787215E-3</v>
      </c>
      <c r="BE299">
        <f t="shared" si="230"/>
        <v>72</v>
      </c>
      <c r="BF299" s="9">
        <f t="shared" si="257"/>
        <v>8.3717735912058888E-4</v>
      </c>
      <c r="BG299" s="7">
        <f>VLOOKUP(saving_model!AZ299,lapse!$B$4:$C$134,2,FALSE)</f>
        <v>0.01</v>
      </c>
      <c r="BI299">
        <f>discount_curve!K283</f>
        <v>0.73078078858117945</v>
      </c>
    </row>
    <row r="300" spans="1:61" x14ac:dyDescent="0.55000000000000004">
      <c r="A300">
        <f t="shared" si="258"/>
        <v>277</v>
      </c>
      <c r="B300" s="19">
        <f t="shared" ca="1" si="231"/>
        <v>24.397184424011243</v>
      </c>
      <c r="C300">
        <f t="shared" si="212"/>
        <v>0</v>
      </c>
      <c r="D300">
        <f t="shared" si="232"/>
        <v>60.824242762795379</v>
      </c>
      <c r="E300">
        <f t="shared" ca="1" si="233"/>
        <v>44.661856904873289</v>
      </c>
      <c r="F300">
        <f t="shared" si="213"/>
        <v>0</v>
      </c>
      <c r="G300">
        <f t="shared" si="234"/>
        <v>20.309189791555589</v>
      </c>
      <c r="H300">
        <f t="shared" si="235"/>
        <v>0</v>
      </c>
      <c r="I300" s="19">
        <f t="shared" si="236"/>
        <v>-387.56912008000961</v>
      </c>
      <c r="J300" s="26">
        <f t="shared" si="237"/>
        <v>-537.7615939632451</v>
      </c>
      <c r="L300" s="19">
        <f t="shared" si="238"/>
        <v>53647.649058684612</v>
      </c>
      <c r="M300" s="26">
        <f t="shared" si="214"/>
        <v>0</v>
      </c>
      <c r="N300" s="18">
        <f t="shared" si="239"/>
        <v>44.706374215570506</v>
      </c>
      <c r="O300" s="18">
        <f t="shared" si="240"/>
        <v>0</v>
      </c>
      <c r="P300" s="18">
        <f t="shared" si="241"/>
        <v>-387.56912008000961</v>
      </c>
      <c r="Q300" s="18">
        <f t="shared" si="242"/>
        <v>60.824242762795379</v>
      </c>
      <c r="R300" s="18">
        <f t="shared" si="243"/>
        <v>44.661856904873289</v>
      </c>
      <c r="S300" s="26">
        <f t="shared" si="244"/>
        <v>53109.887464721367</v>
      </c>
      <c r="T300" s="27">
        <f t="shared" si="245"/>
        <v>0</v>
      </c>
      <c r="U300" s="27"/>
      <c r="V300" s="19">
        <f t="shared" si="215"/>
        <v>0</v>
      </c>
      <c r="W300" s="19">
        <f t="shared" ca="1" si="216"/>
        <v>0</v>
      </c>
      <c r="X300" s="19">
        <f t="shared" si="217"/>
        <v>44.706374215570506</v>
      </c>
      <c r="Y300" s="19">
        <f t="shared" si="218"/>
        <v>20.309189791555589</v>
      </c>
      <c r="Z300" s="19">
        <f t="shared" si="211"/>
        <v>0</v>
      </c>
      <c r="AA300" s="19">
        <f t="shared" ca="1" si="246"/>
        <v>24.397184424014917</v>
      </c>
      <c r="AB300">
        <f t="shared" si="209"/>
        <v>0</v>
      </c>
      <c r="AC300" s="19">
        <f t="shared" si="219"/>
        <v>0</v>
      </c>
      <c r="AD300" s="29">
        <f t="shared" si="210"/>
        <v>0</v>
      </c>
      <c r="AE300" s="19">
        <f t="shared" ca="1" si="220"/>
        <v>24.397184424014917</v>
      </c>
      <c r="AF300" s="29">
        <f t="shared" ca="1" si="247"/>
        <v>-3.673505943879718E-6</v>
      </c>
      <c r="AG300" s="19"/>
      <c r="AH300" s="19">
        <f t="shared" si="221"/>
        <v>0</v>
      </c>
      <c r="AI300" s="19">
        <f>SUM($AH$23:AH300)</f>
        <v>100000</v>
      </c>
      <c r="AJ300" s="19">
        <f t="shared" si="248"/>
        <v>122944.8270601907</v>
      </c>
      <c r="AK300" s="19">
        <f t="shared" ca="1" si="249"/>
        <v>122944.8270601907</v>
      </c>
      <c r="AL300" s="20">
        <f ca="1">IF($F$13,OFFSET(product_specs!$J$5,MIN(10,saving_model!AZ300),saving_model!$G$14),0)</f>
        <v>0</v>
      </c>
      <c r="AM300" s="19">
        <f t="shared" si="250"/>
        <v>122944.8270601907</v>
      </c>
      <c r="AN300" s="19">
        <f t="shared" si="259"/>
        <v>123494.26247462595</v>
      </c>
      <c r="AO300" s="19">
        <f t="shared" si="251"/>
        <v>0</v>
      </c>
      <c r="AP300" s="19">
        <f t="shared" si="252"/>
        <v>0</v>
      </c>
      <c r="AQ300" s="18">
        <f t="shared" si="222"/>
        <v>102.91188539552162</v>
      </c>
      <c r="AR300" s="18">
        <f t="shared" si="253"/>
        <v>0</v>
      </c>
      <c r="AS300" s="18">
        <f t="shared" si="254"/>
        <v>-893.04705807947346</v>
      </c>
      <c r="AT300" s="3">
        <f>return!Q283</f>
        <v>-7.2375174906094131E-3</v>
      </c>
      <c r="AU300" s="8">
        <f t="shared" si="223"/>
        <v>1.1220182619470134</v>
      </c>
      <c r="AV300">
        <f t="shared" si="224"/>
        <v>0.43441410138149095</v>
      </c>
      <c r="AW300">
        <f t="shared" si="225"/>
        <v>4.9472795413358348E-4</v>
      </c>
      <c r="AX300">
        <f t="shared" si="255"/>
        <v>3.6326747511717565E-4</v>
      </c>
      <c r="AY300">
        <f t="shared" si="226"/>
        <v>0</v>
      </c>
      <c r="AZ300">
        <f t="shared" si="227"/>
        <v>23</v>
      </c>
      <c r="BA300">
        <f t="shared" si="228"/>
        <v>5</v>
      </c>
      <c r="BB300">
        <f t="shared" si="256"/>
        <v>1.1388395371151327E-3</v>
      </c>
      <c r="BC300">
        <f t="shared" si="229"/>
        <v>1.3580799497157443E-2</v>
      </c>
      <c r="BD300">
        <f>VLOOKUP(MIN(90,BE300),mortality!$A$4:$G$76,saving_model!BA300+2,FALSE)</f>
        <v>6.7903997485787215E-3</v>
      </c>
      <c r="BE300">
        <f t="shared" si="230"/>
        <v>72</v>
      </c>
      <c r="BF300" s="9">
        <f t="shared" si="257"/>
        <v>8.3717735912058888E-4</v>
      </c>
      <c r="BG300" s="7">
        <f>VLOOKUP(saving_model!AZ300,lapse!$B$4:$C$134,2,FALSE)</f>
        <v>0.01</v>
      </c>
      <c r="BI300">
        <f>discount_curve!K284</f>
        <v>0.72995081329783718</v>
      </c>
    </row>
    <row r="301" spans="1:61" x14ac:dyDescent="0.55000000000000004">
      <c r="A301">
        <f t="shared" si="258"/>
        <v>278</v>
      </c>
      <c r="B301" s="19">
        <f t="shared" ca="1" si="231"/>
        <v>23.980735545006155</v>
      </c>
      <c r="C301">
        <f t="shared" si="212"/>
        <v>0</v>
      </c>
      <c r="D301">
        <f t="shared" si="232"/>
        <v>60.267311772813883</v>
      </c>
      <c r="E301">
        <f t="shared" ca="1" si="233"/>
        <v>44.252915156474621</v>
      </c>
      <c r="F301">
        <f t="shared" si="213"/>
        <v>0</v>
      </c>
      <c r="G301">
        <f t="shared" si="234"/>
        <v>20.277504008929192</v>
      </c>
      <c r="H301">
        <f t="shared" si="235"/>
        <v>0</v>
      </c>
      <c r="I301" s="19">
        <f t="shared" si="236"/>
        <v>-291.1050929298849</v>
      </c>
      <c r="J301" s="26">
        <f t="shared" si="237"/>
        <v>-439.88355941310874</v>
      </c>
      <c r="L301" s="19">
        <f t="shared" si="238"/>
        <v>53109.887464721367</v>
      </c>
      <c r="M301" s="26">
        <f t="shared" si="214"/>
        <v>0</v>
      </c>
      <c r="N301" s="18">
        <f t="shared" si="239"/>
        <v>44.258239553934473</v>
      </c>
      <c r="O301" s="18">
        <f t="shared" si="240"/>
        <v>0</v>
      </c>
      <c r="P301" s="18">
        <f t="shared" si="241"/>
        <v>-291.1050929298849</v>
      </c>
      <c r="Q301" s="18">
        <f t="shared" si="242"/>
        <v>60.267311772813883</v>
      </c>
      <c r="R301" s="18">
        <f t="shared" si="243"/>
        <v>44.252915156474621</v>
      </c>
      <c r="S301" s="26">
        <f t="shared" si="244"/>
        <v>52670.003905308258</v>
      </c>
      <c r="T301" s="27">
        <f t="shared" si="245"/>
        <v>0</v>
      </c>
      <c r="U301" s="27"/>
      <c r="V301" s="19">
        <f t="shared" si="215"/>
        <v>0</v>
      </c>
      <c r="W301" s="19">
        <f t="shared" ca="1" si="216"/>
        <v>0</v>
      </c>
      <c r="X301" s="19">
        <f t="shared" si="217"/>
        <v>44.258239553934473</v>
      </c>
      <c r="Y301" s="19">
        <f t="shared" si="218"/>
        <v>20.277504008929192</v>
      </c>
      <c r="Z301" s="19">
        <f t="shared" si="211"/>
        <v>0</v>
      </c>
      <c r="AA301" s="19">
        <f t="shared" ca="1" si="246"/>
        <v>23.980735545005281</v>
      </c>
      <c r="AB301">
        <f t="shared" si="209"/>
        <v>0</v>
      </c>
      <c r="AC301" s="19">
        <f t="shared" si="219"/>
        <v>0</v>
      </c>
      <c r="AD301" s="29">
        <f t="shared" si="210"/>
        <v>0</v>
      </c>
      <c r="AE301" s="19">
        <f t="shared" ca="1" si="220"/>
        <v>23.980735545005281</v>
      </c>
      <c r="AF301" s="29">
        <f t="shared" ca="1" si="247"/>
        <v>8.7396756498492323E-7</v>
      </c>
      <c r="AG301" s="19"/>
      <c r="AH301" s="19">
        <f t="shared" si="221"/>
        <v>0</v>
      </c>
      <c r="AI301" s="19">
        <f>SUM($AH$23:AH301)</f>
        <v>100000</v>
      </c>
      <c r="AJ301" s="19">
        <f t="shared" si="248"/>
        <v>122060.17184932984</v>
      </c>
      <c r="AK301" s="19">
        <f t="shared" ca="1" si="249"/>
        <v>122060.17184932984</v>
      </c>
      <c r="AL301" s="20">
        <f ca="1">IF($F$13,OFFSET(product_specs!$J$5,MIN(10,saving_model!AZ301),saving_model!$G$14),0)</f>
        <v>0</v>
      </c>
      <c r="AM301" s="19">
        <f t="shared" si="250"/>
        <v>122060.17184932984</v>
      </c>
      <c r="AN301" s="19">
        <f t="shared" si="259"/>
        <v>122498.30353115096</v>
      </c>
      <c r="AO301" s="19">
        <f t="shared" si="251"/>
        <v>0</v>
      </c>
      <c r="AP301" s="19">
        <f t="shared" si="252"/>
        <v>0</v>
      </c>
      <c r="AQ301" s="18">
        <f t="shared" si="222"/>
        <v>102.08191960929247</v>
      </c>
      <c r="AR301" s="18">
        <f t="shared" si="253"/>
        <v>0</v>
      </c>
      <c r="AS301" s="18">
        <f t="shared" si="254"/>
        <v>-672.09952442364431</v>
      </c>
      <c r="AT301" s="3">
        <f>return!Q284</f>
        <v>-5.4911786946882923E-3</v>
      </c>
      <c r="AU301" s="8">
        <f t="shared" si="223"/>
        <v>1.1224847015945618</v>
      </c>
      <c r="AV301">
        <f t="shared" si="224"/>
        <v>0.4335561059522402</v>
      </c>
      <c r="AW301">
        <f t="shared" si="225"/>
        <v>4.9375083501608866E-4</v>
      </c>
      <c r="AX301">
        <f t="shared" si="255"/>
        <v>3.6254999879158035E-4</v>
      </c>
      <c r="AY301">
        <f t="shared" si="226"/>
        <v>0</v>
      </c>
      <c r="AZ301">
        <f t="shared" si="227"/>
        <v>23</v>
      </c>
      <c r="BA301">
        <f t="shared" si="228"/>
        <v>5</v>
      </c>
      <c r="BB301">
        <f t="shared" si="256"/>
        <v>1.1388395371151327E-3</v>
      </c>
      <c r="BC301">
        <f t="shared" si="229"/>
        <v>1.3580799497157443E-2</v>
      </c>
      <c r="BD301">
        <f>VLOOKUP(MIN(90,BE301),mortality!$A$4:$G$76,saving_model!BA301+2,FALSE)</f>
        <v>6.7903997485787215E-3</v>
      </c>
      <c r="BE301">
        <f t="shared" si="230"/>
        <v>72</v>
      </c>
      <c r="BF301" s="9">
        <f t="shared" si="257"/>
        <v>8.3717735912058888E-4</v>
      </c>
      <c r="BG301" s="7">
        <f>VLOOKUP(saving_model!AZ301,lapse!$B$4:$C$134,2,FALSE)</f>
        <v>0.01</v>
      </c>
      <c r="BI301">
        <f>discount_curve!K285</f>
        <v>0.72912178064870448</v>
      </c>
    </row>
    <row r="302" spans="1:61" x14ac:dyDescent="0.55000000000000004">
      <c r="A302">
        <f t="shared" si="258"/>
        <v>279</v>
      </c>
      <c r="B302" s="19">
        <f t="shared" ca="1" si="231"/>
        <v>23.645802259582638</v>
      </c>
      <c r="C302">
        <f t="shared" si="212"/>
        <v>0</v>
      </c>
      <c r="D302">
        <f t="shared" si="232"/>
        <v>60.344125199802932</v>
      </c>
      <c r="E302">
        <f t="shared" ca="1" si="233"/>
        <v>44.309317507391441</v>
      </c>
      <c r="F302">
        <f t="shared" si="213"/>
        <v>0</v>
      </c>
      <c r="G302">
        <f t="shared" si="234"/>
        <v>20.245867661500892</v>
      </c>
      <c r="H302">
        <f t="shared" si="235"/>
        <v>0</v>
      </c>
      <c r="I302" s="19">
        <f t="shared" si="236"/>
        <v>721.82531423905232</v>
      </c>
      <c r="J302" s="26">
        <f t="shared" si="237"/>
        <v>573.28020161077438</v>
      </c>
      <c r="L302" s="19">
        <f t="shared" si="238"/>
        <v>52670.003905308258</v>
      </c>
      <c r="M302" s="26">
        <f t="shared" si="214"/>
        <v>0</v>
      </c>
      <c r="N302" s="18">
        <f t="shared" si="239"/>
        <v>43.891669921090212</v>
      </c>
      <c r="O302" s="18">
        <f t="shared" si="240"/>
        <v>0</v>
      </c>
      <c r="P302" s="18">
        <f t="shared" si="241"/>
        <v>721.82531423905232</v>
      </c>
      <c r="Q302" s="18">
        <f t="shared" si="242"/>
        <v>60.344125199802932</v>
      </c>
      <c r="R302" s="18">
        <f t="shared" si="243"/>
        <v>44.309317507391441</v>
      </c>
      <c r="S302" s="26">
        <f t="shared" si="244"/>
        <v>53243.284106919033</v>
      </c>
      <c r="T302" s="27">
        <f t="shared" si="245"/>
        <v>0</v>
      </c>
      <c r="U302" s="27"/>
      <c r="V302" s="19">
        <f t="shared" si="215"/>
        <v>0</v>
      </c>
      <c r="W302" s="19">
        <f t="shared" ca="1" si="216"/>
        <v>0</v>
      </c>
      <c r="X302" s="19">
        <f t="shared" si="217"/>
        <v>43.891669921090212</v>
      </c>
      <c r="Y302" s="19">
        <f t="shared" si="218"/>
        <v>20.245867661500892</v>
      </c>
      <c r="Z302" s="19">
        <f t="shared" si="211"/>
        <v>0</v>
      </c>
      <c r="AA302" s="19">
        <f t="shared" ca="1" si="246"/>
        <v>23.64580225958932</v>
      </c>
      <c r="AB302">
        <f t="shared" si="209"/>
        <v>0</v>
      </c>
      <c r="AC302" s="19">
        <f t="shared" si="219"/>
        <v>0</v>
      </c>
      <c r="AD302" s="29">
        <f t="shared" si="210"/>
        <v>0</v>
      </c>
      <c r="AE302" s="19">
        <f t="shared" ca="1" si="220"/>
        <v>23.64580225958932</v>
      </c>
      <c r="AF302" s="29">
        <f t="shared" ca="1" si="247"/>
        <v>-6.6826544298237422E-6</v>
      </c>
      <c r="AG302" s="19"/>
      <c r="AH302" s="19">
        <f t="shared" si="221"/>
        <v>0</v>
      </c>
      <c r="AI302" s="19">
        <f>SUM($AH$23:AH302)</f>
        <v>100000</v>
      </c>
      <c r="AJ302" s="19">
        <f t="shared" si="248"/>
        <v>122457.60462736005</v>
      </c>
      <c r="AK302" s="19">
        <f t="shared" ca="1" si="249"/>
        <v>122457.60462736005</v>
      </c>
      <c r="AL302" s="20">
        <f ca="1">IF($F$13,OFFSET(product_specs!$J$5,MIN(10,saving_model!AZ302),saving_model!$G$14),0)</f>
        <v>0</v>
      </c>
      <c r="AM302" s="19">
        <f t="shared" si="250"/>
        <v>122457.60462736005</v>
      </c>
      <c r="AN302" s="19">
        <f t="shared" si="259"/>
        <v>121724.12208711803</v>
      </c>
      <c r="AO302" s="19">
        <f t="shared" si="251"/>
        <v>0</v>
      </c>
      <c r="AP302" s="19">
        <f t="shared" si="252"/>
        <v>0</v>
      </c>
      <c r="AQ302" s="18">
        <f t="shared" si="222"/>
        <v>101.43676840593169</v>
      </c>
      <c r="AR302" s="18">
        <f t="shared" si="253"/>
        <v>0</v>
      </c>
      <c r="AS302" s="18">
        <f t="shared" si="254"/>
        <v>1669.8386172959106</v>
      </c>
      <c r="AT302" s="3">
        <f>return!Q285</f>
        <v>1.3729664107646533E-2</v>
      </c>
      <c r="AU302" s="8">
        <f t="shared" si="223"/>
        <v>1.1229513351479958</v>
      </c>
      <c r="AV302">
        <f t="shared" si="224"/>
        <v>0.43269980511843253</v>
      </c>
      <c r="AW302">
        <f t="shared" si="225"/>
        <v>4.9277564577088391E-4</v>
      </c>
      <c r="AX302">
        <f t="shared" si="255"/>
        <v>3.6183393952727742E-4</v>
      </c>
      <c r="AY302">
        <f t="shared" si="226"/>
        <v>0</v>
      </c>
      <c r="AZ302">
        <f t="shared" si="227"/>
        <v>23</v>
      </c>
      <c r="BA302">
        <f t="shared" si="228"/>
        <v>5</v>
      </c>
      <c r="BB302">
        <f t="shared" si="256"/>
        <v>1.1388395371151327E-3</v>
      </c>
      <c r="BC302">
        <f t="shared" si="229"/>
        <v>1.3580799497157443E-2</v>
      </c>
      <c r="BD302">
        <f>VLOOKUP(MIN(90,BE302),mortality!$A$4:$G$76,saving_model!BA302+2,FALSE)</f>
        <v>6.7903997485787215E-3</v>
      </c>
      <c r="BE302">
        <f t="shared" si="230"/>
        <v>72</v>
      </c>
      <c r="BF302" s="9">
        <f t="shared" si="257"/>
        <v>8.3717735912058888E-4</v>
      </c>
      <c r="BG302" s="7">
        <f>VLOOKUP(saving_model!AZ302,lapse!$B$4:$C$134,2,FALSE)</f>
        <v>0.01</v>
      </c>
      <c r="BI302">
        <f>discount_curve!K286</f>
        <v>0.72829368956319596</v>
      </c>
    </row>
    <row r="303" spans="1:61" x14ac:dyDescent="0.55000000000000004">
      <c r="A303">
        <f t="shared" si="258"/>
        <v>280</v>
      </c>
      <c r="B303" s="19">
        <f t="shared" ca="1" si="231"/>
        <v>24.155122750280725</v>
      </c>
      <c r="C303">
        <f t="shared" si="212"/>
        <v>0</v>
      </c>
      <c r="D303">
        <f t="shared" si="232"/>
        <v>61.084322575974227</v>
      </c>
      <c r="E303">
        <f t="shared" ca="1" si="233"/>
        <v>44.852827591435535</v>
      </c>
      <c r="F303">
        <f t="shared" si="213"/>
        <v>0</v>
      </c>
      <c r="G303">
        <f t="shared" si="234"/>
        <v>20.214280672143399</v>
      </c>
      <c r="H303">
        <f t="shared" si="235"/>
        <v>0</v>
      </c>
      <c r="I303" s="19">
        <f t="shared" si="236"/>
        <v>875.98312830091788</v>
      </c>
      <c r="J303" s="26">
        <f t="shared" si="237"/>
        <v>725.67657471108396</v>
      </c>
      <c r="L303" s="19">
        <f t="shared" si="238"/>
        <v>53243.284106919033</v>
      </c>
      <c r="M303" s="26">
        <f t="shared" si="214"/>
        <v>0</v>
      </c>
      <c r="N303" s="18">
        <f t="shared" si="239"/>
        <v>44.369403422432534</v>
      </c>
      <c r="O303" s="18">
        <f t="shared" si="240"/>
        <v>0</v>
      </c>
      <c r="P303" s="18">
        <f t="shared" si="241"/>
        <v>875.98312830091788</v>
      </c>
      <c r="Q303" s="18">
        <f t="shared" si="242"/>
        <v>61.084322575974227</v>
      </c>
      <c r="R303" s="18">
        <f t="shared" si="243"/>
        <v>44.852827591435535</v>
      </c>
      <c r="S303" s="26">
        <f t="shared" si="244"/>
        <v>53968.960681630109</v>
      </c>
      <c r="T303" s="27">
        <f t="shared" si="245"/>
        <v>0</v>
      </c>
      <c r="U303" s="27"/>
      <c r="V303" s="19">
        <f t="shared" si="215"/>
        <v>0</v>
      </c>
      <c r="W303" s="19">
        <f t="shared" ca="1" si="216"/>
        <v>0</v>
      </c>
      <c r="X303" s="19">
        <f t="shared" si="217"/>
        <v>44.369403422432534</v>
      </c>
      <c r="Y303" s="19">
        <f t="shared" si="218"/>
        <v>20.214280672143399</v>
      </c>
      <c r="Z303" s="19">
        <f t="shared" si="211"/>
        <v>0</v>
      </c>
      <c r="AA303" s="19">
        <f t="shared" ca="1" si="246"/>
        <v>24.155122750289134</v>
      </c>
      <c r="AB303">
        <f t="shared" si="209"/>
        <v>0</v>
      </c>
      <c r="AC303" s="19">
        <f t="shared" si="219"/>
        <v>0</v>
      </c>
      <c r="AD303" s="29">
        <f t="shared" si="210"/>
        <v>0</v>
      </c>
      <c r="AE303" s="19">
        <f t="shared" ca="1" si="220"/>
        <v>24.155122750289134</v>
      </c>
      <c r="AF303" s="29">
        <f t="shared" ca="1" si="247"/>
        <v>-8.4092732777207857E-6</v>
      </c>
      <c r="AG303" s="19"/>
      <c r="AH303" s="19">
        <f t="shared" si="221"/>
        <v>0</v>
      </c>
      <c r="AI303" s="19">
        <f>SUM($AH$23:AH303)</f>
        <v>100000</v>
      </c>
      <c r="AJ303" s="19">
        <f t="shared" si="248"/>
        <v>124205.01554859645</v>
      </c>
      <c r="AK303" s="19">
        <f t="shared" ca="1" si="249"/>
        <v>124205.01554859645</v>
      </c>
      <c r="AL303" s="20">
        <f ca="1">IF($F$13,OFFSET(product_specs!$J$5,MIN(10,saving_model!AZ303),saving_model!$G$14),0)</f>
        <v>0</v>
      </c>
      <c r="AM303" s="19">
        <f t="shared" si="250"/>
        <v>124205.01554859645</v>
      </c>
      <c r="AN303" s="19">
        <f t="shared" si="259"/>
        <v>123292.52393600802</v>
      </c>
      <c r="AO303" s="19">
        <f t="shared" si="251"/>
        <v>0</v>
      </c>
      <c r="AP303" s="19">
        <f t="shared" si="252"/>
        <v>0</v>
      </c>
      <c r="AQ303" s="18">
        <f t="shared" si="222"/>
        <v>102.74376994667335</v>
      </c>
      <c r="AR303" s="18">
        <f t="shared" si="253"/>
        <v>0</v>
      </c>
      <c r="AS303" s="18">
        <f t="shared" si="254"/>
        <v>2030.4707650701989</v>
      </c>
      <c r="AT303" s="3">
        <f>return!Q286</f>
        <v>1.6482461145178595E-2</v>
      </c>
      <c r="AU303" s="8">
        <f t="shared" si="223"/>
        <v>1.1234181626879252</v>
      </c>
      <c r="AV303">
        <f t="shared" si="224"/>
        <v>0.43184519553313439</v>
      </c>
      <c r="AW303">
        <f t="shared" si="225"/>
        <v>4.9180238258634873E-4</v>
      </c>
      <c r="AX303">
        <f t="shared" si="255"/>
        <v>3.611192945254809E-4</v>
      </c>
      <c r="AY303">
        <f t="shared" si="226"/>
        <v>0</v>
      </c>
      <c r="AZ303">
        <f t="shared" si="227"/>
        <v>23</v>
      </c>
      <c r="BA303">
        <f t="shared" si="228"/>
        <v>5</v>
      </c>
      <c r="BB303">
        <f t="shared" si="256"/>
        <v>1.1388395371151327E-3</v>
      </c>
      <c r="BC303">
        <f t="shared" si="229"/>
        <v>1.3580799497157443E-2</v>
      </c>
      <c r="BD303">
        <f>VLOOKUP(MIN(90,BE303),mortality!$A$4:$G$76,saving_model!BA303+2,FALSE)</f>
        <v>6.7903997485787215E-3</v>
      </c>
      <c r="BE303">
        <f t="shared" si="230"/>
        <v>72</v>
      </c>
      <c r="BF303" s="9">
        <f t="shared" si="257"/>
        <v>8.3717735912058888E-4</v>
      </c>
      <c r="BG303" s="7">
        <f>VLOOKUP(saving_model!AZ303,lapse!$B$4:$C$134,2,FALSE)</f>
        <v>0.01</v>
      </c>
      <c r="BI303">
        <f>discount_curve!K287</f>
        <v>0.72746653897194258</v>
      </c>
    </row>
    <row r="304" spans="1:61" x14ac:dyDescent="0.55000000000000004">
      <c r="A304">
        <f t="shared" si="258"/>
        <v>281</v>
      </c>
      <c r="B304" s="19">
        <f t="shared" ca="1" si="231"/>
        <v>24.791390937504502</v>
      </c>
      <c r="C304">
        <f t="shared" si="212"/>
        <v>0</v>
      </c>
      <c r="D304">
        <f t="shared" si="232"/>
        <v>61.42273985124725</v>
      </c>
      <c r="E304">
        <f t="shared" ca="1" si="233"/>
        <v>45.101319693200359</v>
      </c>
      <c r="F304">
        <f t="shared" si="213"/>
        <v>0</v>
      </c>
      <c r="G304">
        <f t="shared" si="234"/>
        <v>20.182742963849741</v>
      </c>
      <c r="H304">
        <f t="shared" si="235"/>
        <v>0</v>
      </c>
      <c r="I304" s="19">
        <f t="shared" si="236"/>
        <v>21.004098886977722</v>
      </c>
      <c r="J304" s="26">
        <f t="shared" si="237"/>
        <v>-130.49409455882414</v>
      </c>
      <c r="L304" s="19">
        <f t="shared" si="238"/>
        <v>53968.960681630117</v>
      </c>
      <c r="M304" s="26">
        <f t="shared" si="214"/>
        <v>0</v>
      </c>
      <c r="N304" s="18">
        <f t="shared" si="239"/>
        <v>44.974133901358428</v>
      </c>
      <c r="O304" s="18">
        <f t="shared" si="240"/>
        <v>0</v>
      </c>
      <c r="P304" s="18">
        <f t="shared" si="241"/>
        <v>21.004098886977722</v>
      </c>
      <c r="Q304" s="18">
        <f t="shared" si="242"/>
        <v>61.42273985124725</v>
      </c>
      <c r="R304" s="18">
        <f t="shared" si="243"/>
        <v>45.101319693200359</v>
      </c>
      <c r="S304" s="26">
        <f t="shared" si="244"/>
        <v>53838.466587071292</v>
      </c>
      <c r="T304" s="27">
        <f t="shared" si="245"/>
        <v>0</v>
      </c>
      <c r="U304" s="27"/>
      <c r="V304" s="19">
        <f t="shared" si="215"/>
        <v>0</v>
      </c>
      <c r="W304" s="19">
        <f t="shared" ca="1" si="216"/>
        <v>0</v>
      </c>
      <c r="X304" s="19">
        <f t="shared" si="217"/>
        <v>44.974133901358428</v>
      </c>
      <c r="Y304" s="19">
        <f t="shared" si="218"/>
        <v>20.182742963849741</v>
      </c>
      <c r="Z304" s="19">
        <f t="shared" si="211"/>
        <v>0</v>
      </c>
      <c r="AA304" s="19">
        <f t="shared" ca="1" si="246"/>
        <v>24.791390937508687</v>
      </c>
      <c r="AB304">
        <f t="shared" si="209"/>
        <v>0</v>
      </c>
      <c r="AC304" s="19">
        <f t="shared" si="219"/>
        <v>0</v>
      </c>
      <c r="AD304" s="29">
        <f t="shared" si="210"/>
        <v>0</v>
      </c>
      <c r="AE304" s="19">
        <f t="shared" ca="1" si="220"/>
        <v>24.791390937508687</v>
      </c>
      <c r="AF304" s="29">
        <f t="shared" ca="1" si="247"/>
        <v>-4.1850967136269901E-6</v>
      </c>
      <c r="AG304" s="19"/>
      <c r="AH304" s="19">
        <f t="shared" si="221"/>
        <v>0</v>
      </c>
      <c r="AI304" s="19">
        <f>SUM($AH$23:AH304)</f>
        <v>100000</v>
      </c>
      <c r="AJ304" s="19">
        <f t="shared" si="248"/>
        <v>125140.29194998686</v>
      </c>
      <c r="AK304" s="19">
        <f t="shared" ca="1" si="249"/>
        <v>125140.29194998686</v>
      </c>
      <c r="AL304" s="20">
        <f ca="1">IF($F$13,OFFSET(product_specs!$J$5,MIN(10,saving_model!AZ304),saving_model!$G$14),0)</f>
        <v>0</v>
      </c>
      <c r="AM304" s="19">
        <f t="shared" si="250"/>
        <v>125140.29194998686</v>
      </c>
      <c r="AN304" s="19">
        <f t="shared" si="259"/>
        <v>125220.25093113155</v>
      </c>
      <c r="AO304" s="19">
        <f t="shared" si="251"/>
        <v>0</v>
      </c>
      <c r="AP304" s="19">
        <f t="shared" si="252"/>
        <v>0</v>
      </c>
      <c r="AQ304" s="18">
        <f t="shared" si="222"/>
        <v>104.35020910927629</v>
      </c>
      <c r="AR304" s="18">
        <f t="shared" si="253"/>
        <v>0</v>
      </c>
      <c r="AS304" s="18">
        <f t="shared" si="254"/>
        <v>48.78245592918443</v>
      </c>
      <c r="AT304" s="3">
        <f>return!Q287</f>
        <v>3.8989813163370357E-4</v>
      </c>
      <c r="AU304" s="8">
        <f t="shared" si="223"/>
        <v>1.1238851842949926</v>
      </c>
      <c r="AV304">
        <f t="shared" si="224"/>
        <v>0.43099227385602257</v>
      </c>
      <c r="AW304">
        <f t="shared" si="225"/>
        <v>4.9083104165839131E-4</v>
      </c>
      <c r="AX304">
        <f t="shared" si="255"/>
        <v>3.6040606099293262E-4</v>
      </c>
      <c r="AY304">
        <f t="shared" si="226"/>
        <v>0</v>
      </c>
      <c r="AZ304">
        <f t="shared" si="227"/>
        <v>23</v>
      </c>
      <c r="BA304">
        <f t="shared" si="228"/>
        <v>5</v>
      </c>
      <c r="BB304">
        <f t="shared" si="256"/>
        <v>1.1388395371151327E-3</v>
      </c>
      <c r="BC304">
        <f t="shared" si="229"/>
        <v>1.3580799497157443E-2</v>
      </c>
      <c r="BD304">
        <f>VLOOKUP(MIN(90,BE304),mortality!$A$4:$G$76,saving_model!BA304+2,FALSE)</f>
        <v>6.7903997485787215E-3</v>
      </c>
      <c r="BE304">
        <f t="shared" si="230"/>
        <v>72</v>
      </c>
      <c r="BF304" s="9">
        <f t="shared" si="257"/>
        <v>8.3717735912058888E-4</v>
      </c>
      <c r="BG304" s="7">
        <f>VLOOKUP(saving_model!AZ304,lapse!$B$4:$C$134,2,FALSE)</f>
        <v>0.01</v>
      </c>
      <c r="BI304">
        <f>discount_curve!K288</f>
        <v>0.72664032780678922</v>
      </c>
    </row>
    <row r="305" spans="1:61" x14ac:dyDescent="0.55000000000000004">
      <c r="A305">
        <f t="shared" si="258"/>
        <v>282</v>
      </c>
      <c r="B305" s="19">
        <f t="shared" ca="1" si="231"/>
        <v>24.714134362830038</v>
      </c>
      <c r="C305">
        <f t="shared" si="212"/>
        <v>0</v>
      </c>
      <c r="D305">
        <f t="shared" si="232"/>
        <v>61.245708881159729</v>
      </c>
      <c r="E305">
        <f t="shared" ca="1" si="233"/>
        <v>44.971329881660679</v>
      </c>
      <c r="F305">
        <f t="shared" si="213"/>
        <v>0</v>
      </c>
      <c r="G305">
        <f t="shared" si="234"/>
        <v>20.151254459733106</v>
      </c>
      <c r="H305">
        <f t="shared" si="235"/>
        <v>0</v>
      </c>
      <c r="I305" s="19">
        <f t="shared" si="236"/>
        <v>-29.072827689507246</v>
      </c>
      <c r="J305" s="26">
        <f t="shared" si="237"/>
        <v>-180.15525527489081</v>
      </c>
      <c r="L305" s="19">
        <f t="shared" si="238"/>
        <v>53838.466587071292</v>
      </c>
      <c r="M305" s="26">
        <f t="shared" si="214"/>
        <v>0</v>
      </c>
      <c r="N305" s="18">
        <f t="shared" si="239"/>
        <v>44.86538882255941</v>
      </c>
      <c r="O305" s="18">
        <f t="shared" si="240"/>
        <v>0</v>
      </c>
      <c r="P305" s="18">
        <f t="shared" si="241"/>
        <v>-29.072827689507246</v>
      </c>
      <c r="Q305" s="18">
        <f t="shared" si="242"/>
        <v>61.245708881159729</v>
      </c>
      <c r="R305" s="18">
        <f t="shared" si="243"/>
        <v>44.971329881660679</v>
      </c>
      <c r="S305" s="26">
        <f t="shared" si="244"/>
        <v>53658.311331796402</v>
      </c>
      <c r="T305" s="27">
        <f t="shared" si="245"/>
        <v>0</v>
      </c>
      <c r="U305" s="27"/>
      <c r="V305" s="19">
        <f t="shared" si="215"/>
        <v>0</v>
      </c>
      <c r="W305" s="19">
        <f t="shared" ca="1" si="216"/>
        <v>0</v>
      </c>
      <c r="X305" s="19">
        <f t="shared" si="217"/>
        <v>44.86538882255941</v>
      </c>
      <c r="Y305" s="19">
        <f t="shared" si="218"/>
        <v>20.151254459733106</v>
      </c>
      <c r="Z305" s="19">
        <f t="shared" si="211"/>
        <v>0</v>
      </c>
      <c r="AA305" s="19">
        <f t="shared" ca="1" si="246"/>
        <v>24.714134362826304</v>
      </c>
      <c r="AB305">
        <f t="shared" si="209"/>
        <v>0</v>
      </c>
      <c r="AC305" s="19">
        <f t="shared" si="219"/>
        <v>0</v>
      </c>
      <c r="AD305" s="29">
        <f t="shared" si="210"/>
        <v>0</v>
      </c>
      <c r="AE305" s="19">
        <f t="shared" ca="1" si="220"/>
        <v>24.714134362826304</v>
      </c>
      <c r="AF305" s="29">
        <f t="shared" ca="1" si="247"/>
        <v>3.7339020764193265E-6</v>
      </c>
      <c r="AG305" s="19"/>
      <c r="AH305" s="19">
        <f t="shared" si="221"/>
        <v>0</v>
      </c>
      <c r="AI305" s="19">
        <f>SUM($AH$23:AH305)</f>
        <v>100000</v>
      </c>
      <c r="AJ305" s="19">
        <f t="shared" si="248"/>
        <v>125026.55133990115</v>
      </c>
      <c r="AK305" s="19">
        <f t="shared" ca="1" si="249"/>
        <v>125026.55133990115</v>
      </c>
      <c r="AL305" s="20">
        <f ca="1">IF($F$13,OFFSET(product_specs!$J$5,MIN(10,saving_model!AZ305),saving_model!$G$14),0)</f>
        <v>0</v>
      </c>
      <c r="AM305" s="19">
        <f t="shared" si="250"/>
        <v>125026.55133990115</v>
      </c>
      <c r="AN305" s="19">
        <f t="shared" si="259"/>
        <v>125164.68317795146</v>
      </c>
      <c r="AO305" s="19">
        <f t="shared" si="251"/>
        <v>0</v>
      </c>
      <c r="AP305" s="19">
        <f t="shared" si="252"/>
        <v>0</v>
      </c>
      <c r="AQ305" s="18">
        <f t="shared" si="222"/>
        <v>104.30390264829289</v>
      </c>
      <c r="AR305" s="18">
        <f t="shared" si="253"/>
        <v>0</v>
      </c>
      <c r="AS305" s="18">
        <f t="shared" si="254"/>
        <v>-67.655870804039836</v>
      </c>
      <c r="AT305" s="3">
        <f>return!Q288</f>
        <v>-5.4098565185944913E-4</v>
      </c>
      <c r="AU305" s="8">
        <f t="shared" si="223"/>
        <v>1.124352400049875</v>
      </c>
      <c r="AV305">
        <f t="shared" si="224"/>
        <v>0.43014103675337129</v>
      </c>
      <c r="AW305">
        <f t="shared" si="225"/>
        <v>4.8986161919043261E-4</v>
      </c>
      <c r="AX305">
        <f t="shared" si="255"/>
        <v>3.5969423614189112E-4</v>
      </c>
      <c r="AY305">
        <f t="shared" si="226"/>
        <v>0</v>
      </c>
      <c r="AZ305">
        <f t="shared" si="227"/>
        <v>23</v>
      </c>
      <c r="BA305">
        <f t="shared" si="228"/>
        <v>5</v>
      </c>
      <c r="BB305">
        <f t="shared" si="256"/>
        <v>1.1388395371151327E-3</v>
      </c>
      <c r="BC305">
        <f t="shared" si="229"/>
        <v>1.3580799497157443E-2</v>
      </c>
      <c r="BD305">
        <f>VLOOKUP(MIN(90,BE305),mortality!$A$4:$G$76,saving_model!BA305+2,FALSE)</f>
        <v>6.7903997485787215E-3</v>
      </c>
      <c r="BE305">
        <f t="shared" si="230"/>
        <v>72</v>
      </c>
      <c r="BF305" s="9">
        <f t="shared" si="257"/>
        <v>8.3717735912058888E-4</v>
      </c>
      <c r="BG305" s="7">
        <f>VLOOKUP(saving_model!AZ305,lapse!$B$4:$C$134,2,FALSE)</f>
        <v>0.01</v>
      </c>
      <c r="BI305">
        <f>discount_curve!K289</f>
        <v>0.72581505500079468</v>
      </c>
    </row>
    <row r="306" spans="1:61" x14ac:dyDescent="0.55000000000000004">
      <c r="A306">
        <f t="shared" si="258"/>
        <v>283</v>
      </c>
      <c r="B306" s="19">
        <f t="shared" ca="1" si="231"/>
        <v>24.595444360135971</v>
      </c>
      <c r="C306">
        <f t="shared" si="212"/>
        <v>0</v>
      </c>
      <c r="D306">
        <f t="shared" si="232"/>
        <v>61.146972527779049</v>
      </c>
      <c r="E306">
        <f t="shared" ca="1" si="233"/>
        <v>44.898830024930952</v>
      </c>
      <c r="F306">
        <f t="shared" si="213"/>
        <v>0</v>
      </c>
      <c r="G306">
        <f t="shared" si="234"/>
        <v>20.119815083026612</v>
      </c>
      <c r="H306">
        <f t="shared" si="235"/>
        <v>0</v>
      </c>
      <c r="I306" s="19">
        <f t="shared" si="236"/>
        <v>157.35495549939543</v>
      </c>
      <c r="J306" s="26">
        <f t="shared" si="237"/>
        <v>6.5938935035228496</v>
      </c>
      <c r="L306" s="19">
        <f t="shared" si="238"/>
        <v>53658.311331796402</v>
      </c>
      <c r="M306" s="26">
        <f t="shared" si="214"/>
        <v>0</v>
      </c>
      <c r="N306" s="18">
        <f t="shared" si="239"/>
        <v>44.715259443163667</v>
      </c>
      <c r="O306" s="18">
        <f t="shared" si="240"/>
        <v>0</v>
      </c>
      <c r="P306" s="18">
        <f t="shared" si="241"/>
        <v>157.35495549939543</v>
      </c>
      <c r="Q306" s="18">
        <f t="shared" si="242"/>
        <v>61.146972527779049</v>
      </c>
      <c r="R306" s="18">
        <f t="shared" si="243"/>
        <v>44.898830024930952</v>
      </c>
      <c r="S306" s="26">
        <f t="shared" si="244"/>
        <v>53664.905225299924</v>
      </c>
      <c r="T306" s="27">
        <f t="shared" si="245"/>
        <v>0</v>
      </c>
      <c r="U306" s="27"/>
      <c r="V306" s="19">
        <f t="shared" si="215"/>
        <v>0</v>
      </c>
      <c r="W306" s="19">
        <f t="shared" ca="1" si="216"/>
        <v>0</v>
      </c>
      <c r="X306" s="19">
        <f t="shared" si="217"/>
        <v>44.715259443163667</v>
      </c>
      <c r="Y306" s="19">
        <f t="shared" si="218"/>
        <v>20.119815083026612</v>
      </c>
      <c r="Z306" s="19">
        <f t="shared" si="211"/>
        <v>0</v>
      </c>
      <c r="AA306" s="19">
        <f t="shared" ca="1" si="246"/>
        <v>24.595444360137055</v>
      </c>
      <c r="AB306">
        <f t="shared" si="209"/>
        <v>0</v>
      </c>
      <c r="AC306" s="19">
        <f t="shared" si="219"/>
        <v>0</v>
      </c>
      <c r="AD306" s="29">
        <f t="shared" si="210"/>
        <v>0</v>
      </c>
      <c r="AE306" s="19">
        <f t="shared" ca="1" si="220"/>
        <v>24.595444360137055</v>
      </c>
      <c r="AF306" s="29">
        <f t="shared" ca="1" si="247"/>
        <v>-1.0835776720341528E-6</v>
      </c>
      <c r="AG306" s="19"/>
      <c r="AH306" s="19">
        <f t="shared" si="221"/>
        <v>0</v>
      </c>
      <c r="AI306" s="19">
        <f>SUM($AH$23:AH306)</f>
        <v>100000</v>
      </c>
      <c r="AJ306" s="19">
        <f t="shared" si="248"/>
        <v>125072.01682897068</v>
      </c>
      <c r="AK306" s="19">
        <f t="shared" ca="1" si="249"/>
        <v>125072.01682897068</v>
      </c>
      <c r="AL306" s="20">
        <f ca="1">IF($F$13,OFFSET(product_specs!$J$5,MIN(10,saving_model!AZ306),saving_model!$G$14),0)</f>
        <v>0</v>
      </c>
      <c r="AM306" s="19">
        <f t="shared" si="250"/>
        <v>125072.01682897068</v>
      </c>
      <c r="AN306" s="19">
        <f t="shared" si="259"/>
        <v>124992.72340449913</v>
      </c>
      <c r="AO306" s="19">
        <f t="shared" si="251"/>
        <v>0</v>
      </c>
      <c r="AP306" s="19">
        <f t="shared" si="252"/>
        <v>0</v>
      </c>
      <c r="AQ306" s="18">
        <f t="shared" si="222"/>
        <v>104.16060283708261</v>
      </c>
      <c r="AR306" s="18">
        <f t="shared" si="253"/>
        <v>0</v>
      </c>
      <c r="AS306" s="18">
        <f t="shared" si="254"/>
        <v>366.90805461725552</v>
      </c>
      <c r="AT306" s="3">
        <f>return!Q289</f>
        <v>2.9378835530355918E-3</v>
      </c>
      <c r="AU306" s="8">
        <f t="shared" si="223"/>
        <v>1.1248198100332825</v>
      </c>
      <c r="AV306">
        <f t="shared" si="224"/>
        <v>0.42929148089803892</v>
      </c>
      <c r="AW306">
        <f t="shared" si="225"/>
        <v>4.8889411139339247E-4</v>
      </c>
      <c r="AX306">
        <f t="shared" si="255"/>
        <v>3.5898381719012102E-4</v>
      </c>
      <c r="AY306">
        <f t="shared" si="226"/>
        <v>0</v>
      </c>
      <c r="AZ306">
        <f t="shared" si="227"/>
        <v>23</v>
      </c>
      <c r="BA306">
        <f t="shared" si="228"/>
        <v>5</v>
      </c>
      <c r="BB306">
        <f t="shared" si="256"/>
        <v>1.1388395371151327E-3</v>
      </c>
      <c r="BC306">
        <f t="shared" si="229"/>
        <v>1.3580799497157443E-2</v>
      </c>
      <c r="BD306">
        <f>VLOOKUP(MIN(90,BE306),mortality!$A$4:$G$76,saving_model!BA306+2,FALSE)</f>
        <v>6.7903997485787215E-3</v>
      </c>
      <c r="BE306">
        <f t="shared" si="230"/>
        <v>72</v>
      </c>
      <c r="BF306" s="9">
        <f t="shared" si="257"/>
        <v>8.3717735912058888E-4</v>
      </c>
      <c r="BG306" s="7">
        <f>VLOOKUP(saving_model!AZ306,lapse!$B$4:$C$134,2,FALSE)</f>
        <v>0.01</v>
      </c>
      <c r="BI306">
        <f>discount_curve!K290</f>
        <v>0.7249907194882288</v>
      </c>
    </row>
    <row r="307" spans="1:61" x14ac:dyDescent="0.55000000000000004">
      <c r="A307">
        <f t="shared" si="258"/>
        <v>284</v>
      </c>
      <c r="B307" s="19">
        <f t="shared" ca="1" si="231"/>
        <v>24.632329597325565</v>
      </c>
      <c r="C307">
        <f t="shared" si="212"/>
        <v>0</v>
      </c>
      <c r="D307">
        <f t="shared" si="232"/>
        <v>60.562772516067724</v>
      </c>
      <c r="E307">
        <f t="shared" ca="1" si="233"/>
        <v>44.469865254606908</v>
      </c>
      <c r="F307">
        <f t="shared" si="213"/>
        <v>0</v>
      </c>
      <c r="G307">
        <f t="shared" si="234"/>
        <v>20.088424757083164</v>
      </c>
      <c r="H307">
        <f t="shared" si="235"/>
        <v>0</v>
      </c>
      <c r="I307" s="19">
        <f t="shared" si="236"/>
        <v>-880.75233813797604</v>
      </c>
      <c r="J307" s="26">
        <f t="shared" si="237"/>
        <v>-1030.5057302630594</v>
      </c>
      <c r="L307" s="19">
        <f t="shared" si="238"/>
        <v>53664.905225299924</v>
      </c>
      <c r="M307" s="26">
        <f t="shared" si="214"/>
        <v>0</v>
      </c>
      <c r="N307" s="18">
        <f t="shared" si="239"/>
        <v>44.720754354416606</v>
      </c>
      <c r="O307" s="18">
        <f t="shared" si="240"/>
        <v>0</v>
      </c>
      <c r="P307" s="18">
        <f t="shared" si="241"/>
        <v>-880.75233813797604</v>
      </c>
      <c r="Q307" s="18">
        <f t="shared" si="242"/>
        <v>60.562772516067724</v>
      </c>
      <c r="R307" s="18">
        <f t="shared" si="243"/>
        <v>44.469865254606908</v>
      </c>
      <c r="S307" s="26">
        <f t="shared" si="244"/>
        <v>52634.399495036858</v>
      </c>
      <c r="T307" s="27">
        <f t="shared" si="245"/>
        <v>0</v>
      </c>
      <c r="U307" s="27"/>
      <c r="V307" s="19">
        <f t="shared" si="215"/>
        <v>0</v>
      </c>
      <c r="W307" s="19">
        <f t="shared" ca="1" si="216"/>
        <v>0</v>
      </c>
      <c r="X307" s="19">
        <f t="shared" si="217"/>
        <v>44.720754354416606</v>
      </c>
      <c r="Y307" s="19">
        <f t="shared" si="218"/>
        <v>20.088424757083164</v>
      </c>
      <c r="Z307" s="19">
        <f t="shared" si="211"/>
        <v>0</v>
      </c>
      <c r="AA307" s="19">
        <f t="shared" ca="1" si="246"/>
        <v>24.632329597333442</v>
      </c>
      <c r="AB307">
        <f t="shared" si="209"/>
        <v>0</v>
      </c>
      <c r="AC307" s="19">
        <f t="shared" si="219"/>
        <v>0</v>
      </c>
      <c r="AD307" s="29">
        <f t="shared" si="210"/>
        <v>0</v>
      </c>
      <c r="AE307" s="19">
        <f t="shared" ca="1" si="220"/>
        <v>24.632329597333442</v>
      </c>
      <c r="AF307" s="29">
        <f t="shared" ca="1" si="247"/>
        <v>-7.8763662259007106E-6</v>
      </c>
      <c r="AG307" s="19"/>
      <c r="AH307" s="19">
        <f t="shared" si="221"/>
        <v>0</v>
      </c>
      <c r="AI307" s="19">
        <f>SUM($AH$23:AH307)</f>
        <v>100000</v>
      </c>
      <c r="AJ307" s="19">
        <f t="shared" si="248"/>
        <v>124122.22429735835</v>
      </c>
      <c r="AK307" s="19">
        <f t="shared" ca="1" si="249"/>
        <v>124122.22429735835</v>
      </c>
      <c r="AL307" s="20">
        <f ca="1">IF($F$13,OFFSET(product_specs!$J$5,MIN(10,saving_model!AZ307),saving_model!$G$14),0)</f>
        <v>0</v>
      </c>
      <c r="AM307" s="19">
        <f t="shared" si="250"/>
        <v>124122.22429735835</v>
      </c>
      <c r="AN307" s="19">
        <f t="shared" si="259"/>
        <v>125255.47085627931</v>
      </c>
      <c r="AO307" s="19">
        <f t="shared" si="251"/>
        <v>0</v>
      </c>
      <c r="AP307" s="19">
        <f t="shared" si="252"/>
        <v>0</v>
      </c>
      <c r="AQ307" s="18">
        <f t="shared" si="222"/>
        <v>104.37955904689943</v>
      </c>
      <c r="AR307" s="18">
        <f t="shared" si="253"/>
        <v>0</v>
      </c>
      <c r="AS307" s="18">
        <f t="shared" si="254"/>
        <v>-2057.7339997481236</v>
      </c>
      <c r="AT307" s="3">
        <f>return!Q290</f>
        <v>-1.6441998055462648E-2</v>
      </c>
      <c r="AU307" s="8">
        <f t="shared" si="223"/>
        <v>1.1252874143259586</v>
      </c>
      <c r="AV307">
        <f t="shared" si="224"/>
        <v>0.42844360296945538</v>
      </c>
      <c r="AW307">
        <f t="shared" si="225"/>
        <v>4.8792851448567427E-4</v>
      </c>
      <c r="AX307">
        <f t="shared" si="255"/>
        <v>3.5827480136088201E-4</v>
      </c>
      <c r="AY307">
        <f t="shared" si="226"/>
        <v>0</v>
      </c>
      <c r="AZ307">
        <f t="shared" si="227"/>
        <v>23</v>
      </c>
      <c r="BA307">
        <f t="shared" si="228"/>
        <v>5</v>
      </c>
      <c r="BB307">
        <f t="shared" si="256"/>
        <v>1.1388395371151327E-3</v>
      </c>
      <c r="BC307">
        <f t="shared" si="229"/>
        <v>1.3580799497157443E-2</v>
      </c>
      <c r="BD307">
        <f>VLOOKUP(MIN(90,BE307),mortality!$A$4:$G$76,saving_model!BA307+2,FALSE)</f>
        <v>6.7903997485787215E-3</v>
      </c>
      <c r="BE307">
        <f t="shared" si="230"/>
        <v>72</v>
      </c>
      <c r="BF307" s="9">
        <f t="shared" si="257"/>
        <v>8.3717735912058888E-4</v>
      </c>
      <c r="BG307" s="7">
        <f>VLOOKUP(saving_model!AZ307,lapse!$B$4:$C$134,2,FALSE)</f>
        <v>0.01</v>
      </c>
      <c r="BI307">
        <f>discount_curve!K291</f>
        <v>0.72416732020457208</v>
      </c>
    </row>
    <row r="308" spans="1:61" x14ac:dyDescent="0.55000000000000004">
      <c r="A308">
        <f t="shared" si="258"/>
        <v>285</v>
      </c>
      <c r="B308" s="19">
        <f t="shared" ca="1" si="231"/>
        <v>23.804916173823358</v>
      </c>
      <c r="C308">
        <f t="shared" si="212"/>
        <v>0</v>
      </c>
      <c r="D308">
        <f t="shared" si="232"/>
        <v>59.722985789309533</v>
      </c>
      <c r="E308">
        <f t="shared" ca="1" si="233"/>
        <v>43.853228977401535</v>
      </c>
      <c r="F308">
        <f t="shared" si="213"/>
        <v>0</v>
      </c>
      <c r="G308">
        <f t="shared" si="234"/>
        <v>20.057083405375266</v>
      </c>
      <c r="H308">
        <f t="shared" si="235"/>
        <v>0</v>
      </c>
      <c r="I308" s="19">
        <f t="shared" si="236"/>
        <v>-296.84691329227468</v>
      </c>
      <c r="J308" s="26">
        <f t="shared" si="237"/>
        <v>-444.28512763818435</v>
      </c>
      <c r="L308" s="19">
        <f t="shared" si="238"/>
        <v>52634.399495036865</v>
      </c>
      <c r="M308" s="26">
        <f t="shared" si="214"/>
        <v>0</v>
      </c>
      <c r="N308" s="18">
        <f t="shared" si="239"/>
        <v>43.861999579197388</v>
      </c>
      <c r="O308" s="18">
        <f t="shared" si="240"/>
        <v>0</v>
      </c>
      <c r="P308" s="18">
        <f t="shared" si="241"/>
        <v>-296.84691329227468</v>
      </c>
      <c r="Q308" s="18">
        <f t="shared" si="242"/>
        <v>59.722985789309533</v>
      </c>
      <c r="R308" s="18">
        <f t="shared" si="243"/>
        <v>43.853228977401535</v>
      </c>
      <c r="S308" s="26">
        <f t="shared" si="244"/>
        <v>52190.114367398681</v>
      </c>
      <c r="T308" s="27">
        <f t="shared" si="245"/>
        <v>0</v>
      </c>
      <c r="U308" s="27"/>
      <c r="V308" s="19">
        <f t="shared" si="215"/>
        <v>0</v>
      </c>
      <c r="W308" s="19">
        <f t="shared" ca="1" si="216"/>
        <v>0</v>
      </c>
      <c r="X308" s="19">
        <f t="shared" si="217"/>
        <v>43.861999579197388</v>
      </c>
      <c r="Y308" s="19">
        <f t="shared" si="218"/>
        <v>20.057083405375266</v>
      </c>
      <c r="Z308" s="19">
        <f t="shared" si="211"/>
        <v>0</v>
      </c>
      <c r="AA308" s="19">
        <f t="shared" ca="1" si="246"/>
        <v>23.804916173822122</v>
      </c>
      <c r="AB308">
        <f t="shared" ref="AB308:AB371" si="260">O308</f>
        <v>0</v>
      </c>
      <c r="AC308" s="19">
        <f t="shared" si="219"/>
        <v>0</v>
      </c>
      <c r="AD308" s="29">
        <f t="shared" ref="AD308:AD371" si="261">AB308-AC308</f>
        <v>0</v>
      </c>
      <c r="AE308" s="19">
        <f t="shared" ca="1" si="220"/>
        <v>23.804916173822122</v>
      </c>
      <c r="AF308" s="29">
        <f t="shared" ca="1" si="247"/>
        <v>1.2363443602225743E-6</v>
      </c>
      <c r="AG308" s="19"/>
      <c r="AH308" s="19">
        <f t="shared" si="221"/>
        <v>0</v>
      </c>
      <c r="AI308" s="19">
        <f>SUM($AH$23:AH308)</f>
        <v>100000</v>
      </c>
      <c r="AJ308" s="19">
        <f t="shared" si="248"/>
        <v>122643.3260902214</v>
      </c>
      <c r="AK308" s="19">
        <f t="shared" ca="1" si="249"/>
        <v>122643.3260902214</v>
      </c>
      <c r="AL308" s="20">
        <f ca="1">IF($F$13,OFFSET(product_specs!$J$5,MIN(10,saving_model!AZ308),saving_model!$G$14),0)</f>
        <v>0</v>
      </c>
      <c r="AM308" s="19">
        <f t="shared" si="250"/>
        <v>122643.3260902214</v>
      </c>
      <c r="AN308" s="19">
        <f t="shared" si="259"/>
        <v>123093.3572974843</v>
      </c>
      <c r="AO308" s="19">
        <f t="shared" si="251"/>
        <v>0</v>
      </c>
      <c r="AP308" s="19">
        <f t="shared" si="252"/>
        <v>0</v>
      </c>
      <c r="AQ308" s="18">
        <f t="shared" si="222"/>
        <v>102.57779774790357</v>
      </c>
      <c r="AR308" s="18">
        <f t="shared" si="253"/>
        <v>0</v>
      </c>
      <c r="AS308" s="18">
        <f t="shared" si="254"/>
        <v>-694.90681903001155</v>
      </c>
      <c r="AT308" s="3">
        <f>return!Q291</f>
        <v>-5.6500724839417815E-3</v>
      </c>
      <c r="AU308" s="8">
        <f t="shared" si="223"/>
        <v>1.1257552130086805</v>
      </c>
      <c r="AV308">
        <f t="shared" si="224"/>
        <v>0.42759739965360888</v>
      </c>
      <c r="AW308">
        <f t="shared" si="225"/>
        <v>4.8696482469315035E-4</v>
      </c>
      <c r="AX308">
        <f t="shared" si="255"/>
        <v>3.5756718588291809E-4</v>
      </c>
      <c r="AY308">
        <f t="shared" si="226"/>
        <v>0</v>
      </c>
      <c r="AZ308">
        <f t="shared" si="227"/>
        <v>23</v>
      </c>
      <c r="BA308">
        <f t="shared" si="228"/>
        <v>5</v>
      </c>
      <c r="BB308">
        <f t="shared" si="256"/>
        <v>1.1388395371151327E-3</v>
      </c>
      <c r="BC308">
        <f t="shared" si="229"/>
        <v>1.3580799497157443E-2</v>
      </c>
      <c r="BD308">
        <f>VLOOKUP(MIN(90,BE308),mortality!$A$4:$G$76,saving_model!BA308+2,FALSE)</f>
        <v>6.7903997485787215E-3</v>
      </c>
      <c r="BE308">
        <f t="shared" si="230"/>
        <v>72</v>
      </c>
      <c r="BF308" s="9">
        <f t="shared" si="257"/>
        <v>8.3717735912058888E-4</v>
      </c>
      <c r="BG308" s="7">
        <f>VLOOKUP(saving_model!AZ308,lapse!$B$4:$C$134,2,FALSE)</f>
        <v>0.01</v>
      </c>
      <c r="BI308">
        <f>discount_curve!K292</f>
        <v>0.72334485608651433</v>
      </c>
    </row>
    <row r="309" spans="1:61" x14ac:dyDescent="0.55000000000000004">
      <c r="A309">
        <f t="shared" si="258"/>
        <v>286</v>
      </c>
      <c r="B309" s="19">
        <f t="shared" ca="1" si="231"/>
        <v>23.465971021327675</v>
      </c>
      <c r="C309">
        <f t="shared" si="212"/>
        <v>0</v>
      </c>
      <c r="D309">
        <f t="shared" si="232"/>
        <v>59.566377618257796</v>
      </c>
      <c r="E309">
        <f t="shared" ca="1" si="233"/>
        <v>43.738235162305074</v>
      </c>
      <c r="F309">
        <f t="shared" si="213"/>
        <v>0</v>
      </c>
      <c r="G309">
        <f t="shared" si="234"/>
        <v>20.025790951494781</v>
      </c>
      <c r="H309">
        <f t="shared" si="235"/>
        <v>0</v>
      </c>
      <c r="I309" s="19">
        <f t="shared" si="236"/>
        <v>315.34656345727711</v>
      </c>
      <c r="J309" s="26">
        <f t="shared" si="237"/>
        <v>168.55018870389176</v>
      </c>
      <c r="L309" s="19">
        <f t="shared" si="238"/>
        <v>52190.114367398681</v>
      </c>
      <c r="M309" s="26">
        <f t="shared" si="214"/>
        <v>0</v>
      </c>
      <c r="N309" s="18">
        <f t="shared" si="239"/>
        <v>43.491761972832236</v>
      </c>
      <c r="O309" s="18">
        <f t="shared" si="240"/>
        <v>0</v>
      </c>
      <c r="P309" s="18">
        <f t="shared" si="241"/>
        <v>315.34656345727711</v>
      </c>
      <c r="Q309" s="18">
        <f t="shared" si="242"/>
        <v>59.566377618257796</v>
      </c>
      <c r="R309" s="18">
        <f t="shared" si="243"/>
        <v>43.738235162305074</v>
      </c>
      <c r="S309" s="26">
        <f t="shared" si="244"/>
        <v>52358.664556102573</v>
      </c>
      <c r="T309" s="27">
        <f t="shared" si="245"/>
        <v>0</v>
      </c>
      <c r="U309" s="27"/>
      <c r="V309" s="19">
        <f t="shared" si="215"/>
        <v>0</v>
      </c>
      <c r="W309" s="19">
        <f t="shared" ca="1" si="216"/>
        <v>0</v>
      </c>
      <c r="X309" s="19">
        <f t="shared" si="217"/>
        <v>43.491761972832236</v>
      </c>
      <c r="Y309" s="19">
        <f t="shared" si="218"/>
        <v>20.025790951494781</v>
      </c>
      <c r="Z309" s="19">
        <f t="shared" si="211"/>
        <v>0</v>
      </c>
      <c r="AA309" s="19">
        <f t="shared" ca="1" si="246"/>
        <v>23.465971021337456</v>
      </c>
      <c r="AB309">
        <f t="shared" si="260"/>
        <v>0</v>
      </c>
      <c r="AC309" s="19">
        <f t="shared" si="219"/>
        <v>0</v>
      </c>
      <c r="AD309" s="29">
        <f t="shared" si="261"/>
        <v>0</v>
      </c>
      <c r="AE309" s="19">
        <f t="shared" ca="1" si="220"/>
        <v>23.465971021337456</v>
      </c>
      <c r="AF309" s="29">
        <f t="shared" ca="1" si="247"/>
        <v>-9.7806207577377791E-6</v>
      </c>
      <c r="AG309" s="19"/>
      <c r="AH309" s="19">
        <f t="shared" si="221"/>
        <v>0</v>
      </c>
      <c r="AI309" s="19">
        <f>SUM($AH$23:AH309)</f>
        <v>100000</v>
      </c>
      <c r="AJ309" s="19">
        <f t="shared" si="248"/>
        <v>122563.79678787397</v>
      </c>
      <c r="AK309" s="19">
        <f t="shared" ca="1" si="249"/>
        <v>122563.79678787397</v>
      </c>
      <c r="AL309" s="20">
        <f ca="1">IF($F$13,OFFSET(product_specs!$J$5,MIN(10,saving_model!AZ309),saving_model!$G$14),0)</f>
        <v>0</v>
      </c>
      <c r="AM309" s="19">
        <f t="shared" si="250"/>
        <v>122563.79678787397</v>
      </c>
      <c r="AN309" s="19">
        <f t="shared" si="259"/>
        <v>122295.87268070638</v>
      </c>
      <c r="AO309" s="19">
        <f t="shared" si="251"/>
        <v>0</v>
      </c>
      <c r="AP309" s="19">
        <f t="shared" si="252"/>
        <v>0</v>
      </c>
      <c r="AQ309" s="18">
        <f t="shared" si="222"/>
        <v>101.91322723392199</v>
      </c>
      <c r="AR309" s="18">
        <f t="shared" si="253"/>
        <v>0</v>
      </c>
      <c r="AS309" s="18">
        <f t="shared" si="254"/>
        <v>739.67466880303971</v>
      </c>
      <c r="AT309" s="3">
        <f>return!Q292</f>
        <v>6.0532834201569852E-3</v>
      </c>
      <c r="AU309" s="8">
        <f t="shared" si="223"/>
        <v>1.1262232061622592</v>
      </c>
      <c r="AV309">
        <f t="shared" si="224"/>
        <v>0.42675286764303283</v>
      </c>
      <c r="AW309">
        <f t="shared" si="225"/>
        <v>4.86003038249147E-4</v>
      </c>
      <c r="AX309">
        <f t="shared" si="255"/>
        <v>3.5686096799044645E-4</v>
      </c>
      <c r="AY309">
        <f t="shared" si="226"/>
        <v>0</v>
      </c>
      <c r="AZ309">
        <f t="shared" si="227"/>
        <v>23</v>
      </c>
      <c r="BA309">
        <f t="shared" si="228"/>
        <v>5</v>
      </c>
      <c r="BB309">
        <f t="shared" si="256"/>
        <v>1.1388395371151327E-3</v>
      </c>
      <c r="BC309">
        <f t="shared" si="229"/>
        <v>1.3580799497157443E-2</v>
      </c>
      <c r="BD309">
        <f>VLOOKUP(MIN(90,BE309),mortality!$A$4:$G$76,saving_model!BA309+2,FALSE)</f>
        <v>6.7903997485787215E-3</v>
      </c>
      <c r="BE309">
        <f t="shared" si="230"/>
        <v>72</v>
      </c>
      <c r="BF309" s="9">
        <f t="shared" si="257"/>
        <v>8.3717735912058888E-4</v>
      </c>
      <c r="BG309" s="7">
        <f>VLOOKUP(saving_model!AZ309,lapse!$B$4:$C$134,2,FALSE)</f>
        <v>0.01</v>
      </c>
      <c r="BI309">
        <f>discount_curve!K293</f>
        <v>0.72252332607195269</v>
      </c>
    </row>
    <row r="310" spans="1:61" x14ac:dyDescent="0.55000000000000004">
      <c r="A310">
        <f t="shared" si="258"/>
        <v>287</v>
      </c>
      <c r="B310" s="19">
        <f t="shared" ca="1" si="231"/>
        <v>23.637673144265875</v>
      </c>
      <c r="C310">
        <f t="shared" si="212"/>
        <v>0</v>
      </c>
      <c r="D310">
        <f t="shared" si="232"/>
        <v>59.867750120789694</v>
      </c>
      <c r="E310">
        <f t="shared" ca="1" si="233"/>
        <v>43.959526130704546</v>
      </c>
      <c r="F310">
        <f t="shared" si="213"/>
        <v>0</v>
      </c>
      <c r="G310">
        <f t="shared" si="234"/>
        <v>19.994547319152801</v>
      </c>
      <c r="H310">
        <f t="shared" si="235"/>
        <v>0</v>
      </c>
      <c r="I310" s="19">
        <f t="shared" si="236"/>
        <v>507.59951077981134</v>
      </c>
      <c r="J310" s="26">
        <f t="shared" si="237"/>
        <v>360.14001406489842</v>
      </c>
      <c r="L310" s="19">
        <f t="shared" si="238"/>
        <v>52358.664556102573</v>
      </c>
      <c r="M310" s="26">
        <f t="shared" si="214"/>
        <v>0</v>
      </c>
      <c r="N310" s="18">
        <f t="shared" si="239"/>
        <v>43.632220463418804</v>
      </c>
      <c r="O310" s="18">
        <f t="shared" si="240"/>
        <v>0</v>
      </c>
      <c r="P310" s="18">
        <f t="shared" si="241"/>
        <v>507.59951077981134</v>
      </c>
      <c r="Q310" s="18">
        <f t="shared" si="242"/>
        <v>59.867750120789694</v>
      </c>
      <c r="R310" s="18">
        <f t="shared" si="243"/>
        <v>43.959526130704546</v>
      </c>
      <c r="S310" s="26">
        <f t="shared" si="244"/>
        <v>52718.804570167464</v>
      </c>
      <c r="T310" s="27">
        <f t="shared" si="245"/>
        <v>0</v>
      </c>
      <c r="U310" s="27"/>
      <c r="V310" s="19">
        <f t="shared" si="215"/>
        <v>0</v>
      </c>
      <c r="W310" s="19">
        <f t="shared" ca="1" si="216"/>
        <v>0</v>
      </c>
      <c r="X310" s="19">
        <f t="shared" si="217"/>
        <v>43.632220463418804</v>
      </c>
      <c r="Y310" s="19">
        <f t="shared" si="218"/>
        <v>19.994547319152801</v>
      </c>
      <c r="Z310" s="19">
        <f t="shared" si="211"/>
        <v>0</v>
      </c>
      <c r="AA310" s="19">
        <f t="shared" ca="1" si="246"/>
        <v>23.637673144266003</v>
      </c>
      <c r="AB310">
        <f t="shared" si="260"/>
        <v>0</v>
      </c>
      <c r="AC310" s="19">
        <f t="shared" si="219"/>
        <v>0</v>
      </c>
      <c r="AD310" s="29">
        <f t="shared" si="261"/>
        <v>0</v>
      </c>
      <c r="AE310" s="19">
        <f t="shared" ca="1" si="220"/>
        <v>23.637673144266003</v>
      </c>
      <c r="AF310" s="29">
        <f t="shared" ca="1" si="247"/>
        <v>-1.2789769243681803E-7</v>
      </c>
      <c r="AG310" s="19"/>
      <c r="AH310" s="19">
        <f t="shared" si="221"/>
        <v>0</v>
      </c>
      <c r="AI310" s="19">
        <f>SUM($AH$23:AH310)</f>
        <v>100000</v>
      </c>
      <c r="AJ310" s="19">
        <f t="shared" si="248"/>
        <v>123427.67844196629</v>
      </c>
      <c r="AK310" s="19">
        <f t="shared" ca="1" si="249"/>
        <v>123427.67844196629</v>
      </c>
      <c r="AL310" s="20">
        <f ca="1">IF($F$13,OFFSET(product_specs!$J$5,MIN(10,saving_model!AZ310),saving_model!$G$14),0)</f>
        <v>0</v>
      </c>
      <c r="AM310" s="19">
        <f t="shared" si="250"/>
        <v>123427.67844196629</v>
      </c>
      <c r="AN310" s="19">
        <f t="shared" si="259"/>
        <v>122933.6341222755</v>
      </c>
      <c r="AO310" s="19">
        <f t="shared" si="251"/>
        <v>0</v>
      </c>
      <c r="AP310" s="19">
        <f t="shared" si="252"/>
        <v>0</v>
      </c>
      <c r="AQ310" s="18">
        <f t="shared" si="222"/>
        <v>102.44469510189624</v>
      </c>
      <c r="AR310" s="18">
        <f t="shared" si="253"/>
        <v>0</v>
      </c>
      <c r="AS310" s="18">
        <f t="shared" si="254"/>
        <v>1192.9780295853623</v>
      </c>
      <c r="AT310" s="3">
        <f>return!Q293</f>
        <v>9.712338007543897E-3</v>
      </c>
      <c r="AU310" s="8">
        <f t="shared" si="223"/>
        <v>1.1266913938675391</v>
      </c>
      <c r="AV310">
        <f t="shared" si="224"/>
        <v>0.42591000363679327</v>
      </c>
      <c r="AW310">
        <f t="shared" si="225"/>
        <v>4.8504315139443014E-4</v>
      </c>
      <c r="AX310">
        <f t="shared" si="255"/>
        <v>3.561561449231471E-4</v>
      </c>
      <c r="AY310">
        <f t="shared" si="226"/>
        <v>0</v>
      </c>
      <c r="AZ310">
        <f t="shared" si="227"/>
        <v>23</v>
      </c>
      <c r="BA310">
        <f t="shared" si="228"/>
        <v>5</v>
      </c>
      <c r="BB310">
        <f t="shared" si="256"/>
        <v>1.1388395371151327E-3</v>
      </c>
      <c r="BC310">
        <f t="shared" si="229"/>
        <v>1.3580799497157443E-2</v>
      </c>
      <c r="BD310">
        <f>VLOOKUP(MIN(90,BE310),mortality!$A$4:$G$76,saving_model!BA310+2,FALSE)</f>
        <v>6.7903997485787215E-3</v>
      </c>
      <c r="BE310">
        <f t="shared" si="230"/>
        <v>72</v>
      </c>
      <c r="BF310" s="9">
        <f t="shared" si="257"/>
        <v>8.3717735912058888E-4</v>
      </c>
      <c r="BG310" s="7">
        <f>VLOOKUP(saving_model!AZ310,lapse!$B$4:$C$134,2,FALSE)</f>
        <v>0.01</v>
      </c>
      <c r="BI310">
        <f>discount_curve!K294</f>
        <v>0.72170272909999011</v>
      </c>
    </row>
    <row r="311" spans="1:61" x14ac:dyDescent="0.55000000000000004">
      <c r="A311">
        <f t="shared" si="258"/>
        <v>288</v>
      </c>
      <c r="B311" s="19">
        <f t="shared" ca="1" si="231"/>
        <v>23.968984709615654</v>
      </c>
      <c r="C311">
        <f t="shared" si="212"/>
        <v>0</v>
      </c>
      <c r="D311">
        <f t="shared" si="232"/>
        <v>65.928710926069996</v>
      </c>
      <c r="E311">
        <f t="shared" ca="1" si="233"/>
        <v>44.037861541302874</v>
      </c>
      <c r="F311">
        <f t="shared" si="213"/>
        <v>0</v>
      </c>
      <c r="G311">
        <f t="shared" si="234"/>
        <v>19.963352432179448</v>
      </c>
      <c r="H311">
        <f t="shared" si="235"/>
        <v>0</v>
      </c>
      <c r="I311" s="19">
        <f t="shared" si="236"/>
        <v>-12.302007929640464</v>
      </c>
      <c r="J311" s="26">
        <f t="shared" si="237"/>
        <v>-166.20091753880843</v>
      </c>
      <c r="L311" s="19">
        <f t="shared" si="238"/>
        <v>52718.804570167471</v>
      </c>
      <c r="M311" s="26">
        <f t="shared" si="214"/>
        <v>0</v>
      </c>
      <c r="N311" s="18">
        <f t="shared" si="239"/>
        <v>43.932337141806229</v>
      </c>
      <c r="O311" s="18">
        <f t="shared" si="240"/>
        <v>0</v>
      </c>
      <c r="P311" s="18">
        <f t="shared" si="241"/>
        <v>-12.302007929640464</v>
      </c>
      <c r="Q311" s="18">
        <f t="shared" si="242"/>
        <v>65.928710926069996</v>
      </c>
      <c r="R311" s="18">
        <f t="shared" si="243"/>
        <v>44.037861541302874</v>
      </c>
      <c r="S311" s="26">
        <f t="shared" si="244"/>
        <v>52552.603652628648</v>
      </c>
      <c r="T311" s="27">
        <f t="shared" si="245"/>
        <v>0</v>
      </c>
      <c r="U311" s="27"/>
      <c r="V311" s="19">
        <f t="shared" si="215"/>
        <v>0</v>
      </c>
      <c r="W311" s="19">
        <f t="shared" ca="1" si="216"/>
        <v>0</v>
      </c>
      <c r="X311" s="19">
        <f t="shared" si="217"/>
        <v>43.932337141806229</v>
      </c>
      <c r="Y311" s="19">
        <f t="shared" si="218"/>
        <v>19.963352432179448</v>
      </c>
      <c r="Z311" s="19">
        <f t="shared" si="211"/>
        <v>0</v>
      </c>
      <c r="AA311" s="19">
        <f t="shared" ca="1" si="246"/>
        <v>23.968984709626781</v>
      </c>
      <c r="AB311">
        <f t="shared" si="260"/>
        <v>0</v>
      </c>
      <c r="AC311" s="19">
        <f t="shared" si="219"/>
        <v>0</v>
      </c>
      <c r="AD311" s="29">
        <f t="shared" si="261"/>
        <v>0</v>
      </c>
      <c r="AE311" s="19">
        <f t="shared" ca="1" si="220"/>
        <v>23.968984709626781</v>
      </c>
      <c r="AF311" s="29">
        <f t="shared" ca="1" si="247"/>
        <v>-1.1127099242003169E-5</v>
      </c>
      <c r="AG311" s="19"/>
      <c r="AH311" s="19">
        <f t="shared" si="221"/>
        <v>0</v>
      </c>
      <c r="AI311" s="19">
        <f>SUM($AH$23:AH311)</f>
        <v>100000</v>
      </c>
      <c r="AJ311" s="19">
        <f t="shared" si="248"/>
        <v>123906.32825373884</v>
      </c>
      <c r="AK311" s="19">
        <f t="shared" ca="1" si="249"/>
        <v>123906.32825373884</v>
      </c>
      <c r="AL311" s="20">
        <f ca="1">IF($F$13,OFFSET(product_specs!$J$5,MIN(10,saving_model!AZ311),saving_model!$G$14),0)</f>
        <v>0</v>
      </c>
      <c r="AM311" s="19">
        <f t="shared" si="250"/>
        <v>123906.32825373884</v>
      </c>
      <c r="AN311" s="19">
        <f t="shared" si="259"/>
        <v>124024.16745675897</v>
      </c>
      <c r="AO311" s="19">
        <f t="shared" si="251"/>
        <v>0</v>
      </c>
      <c r="AP311" s="19">
        <f t="shared" si="252"/>
        <v>0</v>
      </c>
      <c r="AQ311" s="18">
        <f t="shared" si="222"/>
        <v>103.35347288063247</v>
      </c>
      <c r="AR311" s="18">
        <f t="shared" si="253"/>
        <v>0</v>
      </c>
      <c r="AS311" s="18">
        <f t="shared" si="254"/>
        <v>-28.971460278982601</v>
      </c>
      <c r="AT311" s="3">
        <f>return!Q294</f>
        <v>-2.3379010633961528E-4</v>
      </c>
      <c r="AU311" s="8">
        <f t="shared" si="223"/>
        <v>1.1271597762053982</v>
      </c>
      <c r="AV311">
        <f t="shared" si="224"/>
        <v>0.42506880434047573</v>
      </c>
      <c r="AW311">
        <f t="shared" si="225"/>
        <v>5.3208509892294878E-4</v>
      </c>
      <c r="AX311">
        <f t="shared" si="255"/>
        <v>3.5541252946436205E-4</v>
      </c>
      <c r="AY311">
        <f t="shared" si="226"/>
        <v>0</v>
      </c>
      <c r="AZ311">
        <f t="shared" si="227"/>
        <v>24</v>
      </c>
      <c r="BA311">
        <f t="shared" si="228"/>
        <v>5</v>
      </c>
      <c r="BB311">
        <f t="shared" si="256"/>
        <v>1.2517622876336842E-3</v>
      </c>
      <c r="BC311">
        <f t="shared" si="229"/>
        <v>1.4918161763698602E-2</v>
      </c>
      <c r="BD311">
        <f>VLOOKUP(MIN(90,BE311),mortality!$A$4:$G$76,saving_model!BA311+2,FALSE)</f>
        <v>7.4590808818493009E-3</v>
      </c>
      <c r="BE311">
        <f t="shared" si="230"/>
        <v>73</v>
      </c>
      <c r="BF311" s="9">
        <f t="shared" si="257"/>
        <v>8.3717735912058888E-4</v>
      </c>
      <c r="BG311" s="7">
        <f>VLOOKUP(saving_model!AZ311,lapse!$B$4:$C$134,2,FALSE)</f>
        <v>0.01</v>
      </c>
      <c r="BI311">
        <f>discount_curve!K295</f>
        <v>0.72156607555935115</v>
      </c>
    </row>
    <row r="312" spans="1:61" x14ac:dyDescent="0.55000000000000004">
      <c r="A312">
        <f t="shared" si="258"/>
        <v>289</v>
      </c>
      <c r="B312" s="19">
        <f t="shared" ca="1" si="231"/>
        <v>23.863883528432751</v>
      </c>
      <c r="C312">
        <f t="shared" si="212"/>
        <v>0</v>
      </c>
      <c r="D312">
        <f t="shared" si="232"/>
        <v>65.654910959143407</v>
      </c>
      <c r="E312">
        <f t="shared" ca="1" si="233"/>
        <v>43.854973617905614</v>
      </c>
      <c r="F312">
        <f t="shared" si="213"/>
        <v>0</v>
      </c>
      <c r="G312">
        <f t="shared" si="234"/>
        <v>19.929952848751995</v>
      </c>
      <c r="H312">
        <f t="shared" si="235"/>
        <v>0</v>
      </c>
      <c r="I312" s="19">
        <f t="shared" si="236"/>
        <v>-117.53040512746952</v>
      </c>
      <c r="J312" s="26">
        <f t="shared" si="237"/>
        <v>-270.83412608170329</v>
      </c>
      <c r="L312" s="19">
        <f t="shared" si="238"/>
        <v>52552.603652628663</v>
      </c>
      <c r="M312" s="26">
        <f t="shared" si="214"/>
        <v>0</v>
      </c>
      <c r="N312" s="18">
        <f t="shared" si="239"/>
        <v>43.793836377190551</v>
      </c>
      <c r="O312" s="18">
        <f t="shared" si="240"/>
        <v>0</v>
      </c>
      <c r="P312" s="18">
        <f t="shared" si="241"/>
        <v>-117.53040512746952</v>
      </c>
      <c r="Q312" s="18">
        <f t="shared" si="242"/>
        <v>65.654910959143407</v>
      </c>
      <c r="R312" s="18">
        <f t="shared" si="243"/>
        <v>43.854973617905614</v>
      </c>
      <c r="S312" s="26">
        <f t="shared" si="244"/>
        <v>52281.769526546952</v>
      </c>
      <c r="T312" s="27">
        <f t="shared" si="245"/>
        <v>0</v>
      </c>
      <c r="U312" s="27"/>
      <c r="V312" s="19">
        <f t="shared" si="215"/>
        <v>0</v>
      </c>
      <c r="W312" s="19">
        <f t="shared" ca="1" si="216"/>
        <v>0</v>
      </c>
      <c r="X312" s="19">
        <f t="shared" si="217"/>
        <v>43.793836377190551</v>
      </c>
      <c r="Y312" s="19">
        <f t="shared" si="218"/>
        <v>19.929952848751995</v>
      </c>
      <c r="Z312" s="19">
        <f t="shared" si="211"/>
        <v>0</v>
      </c>
      <c r="AA312" s="19">
        <f t="shared" ca="1" si="246"/>
        <v>23.863883528438556</v>
      </c>
      <c r="AB312">
        <f t="shared" si="260"/>
        <v>0</v>
      </c>
      <c r="AC312" s="19">
        <f t="shared" si="219"/>
        <v>0</v>
      </c>
      <c r="AD312" s="29">
        <f t="shared" si="261"/>
        <v>0</v>
      </c>
      <c r="AE312" s="19">
        <f t="shared" ca="1" si="220"/>
        <v>23.863883528438556</v>
      </c>
      <c r="AF312" s="29">
        <f t="shared" ca="1" si="247"/>
        <v>-5.8051341511600185E-6</v>
      </c>
      <c r="AG312" s="19"/>
      <c r="AH312" s="19">
        <f t="shared" si="221"/>
        <v>0</v>
      </c>
      <c r="AI312" s="19">
        <f>SUM($AH$23:AH312)</f>
        <v>100000</v>
      </c>
      <c r="AJ312" s="19">
        <f t="shared" si="248"/>
        <v>123649.91660862617</v>
      </c>
      <c r="AK312" s="19">
        <f t="shared" ca="1" si="249"/>
        <v>123649.91660862617</v>
      </c>
      <c r="AL312" s="20">
        <f ca="1">IF($F$13,OFFSET(product_specs!$J$5,MIN(10,saving_model!AZ312),saving_model!$G$14),0)</f>
        <v>0</v>
      </c>
      <c r="AM312" s="19">
        <f t="shared" si="250"/>
        <v>123649.91660862617</v>
      </c>
      <c r="AN312" s="19">
        <f t="shared" si="259"/>
        <v>123891.84252359936</v>
      </c>
      <c r="AO312" s="19">
        <f t="shared" si="251"/>
        <v>0</v>
      </c>
      <c r="AP312" s="19">
        <f t="shared" si="252"/>
        <v>0</v>
      </c>
      <c r="AQ312" s="18">
        <f t="shared" si="222"/>
        <v>103.24320210299948</v>
      </c>
      <c r="AR312" s="18">
        <f t="shared" si="253"/>
        <v>0</v>
      </c>
      <c r="AS312" s="18">
        <f t="shared" si="254"/>
        <v>-277.3654257404088</v>
      </c>
      <c r="AT312" s="3">
        <f>return!Q295</f>
        <v>-2.2406378879855637E-3</v>
      </c>
      <c r="AU312" s="8">
        <f t="shared" si="223"/>
        <v>1.1276283532567482</v>
      </c>
      <c r="AV312">
        <f t="shared" si="224"/>
        <v>0.42418130671208842</v>
      </c>
      <c r="AW312">
        <f t="shared" si="225"/>
        <v>5.3097416286136928E-4</v>
      </c>
      <c r="AX312">
        <f t="shared" si="255"/>
        <v>3.5467046659412116E-4</v>
      </c>
      <c r="AY312">
        <f t="shared" si="226"/>
        <v>0</v>
      </c>
      <c r="AZ312">
        <f t="shared" si="227"/>
        <v>24</v>
      </c>
      <c r="BA312">
        <f t="shared" si="228"/>
        <v>5</v>
      </c>
      <c r="BB312">
        <f t="shared" si="256"/>
        <v>1.2517622876336842E-3</v>
      </c>
      <c r="BC312">
        <f t="shared" si="229"/>
        <v>1.4918161763698602E-2</v>
      </c>
      <c r="BD312">
        <f>VLOOKUP(MIN(90,BE312),mortality!$A$4:$G$76,saving_model!BA312+2,FALSE)</f>
        <v>7.4590808818493009E-3</v>
      </c>
      <c r="BE312">
        <f t="shared" si="230"/>
        <v>73</v>
      </c>
      <c r="BF312" s="9">
        <f t="shared" si="257"/>
        <v>8.3717735912058888E-4</v>
      </c>
      <c r="BG312" s="7">
        <f>VLOOKUP(saving_model!AZ312,lapse!$B$4:$C$134,2,FALSE)</f>
        <v>0.01</v>
      </c>
      <c r="BI312">
        <f>discount_curve!K296</f>
        <v>0.72074893577267851</v>
      </c>
    </row>
    <row r="313" spans="1:61" x14ac:dyDescent="0.55000000000000004">
      <c r="A313">
        <f t="shared" si="258"/>
        <v>290</v>
      </c>
      <c r="B313" s="19">
        <f t="shared" ca="1" si="231"/>
        <v>23.671532127798457</v>
      </c>
      <c r="C313">
        <f t="shared" si="212"/>
        <v>0</v>
      </c>
      <c r="D313">
        <f t="shared" si="232"/>
        <v>65.489352707100878</v>
      </c>
      <c r="E313">
        <f t="shared" ca="1" si="233"/>
        <v>43.744387027055325</v>
      </c>
      <c r="F313">
        <f t="shared" si="213"/>
        <v>0</v>
      </c>
      <c r="G313">
        <f t="shared" si="234"/>
        <v>19.896609144324671</v>
      </c>
      <c r="H313">
        <f t="shared" si="235"/>
        <v>0</v>
      </c>
      <c r="I313" s="19">
        <f t="shared" si="236"/>
        <v>158.87732595083148</v>
      </c>
      <c r="J313" s="26">
        <f t="shared" si="237"/>
        <v>6.0754449445521459</v>
      </c>
      <c r="L313" s="19">
        <f t="shared" si="238"/>
        <v>52281.769526546959</v>
      </c>
      <c r="M313" s="26">
        <f t="shared" si="214"/>
        <v>0</v>
      </c>
      <c r="N313" s="18">
        <f t="shared" si="239"/>
        <v>43.568141272122467</v>
      </c>
      <c r="O313" s="18">
        <f t="shared" si="240"/>
        <v>0</v>
      </c>
      <c r="P313" s="18">
        <f t="shared" si="241"/>
        <v>158.87732595083148</v>
      </c>
      <c r="Q313" s="18">
        <f t="shared" si="242"/>
        <v>65.489352707100878</v>
      </c>
      <c r="R313" s="18">
        <f t="shared" si="243"/>
        <v>43.744387027055325</v>
      </c>
      <c r="S313" s="26">
        <f t="shared" si="244"/>
        <v>52287.844971491504</v>
      </c>
      <c r="T313" s="27">
        <f t="shared" si="245"/>
        <v>0</v>
      </c>
      <c r="U313" s="27"/>
      <c r="V313" s="19">
        <f t="shared" si="215"/>
        <v>0</v>
      </c>
      <c r="W313" s="19">
        <f t="shared" ca="1" si="216"/>
        <v>0</v>
      </c>
      <c r="X313" s="19">
        <f t="shared" si="217"/>
        <v>43.568141272122467</v>
      </c>
      <c r="Y313" s="19">
        <f t="shared" si="218"/>
        <v>19.896609144324671</v>
      </c>
      <c r="Z313" s="19">
        <f t="shared" si="211"/>
        <v>0</v>
      </c>
      <c r="AA313" s="19">
        <f t="shared" ca="1" si="246"/>
        <v>23.671532127797796</v>
      </c>
      <c r="AB313">
        <f t="shared" si="260"/>
        <v>0</v>
      </c>
      <c r="AC313" s="19">
        <f t="shared" si="219"/>
        <v>0</v>
      </c>
      <c r="AD313" s="29">
        <f t="shared" si="261"/>
        <v>0</v>
      </c>
      <c r="AE313" s="19">
        <f t="shared" ca="1" si="220"/>
        <v>23.671532127797796</v>
      </c>
      <c r="AF313" s="29">
        <f t="shared" ca="1" si="247"/>
        <v>6.6080474425689317E-7</v>
      </c>
      <c r="AG313" s="19"/>
      <c r="AH313" s="19">
        <f t="shared" si="221"/>
        <v>0</v>
      </c>
      <c r="AI313" s="19">
        <f>SUM($AH$23:AH313)</f>
        <v>100000</v>
      </c>
      <c r="AJ313" s="19">
        <f t="shared" si="248"/>
        <v>123596.17107147252</v>
      </c>
      <c r="AK313" s="19">
        <f t="shared" ca="1" si="249"/>
        <v>123596.17107147252</v>
      </c>
      <c r="AL313" s="20">
        <f ca="1">IF($F$13,OFFSET(product_specs!$J$5,MIN(10,saving_model!AZ313),saving_model!$G$14),0)</f>
        <v>0</v>
      </c>
      <c r="AM313" s="19">
        <f t="shared" si="250"/>
        <v>123596.17107147252</v>
      </c>
      <c r="AN313" s="19">
        <f t="shared" si="259"/>
        <v>123511.23389575596</v>
      </c>
      <c r="AO313" s="19">
        <f t="shared" si="251"/>
        <v>0</v>
      </c>
      <c r="AP313" s="19">
        <f t="shared" si="252"/>
        <v>0</v>
      </c>
      <c r="AQ313" s="18">
        <f t="shared" si="222"/>
        <v>102.9260282464633</v>
      </c>
      <c r="AR313" s="18">
        <f t="shared" si="253"/>
        <v>0</v>
      </c>
      <c r="AS313" s="18">
        <f t="shared" si="254"/>
        <v>375.72640792606705</v>
      </c>
      <c r="AT313" s="3">
        <f>return!Q296</f>
        <v>3.0445795296816236E-3</v>
      </c>
      <c r="AU313" s="8">
        <f t="shared" si="223"/>
        <v>1.1280971251025342</v>
      </c>
      <c r="AV313">
        <f t="shared" si="224"/>
        <v>0.42329566208263297</v>
      </c>
      <c r="AW313">
        <f t="shared" si="225"/>
        <v>5.2986554631397162E-4</v>
      </c>
      <c r="AX313">
        <f t="shared" si="255"/>
        <v>3.5392995307078777E-4</v>
      </c>
      <c r="AY313">
        <f t="shared" si="226"/>
        <v>0</v>
      </c>
      <c r="AZ313">
        <f t="shared" si="227"/>
        <v>24</v>
      </c>
      <c r="BA313">
        <f t="shared" si="228"/>
        <v>5</v>
      </c>
      <c r="BB313">
        <f t="shared" si="256"/>
        <v>1.2517622876336842E-3</v>
      </c>
      <c r="BC313">
        <f t="shared" si="229"/>
        <v>1.4918161763698602E-2</v>
      </c>
      <c r="BD313">
        <f>VLOOKUP(MIN(90,BE313),mortality!$A$4:$G$76,saving_model!BA313+2,FALSE)</f>
        <v>7.4590808818493009E-3</v>
      </c>
      <c r="BE313">
        <f t="shared" si="230"/>
        <v>73</v>
      </c>
      <c r="BF313" s="9">
        <f t="shared" si="257"/>
        <v>8.3717735912058888E-4</v>
      </c>
      <c r="BG313" s="7">
        <f>VLOOKUP(saving_model!AZ313,lapse!$B$4:$C$134,2,FALSE)</f>
        <v>0.01</v>
      </c>
      <c r="BI313">
        <f>discount_curve!K297</f>
        <v>0.71993272135854425</v>
      </c>
    </row>
    <row r="314" spans="1:61" x14ac:dyDescent="0.55000000000000004">
      <c r="A314">
        <f t="shared" si="258"/>
        <v>291</v>
      </c>
      <c r="B314" s="19">
        <f t="shared" ca="1" si="231"/>
        <v>23.709882917498589</v>
      </c>
      <c r="C314">
        <f t="shared" si="212"/>
        <v>0</v>
      </c>
      <c r="D314">
        <f t="shared" si="232"/>
        <v>65.20062946902425</v>
      </c>
      <c r="E314">
        <f t="shared" ca="1" si="233"/>
        <v>43.551530928345414</v>
      </c>
      <c r="F314">
        <f t="shared" si="213"/>
        <v>0</v>
      </c>
      <c r="G314">
        <f t="shared" si="234"/>
        <v>19.863321225409404</v>
      </c>
      <c r="H314">
        <f t="shared" si="235"/>
        <v>0</v>
      </c>
      <c r="I314" s="19">
        <f t="shared" si="236"/>
        <v>-314.07600124347914</v>
      </c>
      <c r="J314" s="26">
        <f t="shared" si="237"/>
        <v>-466.40136578375677</v>
      </c>
      <c r="L314" s="19">
        <f t="shared" si="238"/>
        <v>52287.844971491511</v>
      </c>
      <c r="M314" s="26">
        <f t="shared" si="214"/>
        <v>0</v>
      </c>
      <c r="N314" s="18">
        <f t="shared" si="239"/>
        <v>43.573204142909596</v>
      </c>
      <c r="O314" s="18">
        <f t="shared" si="240"/>
        <v>0</v>
      </c>
      <c r="P314" s="18">
        <f t="shared" si="241"/>
        <v>-314.07600124347914</v>
      </c>
      <c r="Q314" s="18">
        <f t="shared" si="242"/>
        <v>65.20062946902425</v>
      </c>
      <c r="R314" s="18">
        <f t="shared" si="243"/>
        <v>43.551530928345414</v>
      </c>
      <c r="S314" s="26">
        <f t="shared" si="244"/>
        <v>51821.443605707762</v>
      </c>
      <c r="T314" s="27">
        <f t="shared" si="245"/>
        <v>0</v>
      </c>
      <c r="U314" s="27"/>
      <c r="V314" s="19">
        <f t="shared" si="215"/>
        <v>0</v>
      </c>
      <c r="W314" s="19">
        <f t="shared" ca="1" si="216"/>
        <v>0</v>
      </c>
      <c r="X314" s="19">
        <f t="shared" si="217"/>
        <v>43.573204142909596</v>
      </c>
      <c r="Y314" s="19">
        <f t="shared" si="218"/>
        <v>19.863321225409404</v>
      </c>
      <c r="Z314" s="19">
        <f t="shared" si="211"/>
        <v>0</v>
      </c>
      <c r="AA314" s="19">
        <f t="shared" ca="1" si="246"/>
        <v>23.709882917500192</v>
      </c>
      <c r="AB314">
        <f t="shared" si="260"/>
        <v>0</v>
      </c>
      <c r="AC314" s="19">
        <f t="shared" si="219"/>
        <v>0</v>
      </c>
      <c r="AD314" s="29">
        <f t="shared" si="261"/>
        <v>0</v>
      </c>
      <c r="AE314" s="19">
        <f t="shared" ca="1" si="220"/>
        <v>23.709882917500192</v>
      </c>
      <c r="AF314" s="29">
        <f t="shared" ca="1" si="247"/>
        <v>-1.6022738691390259E-6</v>
      </c>
      <c r="AG314" s="19"/>
      <c r="AH314" s="19">
        <f t="shared" si="221"/>
        <v>0</v>
      </c>
      <c r="AI314" s="19">
        <f>SUM($AH$23:AH314)</f>
        <v>100000</v>
      </c>
      <c r="AJ314" s="19">
        <f t="shared" si="248"/>
        <v>123308.72727972982</v>
      </c>
      <c r="AK314" s="19">
        <f t="shared" ca="1" si="249"/>
        <v>123308.72727972982</v>
      </c>
      <c r="AL314" s="20">
        <f ca="1">IF($F$13,OFFSET(product_specs!$J$5,MIN(10,saving_model!AZ314),saving_model!$G$14),0)</f>
        <v>0</v>
      </c>
      <c r="AM314" s="19">
        <f t="shared" si="250"/>
        <v>123308.72727972982</v>
      </c>
      <c r="AN314" s="19">
        <f t="shared" si="259"/>
        <v>123784.03427543555</v>
      </c>
      <c r="AO314" s="19">
        <f t="shared" si="251"/>
        <v>0</v>
      </c>
      <c r="AP314" s="19">
        <f t="shared" si="252"/>
        <v>0</v>
      </c>
      <c r="AQ314" s="18">
        <f t="shared" si="222"/>
        <v>103.1533618961963</v>
      </c>
      <c r="AR314" s="18">
        <f t="shared" si="253"/>
        <v>0</v>
      </c>
      <c r="AS314" s="18">
        <f t="shared" si="254"/>
        <v>-744.3072676190709</v>
      </c>
      <c r="AT314" s="3">
        <f>return!Q297</f>
        <v>-6.0179654456001819E-3</v>
      </c>
      <c r="AU314" s="8">
        <f t="shared" si="223"/>
        <v>1.1285660918237355</v>
      </c>
      <c r="AV314">
        <f t="shared" si="224"/>
        <v>0.42241186658324825</v>
      </c>
      <c r="AW314">
        <f t="shared" si="225"/>
        <v>5.287592444378614E-4</v>
      </c>
      <c r="AX314">
        <f t="shared" si="255"/>
        <v>3.5319098565949323E-4</v>
      </c>
      <c r="AY314">
        <f t="shared" si="226"/>
        <v>0</v>
      </c>
      <c r="AZ314">
        <f t="shared" si="227"/>
        <v>24</v>
      </c>
      <c r="BA314">
        <f t="shared" si="228"/>
        <v>5</v>
      </c>
      <c r="BB314">
        <f t="shared" si="256"/>
        <v>1.2517622876336842E-3</v>
      </c>
      <c r="BC314">
        <f t="shared" si="229"/>
        <v>1.4918161763698602E-2</v>
      </c>
      <c r="BD314">
        <f>VLOOKUP(MIN(90,BE314),mortality!$A$4:$G$76,saving_model!BA314+2,FALSE)</f>
        <v>7.4590808818493009E-3</v>
      </c>
      <c r="BE314">
        <f t="shared" si="230"/>
        <v>73</v>
      </c>
      <c r="BF314" s="9">
        <f t="shared" si="257"/>
        <v>8.3717735912058888E-4</v>
      </c>
      <c r="BG314" s="7">
        <f>VLOOKUP(saving_model!AZ314,lapse!$B$4:$C$134,2,FALSE)</f>
        <v>0.01</v>
      </c>
      <c r="BI314">
        <f>discount_curve!K298</f>
        <v>0.7191174312690074</v>
      </c>
    </row>
    <row r="315" spans="1:61" x14ac:dyDescent="0.55000000000000004">
      <c r="A315">
        <f t="shared" si="258"/>
        <v>292</v>
      </c>
      <c r="B315" s="19">
        <f t="shared" ca="1" si="231"/>
        <v>23.354447339416993</v>
      </c>
      <c r="C315">
        <f t="shared" si="212"/>
        <v>0</v>
      </c>
      <c r="D315">
        <f t="shared" si="232"/>
        <v>64.379040200731254</v>
      </c>
      <c r="E315">
        <f t="shared" ca="1" si="233"/>
        <v>43.002740667885448</v>
      </c>
      <c r="F315">
        <f t="shared" si="213"/>
        <v>0</v>
      </c>
      <c r="G315">
        <f t="shared" si="234"/>
        <v>19.830088998674526</v>
      </c>
      <c r="H315">
        <f t="shared" si="235"/>
        <v>0</v>
      </c>
      <c r="I315" s="19">
        <f t="shared" si="236"/>
        <v>-694.34536614656702</v>
      </c>
      <c r="J315" s="26">
        <f t="shared" si="237"/>
        <v>-844.91168335327529</v>
      </c>
      <c r="L315" s="19">
        <f t="shared" si="238"/>
        <v>51821.443605707755</v>
      </c>
      <c r="M315" s="26">
        <f t="shared" si="214"/>
        <v>0</v>
      </c>
      <c r="N315" s="18">
        <f t="shared" si="239"/>
        <v>43.184536338089799</v>
      </c>
      <c r="O315" s="18">
        <f t="shared" si="240"/>
        <v>0</v>
      </c>
      <c r="P315" s="18">
        <f t="shared" si="241"/>
        <v>-694.34536614656702</v>
      </c>
      <c r="Q315" s="18">
        <f t="shared" si="242"/>
        <v>64.379040200731254</v>
      </c>
      <c r="R315" s="18">
        <f t="shared" si="243"/>
        <v>43.002740667885448</v>
      </c>
      <c r="S315" s="26">
        <f t="shared" si="244"/>
        <v>50976.531922354479</v>
      </c>
      <c r="T315" s="27">
        <f t="shared" si="245"/>
        <v>0</v>
      </c>
      <c r="U315" s="27"/>
      <c r="V315" s="19">
        <f t="shared" si="215"/>
        <v>0</v>
      </c>
      <c r="W315" s="19">
        <f t="shared" ca="1" si="216"/>
        <v>0</v>
      </c>
      <c r="X315" s="19">
        <f t="shared" si="217"/>
        <v>43.184536338089799</v>
      </c>
      <c r="Y315" s="19">
        <f t="shared" si="218"/>
        <v>19.830088998674526</v>
      </c>
      <c r="Z315" s="19">
        <f t="shared" si="211"/>
        <v>0</v>
      </c>
      <c r="AA315" s="19">
        <f t="shared" ca="1" si="246"/>
        <v>23.354447339415273</v>
      </c>
      <c r="AB315">
        <f t="shared" si="260"/>
        <v>0</v>
      </c>
      <c r="AC315" s="19">
        <f t="shared" si="219"/>
        <v>0</v>
      </c>
      <c r="AD315" s="29">
        <f t="shared" si="261"/>
        <v>0</v>
      </c>
      <c r="AE315" s="19">
        <f t="shared" ca="1" si="220"/>
        <v>23.354447339415273</v>
      </c>
      <c r="AF315" s="29">
        <f t="shared" ca="1" si="247"/>
        <v>1.7195134205394424E-6</v>
      </c>
      <c r="AG315" s="19"/>
      <c r="AH315" s="19">
        <f t="shared" si="221"/>
        <v>0</v>
      </c>
      <c r="AI315" s="19">
        <f>SUM($AH$23:AH315)</f>
        <v>100000</v>
      </c>
      <c r="AJ315" s="19">
        <f t="shared" si="248"/>
        <v>122009.664279616</v>
      </c>
      <c r="AK315" s="19">
        <f t="shared" ca="1" si="249"/>
        <v>122009.664279616</v>
      </c>
      <c r="AL315" s="20">
        <f ca="1">IF($F$13,OFFSET(product_specs!$J$5,MIN(10,saving_model!AZ315),saving_model!$G$14),0)</f>
        <v>0</v>
      </c>
      <c r="AM315" s="19">
        <f t="shared" si="250"/>
        <v>122009.664279616</v>
      </c>
      <c r="AN315" s="19">
        <f t="shared" si="259"/>
        <v>122936.57364592029</v>
      </c>
      <c r="AO315" s="19">
        <f t="shared" si="251"/>
        <v>0</v>
      </c>
      <c r="AP315" s="19">
        <f t="shared" si="252"/>
        <v>0</v>
      </c>
      <c r="AQ315" s="18">
        <f t="shared" si="222"/>
        <v>102.44714470493358</v>
      </c>
      <c r="AR315" s="18">
        <f t="shared" si="253"/>
        <v>0</v>
      </c>
      <c r="AS315" s="18">
        <f t="shared" si="254"/>
        <v>-1648.9244431987172</v>
      </c>
      <c r="AT315" s="3">
        <f>return!Q298</f>
        <v>-1.3423992909514459E-2</v>
      </c>
      <c r="AU315" s="8">
        <f t="shared" si="223"/>
        <v>1.1290352535013644</v>
      </c>
      <c r="AV315">
        <f t="shared" si="224"/>
        <v>0.4215299163531509</v>
      </c>
      <c r="AW315">
        <f t="shared" si="225"/>
        <v>5.2765525240025578E-4</v>
      </c>
      <c r="AX315">
        <f t="shared" si="255"/>
        <v>3.5245356113212305E-4</v>
      </c>
      <c r="AY315">
        <f t="shared" si="226"/>
        <v>0</v>
      </c>
      <c r="AZ315">
        <f t="shared" si="227"/>
        <v>24</v>
      </c>
      <c r="BA315">
        <f t="shared" si="228"/>
        <v>5</v>
      </c>
      <c r="BB315">
        <f t="shared" si="256"/>
        <v>1.2517622876336842E-3</v>
      </c>
      <c r="BC315">
        <f t="shared" si="229"/>
        <v>1.4918161763698602E-2</v>
      </c>
      <c r="BD315">
        <f>VLOOKUP(MIN(90,BE315),mortality!$A$4:$G$76,saving_model!BA315+2,FALSE)</f>
        <v>7.4590808818493009E-3</v>
      </c>
      <c r="BE315">
        <f t="shared" si="230"/>
        <v>73</v>
      </c>
      <c r="BF315" s="9">
        <f t="shared" si="257"/>
        <v>8.3717735912058888E-4</v>
      </c>
      <c r="BG315" s="7">
        <f>VLOOKUP(saving_model!AZ315,lapse!$B$4:$C$134,2,FALSE)</f>
        <v>0.01</v>
      </c>
      <c r="BI315">
        <f>discount_curve!K299</f>
        <v>0.71830306445731318</v>
      </c>
    </row>
    <row r="316" spans="1:61" x14ac:dyDescent="0.55000000000000004">
      <c r="A316">
        <f t="shared" si="258"/>
        <v>293</v>
      </c>
      <c r="B316" s="19">
        <f t="shared" ca="1" si="231"/>
        <v>22.683530897681976</v>
      </c>
      <c r="C316">
        <f t="shared" si="212"/>
        <v>0</v>
      </c>
      <c r="D316">
        <f t="shared" si="232"/>
        <v>63.779596724277717</v>
      </c>
      <c r="E316">
        <f t="shared" ca="1" si="233"/>
        <v>42.602335314176962</v>
      </c>
      <c r="F316">
        <f t="shared" si="213"/>
        <v>0</v>
      </c>
      <c r="G316">
        <f t="shared" si="234"/>
        <v>19.796912370944533</v>
      </c>
      <c r="H316">
        <f t="shared" si="235"/>
        <v>0</v>
      </c>
      <c r="I316" s="19">
        <f t="shared" si="236"/>
        <v>35.547764779420191</v>
      </c>
      <c r="J316" s="26">
        <f t="shared" si="237"/>
        <v>-113.31461052766099</v>
      </c>
      <c r="L316" s="19">
        <f t="shared" si="238"/>
        <v>50976.531922354479</v>
      </c>
      <c r="M316" s="26">
        <f t="shared" si="214"/>
        <v>0</v>
      </c>
      <c r="N316" s="18">
        <f t="shared" si="239"/>
        <v>42.480443268628733</v>
      </c>
      <c r="O316" s="18">
        <f t="shared" si="240"/>
        <v>0</v>
      </c>
      <c r="P316" s="18">
        <f t="shared" si="241"/>
        <v>35.547764779420191</v>
      </c>
      <c r="Q316" s="18">
        <f t="shared" si="242"/>
        <v>63.779596724277717</v>
      </c>
      <c r="R316" s="18">
        <f t="shared" si="243"/>
        <v>42.602335314176962</v>
      </c>
      <c r="S316" s="26">
        <f t="shared" si="244"/>
        <v>50863.217311826811</v>
      </c>
      <c r="T316" s="27">
        <f t="shared" si="245"/>
        <v>0</v>
      </c>
      <c r="U316" s="27"/>
      <c r="V316" s="19">
        <f t="shared" si="215"/>
        <v>0</v>
      </c>
      <c r="W316" s="19">
        <f t="shared" ca="1" si="216"/>
        <v>0</v>
      </c>
      <c r="X316" s="19">
        <f t="shared" si="217"/>
        <v>42.480443268628733</v>
      </c>
      <c r="Y316" s="19">
        <f t="shared" si="218"/>
        <v>19.796912370944533</v>
      </c>
      <c r="Z316" s="19">
        <f t="shared" si="211"/>
        <v>0</v>
      </c>
      <c r="AA316" s="19">
        <f t="shared" ca="1" si="246"/>
        <v>22.6835308976842</v>
      </c>
      <c r="AB316">
        <f t="shared" si="260"/>
        <v>0</v>
      </c>
      <c r="AC316" s="19">
        <f t="shared" si="219"/>
        <v>0</v>
      </c>
      <c r="AD316" s="29">
        <f t="shared" si="261"/>
        <v>0</v>
      </c>
      <c r="AE316" s="19">
        <f t="shared" ca="1" si="220"/>
        <v>22.6835308976842</v>
      </c>
      <c r="AF316" s="29">
        <f t="shared" ca="1" si="247"/>
        <v>-2.2239987629291136E-6</v>
      </c>
      <c r="AG316" s="19"/>
      <c r="AH316" s="19">
        <f t="shared" si="221"/>
        <v>0</v>
      </c>
      <c r="AI316" s="19">
        <f>SUM($AH$23:AH316)</f>
        <v>100000</v>
      </c>
      <c r="AJ316" s="19">
        <f t="shared" si="248"/>
        <v>121126.51194078603</v>
      </c>
      <c r="AK316" s="19">
        <f t="shared" ca="1" si="249"/>
        <v>121126.51194078603</v>
      </c>
      <c r="AL316" s="20">
        <f ca="1">IF($F$13,OFFSET(product_specs!$J$5,MIN(10,saving_model!AZ316),saving_model!$G$14),0)</f>
        <v>0</v>
      </c>
      <c r="AM316" s="19">
        <f t="shared" si="250"/>
        <v>121126.51194078603</v>
      </c>
      <c r="AN316" s="19">
        <f t="shared" si="259"/>
        <v>121185.20205801664</v>
      </c>
      <c r="AO316" s="19">
        <f t="shared" si="251"/>
        <v>0</v>
      </c>
      <c r="AP316" s="19">
        <f t="shared" si="252"/>
        <v>0</v>
      </c>
      <c r="AQ316" s="18">
        <f t="shared" si="222"/>
        <v>100.98766838168054</v>
      </c>
      <c r="AR316" s="18">
        <f t="shared" si="253"/>
        <v>0</v>
      </c>
      <c r="AS316" s="18">
        <f t="shared" si="254"/>
        <v>84.59510230213688</v>
      </c>
      <c r="AT316" s="3">
        <f>return!Q299</f>
        <v>6.9864682798304045E-4</v>
      </c>
      <c r="AU316" s="8">
        <f t="shared" si="223"/>
        <v>1.1295046102164672</v>
      </c>
      <c r="AV316">
        <f t="shared" si="224"/>
        <v>0.4206498075396185</v>
      </c>
      <c r="AW316">
        <f t="shared" si="225"/>
        <v>5.2655356537846185E-4</v>
      </c>
      <c r="AX316">
        <f t="shared" si="255"/>
        <v>3.5171767626730272E-4</v>
      </c>
      <c r="AY316">
        <f t="shared" si="226"/>
        <v>0</v>
      </c>
      <c r="AZ316">
        <f t="shared" si="227"/>
        <v>24</v>
      </c>
      <c r="BA316">
        <f t="shared" si="228"/>
        <v>5</v>
      </c>
      <c r="BB316">
        <f t="shared" si="256"/>
        <v>1.2517622876336842E-3</v>
      </c>
      <c r="BC316">
        <f t="shared" si="229"/>
        <v>1.4918161763698602E-2</v>
      </c>
      <c r="BD316">
        <f>VLOOKUP(MIN(90,BE316),mortality!$A$4:$G$76,saving_model!BA316+2,FALSE)</f>
        <v>7.4590808818493009E-3</v>
      </c>
      <c r="BE316">
        <f t="shared" si="230"/>
        <v>73</v>
      </c>
      <c r="BF316" s="9">
        <f t="shared" si="257"/>
        <v>8.3717735912058888E-4</v>
      </c>
      <c r="BG316" s="7">
        <f>VLOOKUP(saving_model!AZ316,lapse!$B$4:$C$134,2,FALSE)</f>
        <v>0.01</v>
      </c>
      <c r="BI316">
        <f>discount_curve!K300</f>
        <v>0.7174896198778935</v>
      </c>
    </row>
    <row r="317" spans="1:61" x14ac:dyDescent="0.55000000000000004">
      <c r="A317">
        <f t="shared" si="258"/>
        <v>294</v>
      </c>
      <c r="B317" s="19">
        <f t="shared" ca="1" si="231"/>
        <v>22.622223177318915</v>
      </c>
      <c r="C317">
        <f t="shared" si="212"/>
        <v>0</v>
      </c>
      <c r="D317">
        <f t="shared" si="232"/>
        <v>64.261280872684026</v>
      </c>
      <c r="E317">
        <f t="shared" ca="1" si="233"/>
        <v>42.924081933156721</v>
      </c>
      <c r="F317">
        <f t="shared" si="213"/>
        <v>0</v>
      </c>
      <c r="G317">
        <f t="shared" si="234"/>
        <v>19.763791249199794</v>
      </c>
      <c r="H317">
        <f t="shared" si="235"/>
        <v>0</v>
      </c>
      <c r="I317" s="19">
        <f t="shared" si="236"/>
        <v>1030.5579245447022</v>
      </c>
      <c r="J317" s="26">
        <f t="shared" si="237"/>
        <v>880.98654731234274</v>
      </c>
      <c r="L317" s="19">
        <f t="shared" si="238"/>
        <v>50863.217311826818</v>
      </c>
      <c r="M317" s="26">
        <f t="shared" si="214"/>
        <v>0</v>
      </c>
      <c r="N317" s="18">
        <f t="shared" si="239"/>
        <v>42.386014426522351</v>
      </c>
      <c r="O317" s="18">
        <f t="shared" si="240"/>
        <v>0</v>
      </c>
      <c r="P317" s="18">
        <f t="shared" si="241"/>
        <v>1030.5579245447022</v>
      </c>
      <c r="Q317" s="18">
        <f t="shared" si="242"/>
        <v>64.261280872684026</v>
      </c>
      <c r="R317" s="18">
        <f t="shared" si="243"/>
        <v>42.924081933156721</v>
      </c>
      <c r="S317" s="26">
        <f t="shared" si="244"/>
        <v>51744.203859139161</v>
      </c>
      <c r="T317" s="27">
        <f t="shared" si="245"/>
        <v>0</v>
      </c>
      <c r="U317" s="27"/>
      <c r="V317" s="19">
        <f t="shared" si="215"/>
        <v>0</v>
      </c>
      <c r="W317" s="19">
        <f t="shared" ca="1" si="216"/>
        <v>0</v>
      </c>
      <c r="X317" s="19">
        <f t="shared" si="217"/>
        <v>42.386014426522351</v>
      </c>
      <c r="Y317" s="19">
        <f t="shared" si="218"/>
        <v>19.763791249199794</v>
      </c>
      <c r="Z317" s="19">
        <f t="shared" si="211"/>
        <v>0</v>
      </c>
      <c r="AA317" s="19">
        <f t="shared" ca="1" si="246"/>
        <v>22.622223177322557</v>
      </c>
      <c r="AB317">
        <f t="shared" si="260"/>
        <v>0</v>
      </c>
      <c r="AC317" s="19">
        <f t="shared" si="219"/>
        <v>0</v>
      </c>
      <c r="AD317" s="29">
        <f t="shared" si="261"/>
        <v>0</v>
      </c>
      <c r="AE317" s="19">
        <f t="shared" ca="1" si="220"/>
        <v>22.622223177322557</v>
      </c>
      <c r="AF317" s="29">
        <f t="shared" ca="1" si="247"/>
        <v>-3.6415315207705135E-6</v>
      </c>
      <c r="AG317" s="19"/>
      <c r="AH317" s="19">
        <f t="shared" si="221"/>
        <v>0</v>
      </c>
      <c r="AI317" s="19">
        <f>SUM($AH$23:AH317)</f>
        <v>100000</v>
      </c>
      <c r="AJ317" s="19">
        <f t="shared" si="248"/>
        <v>122296.64068674596</v>
      </c>
      <c r="AK317" s="19">
        <f t="shared" ca="1" si="249"/>
        <v>122296.64068674596</v>
      </c>
      <c r="AL317" s="20">
        <f ca="1">IF($F$13,OFFSET(product_specs!$J$5,MIN(10,saving_model!AZ317),saving_model!$G$14),0)</f>
        <v>0</v>
      </c>
      <c r="AM317" s="19">
        <f t="shared" si="250"/>
        <v>122296.64068674596</v>
      </c>
      <c r="AN317" s="19">
        <f t="shared" si="259"/>
        <v>121168.80949193709</v>
      </c>
      <c r="AO317" s="19">
        <f t="shared" si="251"/>
        <v>0</v>
      </c>
      <c r="AP317" s="19">
        <f t="shared" si="252"/>
        <v>0</v>
      </c>
      <c r="AQ317" s="18">
        <f t="shared" si="222"/>
        <v>100.97400790994759</v>
      </c>
      <c r="AR317" s="18">
        <f t="shared" si="253"/>
        <v>0</v>
      </c>
      <c r="AS317" s="18">
        <f t="shared" si="254"/>
        <v>2457.6104054376287</v>
      </c>
      <c r="AT317" s="3">
        <f>return!Q300</f>
        <v>2.0299449441812056E-2</v>
      </c>
      <c r="AU317" s="8">
        <f t="shared" si="223"/>
        <v>1.129974162050124</v>
      </c>
      <c r="AV317">
        <f t="shared" si="224"/>
        <v>0.41977153629797276</v>
      </c>
      <c r="AW317">
        <f t="shared" si="225"/>
        <v>5.2545417855985653E-4</v>
      </c>
      <c r="AX317">
        <f t="shared" si="255"/>
        <v>3.5098332785038364E-4</v>
      </c>
      <c r="AY317">
        <f t="shared" si="226"/>
        <v>0</v>
      </c>
      <c r="AZ317">
        <f t="shared" si="227"/>
        <v>24</v>
      </c>
      <c r="BA317">
        <f t="shared" si="228"/>
        <v>5</v>
      </c>
      <c r="BB317">
        <f t="shared" si="256"/>
        <v>1.2517622876336842E-3</v>
      </c>
      <c r="BC317">
        <f t="shared" si="229"/>
        <v>1.4918161763698602E-2</v>
      </c>
      <c r="BD317">
        <f>VLOOKUP(MIN(90,BE317),mortality!$A$4:$G$76,saving_model!BA317+2,FALSE)</f>
        <v>7.4590808818493009E-3</v>
      </c>
      <c r="BE317">
        <f t="shared" si="230"/>
        <v>73</v>
      </c>
      <c r="BF317" s="9">
        <f t="shared" si="257"/>
        <v>8.3717735912058888E-4</v>
      </c>
      <c r="BG317" s="7">
        <f>VLOOKUP(saving_model!AZ317,lapse!$B$4:$C$134,2,FALSE)</f>
        <v>0.01</v>
      </c>
      <c r="BI317">
        <f>discount_curve!K301</f>
        <v>0.7166770964863628</v>
      </c>
    </row>
    <row r="318" spans="1:61" x14ac:dyDescent="0.55000000000000004">
      <c r="A318">
        <f t="shared" si="258"/>
        <v>295</v>
      </c>
      <c r="B318" s="19">
        <f t="shared" ca="1" si="231"/>
        <v>23.389444342046957</v>
      </c>
      <c r="C318">
        <f t="shared" si="212"/>
        <v>0</v>
      </c>
      <c r="D318">
        <f t="shared" si="232"/>
        <v>64.815848163216756</v>
      </c>
      <c r="E318">
        <f t="shared" ca="1" si="233"/>
        <v>43.29451170817844</v>
      </c>
      <c r="F318">
        <f t="shared" si="213"/>
        <v>0</v>
      </c>
      <c r="G318">
        <f t="shared" si="234"/>
        <v>19.730725540576302</v>
      </c>
      <c r="H318">
        <f t="shared" si="235"/>
        <v>0</v>
      </c>
      <c r="I318" s="19">
        <f t="shared" si="236"/>
        <v>157.02448836996666</v>
      </c>
      <c r="J318" s="26">
        <f t="shared" si="237"/>
        <v>5.7939586159482133</v>
      </c>
      <c r="L318" s="19">
        <f t="shared" si="238"/>
        <v>51744.203859139161</v>
      </c>
      <c r="M318" s="26">
        <f t="shared" si="214"/>
        <v>0</v>
      </c>
      <c r="N318" s="18">
        <f t="shared" si="239"/>
        <v>43.120169882615961</v>
      </c>
      <c r="O318" s="18">
        <f t="shared" si="240"/>
        <v>0</v>
      </c>
      <c r="P318" s="18">
        <f t="shared" si="241"/>
        <v>157.02448836996666</v>
      </c>
      <c r="Q318" s="18">
        <f t="shared" si="242"/>
        <v>64.815848163216756</v>
      </c>
      <c r="R318" s="18">
        <f t="shared" si="243"/>
        <v>43.29451170817844</v>
      </c>
      <c r="S318" s="26">
        <f t="shared" si="244"/>
        <v>51749.997817755109</v>
      </c>
      <c r="T318" s="27">
        <f t="shared" si="245"/>
        <v>0</v>
      </c>
      <c r="U318" s="27"/>
      <c r="V318" s="19">
        <f t="shared" si="215"/>
        <v>0</v>
      </c>
      <c r="W318" s="19">
        <f t="shared" ca="1" si="216"/>
        <v>0</v>
      </c>
      <c r="X318" s="19">
        <f t="shared" si="217"/>
        <v>43.120169882615961</v>
      </c>
      <c r="Y318" s="19">
        <f t="shared" si="218"/>
        <v>19.730725540576302</v>
      </c>
      <c r="Z318" s="19">
        <f t="shared" si="211"/>
        <v>0</v>
      </c>
      <c r="AA318" s="19">
        <f t="shared" ca="1" si="246"/>
        <v>23.38944434203966</v>
      </c>
      <c r="AB318">
        <f t="shared" si="260"/>
        <v>0</v>
      </c>
      <c r="AC318" s="19">
        <f t="shared" si="219"/>
        <v>0</v>
      </c>
      <c r="AD318" s="29">
        <f t="shared" si="261"/>
        <v>0</v>
      </c>
      <c r="AE318" s="19">
        <f t="shared" ca="1" si="220"/>
        <v>23.38944434203966</v>
      </c>
      <c r="AF318" s="29">
        <f t="shared" ca="1" si="247"/>
        <v>7.2972738962562289E-6</v>
      </c>
      <c r="AG318" s="19"/>
      <c r="AH318" s="19">
        <f t="shared" si="221"/>
        <v>0</v>
      </c>
      <c r="AI318" s="19">
        <f>SUM($AH$23:AH318)</f>
        <v>100000</v>
      </c>
      <c r="AJ318" s="19">
        <f t="shared" si="248"/>
        <v>123610.13086809081</v>
      </c>
      <c r="AK318" s="19">
        <f t="shared" ca="1" si="249"/>
        <v>123610.13086809081</v>
      </c>
      <c r="AL318" s="20">
        <f ca="1">IF($F$13,OFFSET(product_specs!$J$5,MIN(10,saving_model!AZ318),saving_model!$G$14),0)</f>
        <v>0</v>
      </c>
      <c r="AM318" s="19">
        <f t="shared" si="250"/>
        <v>123610.13086809081</v>
      </c>
      <c r="AN318" s="19">
        <f t="shared" si="259"/>
        <v>123525.44588946478</v>
      </c>
      <c r="AO318" s="19">
        <f t="shared" si="251"/>
        <v>0</v>
      </c>
      <c r="AP318" s="19">
        <f t="shared" si="252"/>
        <v>0</v>
      </c>
      <c r="AQ318" s="18">
        <f t="shared" si="222"/>
        <v>102.93787157455398</v>
      </c>
      <c r="AR318" s="18">
        <f t="shared" si="253"/>
        <v>0</v>
      </c>
      <c r="AS318" s="18">
        <f t="shared" si="254"/>
        <v>375.24570040115555</v>
      </c>
      <c r="AT318" s="3">
        <f>return!Q301</f>
        <v>3.0403344286826783E-3</v>
      </c>
      <c r="AU318" s="8">
        <f t="shared" si="223"/>
        <v>1.1304439090834484</v>
      </c>
      <c r="AV318">
        <f t="shared" si="224"/>
        <v>0.4188950987915625</v>
      </c>
      <c r="AW318">
        <f t="shared" si="225"/>
        <v>5.243570871418644E-4</v>
      </c>
      <c r="AX318">
        <f t="shared" si="255"/>
        <v>3.5025051267342886E-4</v>
      </c>
      <c r="AY318">
        <f t="shared" si="226"/>
        <v>0</v>
      </c>
      <c r="AZ318">
        <f t="shared" si="227"/>
        <v>24</v>
      </c>
      <c r="BA318">
        <f t="shared" si="228"/>
        <v>5</v>
      </c>
      <c r="BB318">
        <f t="shared" si="256"/>
        <v>1.2517622876336842E-3</v>
      </c>
      <c r="BC318">
        <f t="shared" si="229"/>
        <v>1.4918161763698602E-2</v>
      </c>
      <c r="BD318">
        <f>VLOOKUP(MIN(90,BE318),mortality!$A$4:$G$76,saving_model!BA318+2,FALSE)</f>
        <v>7.4590808818493009E-3</v>
      </c>
      <c r="BE318">
        <f t="shared" si="230"/>
        <v>73</v>
      </c>
      <c r="BF318" s="9">
        <f t="shared" si="257"/>
        <v>8.3717735912058888E-4</v>
      </c>
      <c r="BG318" s="7">
        <f>VLOOKUP(saving_model!AZ318,lapse!$B$4:$C$134,2,FALSE)</f>
        <v>0.01</v>
      </c>
      <c r="BI318">
        <f>discount_curve!K302</f>
        <v>0.71586549323951965</v>
      </c>
    </row>
    <row r="319" spans="1:61" x14ac:dyDescent="0.55000000000000004">
      <c r="A319">
        <f t="shared" si="258"/>
        <v>296</v>
      </c>
      <c r="B319" s="19">
        <f t="shared" ca="1" si="231"/>
        <v>23.42728302908904</v>
      </c>
      <c r="C319">
        <f t="shared" si="212"/>
        <v>0</v>
      </c>
      <c r="D319">
        <f t="shared" si="232"/>
        <v>65.810222899714859</v>
      </c>
      <c r="E319">
        <f t="shared" ca="1" si="233"/>
        <v>43.958716063928364</v>
      </c>
      <c r="F319">
        <f t="shared" si="213"/>
        <v>0</v>
      </c>
      <c r="G319">
        <f t="shared" si="234"/>
        <v>19.697715152365426</v>
      </c>
      <c r="H319">
        <f t="shared" si="235"/>
        <v>0</v>
      </c>
      <c r="I319" s="19">
        <f t="shared" si="236"/>
        <v>1732.5594328638833</v>
      </c>
      <c r="J319" s="26">
        <f t="shared" si="237"/>
        <v>1579.6654957187857</v>
      </c>
      <c r="L319" s="19">
        <f t="shared" si="238"/>
        <v>51749.997817755109</v>
      </c>
      <c r="M319" s="26">
        <f t="shared" si="214"/>
        <v>0</v>
      </c>
      <c r="N319" s="18">
        <f t="shared" si="239"/>
        <v>43.124998181462594</v>
      </c>
      <c r="O319" s="18">
        <f t="shared" si="240"/>
        <v>0</v>
      </c>
      <c r="P319" s="18">
        <f t="shared" si="241"/>
        <v>1732.5594328638833</v>
      </c>
      <c r="Q319" s="18">
        <f t="shared" si="242"/>
        <v>65.810222899714859</v>
      </c>
      <c r="R319" s="18">
        <f t="shared" si="243"/>
        <v>43.958716063928364</v>
      </c>
      <c r="S319" s="26">
        <f t="shared" si="244"/>
        <v>53329.663313473888</v>
      </c>
      <c r="T319" s="27">
        <f t="shared" si="245"/>
        <v>0</v>
      </c>
      <c r="U319" s="27"/>
      <c r="V319" s="19">
        <f t="shared" si="215"/>
        <v>0</v>
      </c>
      <c r="W319" s="19">
        <f t="shared" ca="1" si="216"/>
        <v>0</v>
      </c>
      <c r="X319" s="19">
        <f t="shared" si="217"/>
        <v>43.124998181462594</v>
      </c>
      <c r="Y319" s="19">
        <f t="shared" si="218"/>
        <v>19.697715152365426</v>
      </c>
      <c r="Z319" s="19">
        <f t="shared" si="211"/>
        <v>0</v>
      </c>
      <c r="AA319" s="19">
        <f t="shared" ca="1" si="246"/>
        <v>23.427283029097168</v>
      </c>
      <c r="AB319">
        <f t="shared" si="260"/>
        <v>0</v>
      </c>
      <c r="AC319" s="19">
        <f t="shared" si="219"/>
        <v>0</v>
      </c>
      <c r="AD319" s="29">
        <f t="shared" si="261"/>
        <v>0</v>
      </c>
      <c r="AE319" s="19">
        <f t="shared" ca="1" si="220"/>
        <v>23.427283029097168</v>
      </c>
      <c r="AF319" s="29">
        <f t="shared" ca="1" si="247"/>
        <v>-8.1286088970955461E-6</v>
      </c>
      <c r="AG319" s="19"/>
      <c r="AH319" s="19">
        <f t="shared" si="221"/>
        <v>0</v>
      </c>
      <c r="AI319" s="19">
        <f>SUM($AH$23:AH319)</f>
        <v>100000</v>
      </c>
      <c r="AJ319" s="19">
        <f t="shared" si="248"/>
        <v>125769.09251580831</v>
      </c>
      <c r="AK319" s="19">
        <f t="shared" ca="1" si="249"/>
        <v>125769.09251580831</v>
      </c>
      <c r="AL319" s="20">
        <f ca="1">IF($F$13,OFFSET(product_specs!$J$5,MIN(10,saving_model!AZ319),saving_model!$G$14),0)</f>
        <v>0</v>
      </c>
      <c r="AM319" s="19">
        <f t="shared" si="250"/>
        <v>125769.09251580831</v>
      </c>
      <c r="AN319" s="19">
        <f t="shared" si="259"/>
        <v>123797.75371829138</v>
      </c>
      <c r="AO319" s="19">
        <f t="shared" si="251"/>
        <v>0</v>
      </c>
      <c r="AP319" s="19">
        <f t="shared" si="252"/>
        <v>0</v>
      </c>
      <c r="AQ319" s="18">
        <f t="shared" si="222"/>
        <v>103.16479476524283</v>
      </c>
      <c r="AR319" s="18">
        <f t="shared" si="253"/>
        <v>0</v>
      </c>
      <c r="AS319" s="18">
        <f t="shared" si="254"/>
        <v>4149.0071845643515</v>
      </c>
      <c r="AT319" s="3">
        <f>return!Q302</f>
        <v>3.3542349917420111E-2</v>
      </c>
      <c r="AU319" s="8">
        <f t="shared" si="223"/>
        <v>1.1309138513975878</v>
      </c>
      <c r="AV319">
        <f t="shared" si="224"/>
        <v>0.41802049119174717</v>
      </c>
      <c r="AW319">
        <f t="shared" si="225"/>
        <v>5.2326228633193779E-4</v>
      </c>
      <c r="AX319">
        <f t="shared" si="255"/>
        <v>3.4951922753519952E-4</v>
      </c>
      <c r="AY319">
        <f t="shared" si="226"/>
        <v>0</v>
      </c>
      <c r="AZ319">
        <f t="shared" si="227"/>
        <v>24</v>
      </c>
      <c r="BA319">
        <f t="shared" si="228"/>
        <v>5</v>
      </c>
      <c r="BB319">
        <f t="shared" si="256"/>
        <v>1.2517622876336842E-3</v>
      </c>
      <c r="BC319">
        <f t="shared" si="229"/>
        <v>1.4918161763698602E-2</v>
      </c>
      <c r="BD319">
        <f>VLOOKUP(MIN(90,BE319),mortality!$A$4:$G$76,saving_model!BA319+2,FALSE)</f>
        <v>7.4590808818493009E-3</v>
      </c>
      <c r="BE319">
        <f t="shared" si="230"/>
        <v>73</v>
      </c>
      <c r="BF319" s="9">
        <f t="shared" si="257"/>
        <v>8.3717735912058888E-4</v>
      </c>
      <c r="BG319" s="7">
        <f>VLOOKUP(saving_model!AZ319,lapse!$B$4:$C$134,2,FALSE)</f>
        <v>0.01</v>
      </c>
      <c r="BI319">
        <f>discount_curve!K303</f>
        <v>0.71505480909534236</v>
      </c>
    </row>
    <row r="320" spans="1:61" x14ac:dyDescent="0.55000000000000004">
      <c r="A320">
        <f t="shared" si="258"/>
        <v>297</v>
      </c>
      <c r="B320" s="19">
        <f t="shared" ca="1" si="231"/>
        <v>24.776626102555724</v>
      </c>
      <c r="C320">
        <f t="shared" si="212"/>
        <v>0</v>
      </c>
      <c r="D320">
        <f t="shared" si="232"/>
        <v>66.915540604251888</v>
      </c>
      <c r="E320">
        <f t="shared" ca="1" si="233"/>
        <v>44.697026086190675</v>
      </c>
      <c r="F320">
        <f t="shared" si="213"/>
        <v>0</v>
      </c>
      <c r="G320">
        <f t="shared" si="234"/>
        <v>19.664759992013639</v>
      </c>
      <c r="H320">
        <f t="shared" si="235"/>
        <v>0</v>
      </c>
      <c r="I320" s="19">
        <f t="shared" si="236"/>
        <v>343.33155267764914</v>
      </c>
      <c r="J320" s="26">
        <f t="shared" si="237"/>
        <v>187.27759989263723</v>
      </c>
      <c r="L320" s="19">
        <f t="shared" si="238"/>
        <v>53329.663313473895</v>
      </c>
      <c r="M320" s="26">
        <f t="shared" si="214"/>
        <v>0</v>
      </c>
      <c r="N320" s="18">
        <f t="shared" si="239"/>
        <v>44.441386094561572</v>
      </c>
      <c r="O320" s="18">
        <f t="shared" si="240"/>
        <v>0</v>
      </c>
      <c r="P320" s="18">
        <f t="shared" si="241"/>
        <v>343.33155267764914</v>
      </c>
      <c r="Q320" s="18">
        <f t="shared" si="242"/>
        <v>66.915540604251888</v>
      </c>
      <c r="R320" s="18">
        <f t="shared" si="243"/>
        <v>44.697026086190675</v>
      </c>
      <c r="S320" s="26">
        <f t="shared" si="244"/>
        <v>53516.940913366532</v>
      </c>
      <c r="T320" s="27">
        <f t="shared" si="245"/>
        <v>0</v>
      </c>
      <c r="U320" s="27"/>
      <c r="V320" s="19">
        <f t="shared" si="215"/>
        <v>0</v>
      </c>
      <c r="W320" s="19">
        <f t="shared" ca="1" si="216"/>
        <v>0</v>
      </c>
      <c r="X320" s="19">
        <f t="shared" si="217"/>
        <v>44.441386094561572</v>
      </c>
      <c r="Y320" s="19">
        <f t="shared" si="218"/>
        <v>19.664759992013639</v>
      </c>
      <c r="Z320" s="19">
        <f t="shared" si="211"/>
        <v>0</v>
      </c>
      <c r="AA320" s="19">
        <f t="shared" ca="1" si="246"/>
        <v>24.776626102547933</v>
      </c>
      <c r="AB320">
        <f t="shared" si="260"/>
        <v>0</v>
      </c>
      <c r="AC320" s="19">
        <f t="shared" si="219"/>
        <v>0</v>
      </c>
      <c r="AD320" s="29">
        <f t="shared" si="261"/>
        <v>0</v>
      </c>
      <c r="AE320" s="19">
        <f t="shared" ca="1" si="220"/>
        <v>24.776626102547933</v>
      </c>
      <c r="AF320" s="29">
        <f t="shared" ca="1" si="247"/>
        <v>7.7911010976094985E-6</v>
      </c>
      <c r="AG320" s="19"/>
      <c r="AH320" s="19">
        <f t="shared" si="221"/>
        <v>0</v>
      </c>
      <c r="AI320" s="19">
        <f>SUM($AH$23:AH320)</f>
        <v>100000</v>
      </c>
      <c r="AJ320" s="19">
        <f t="shared" si="248"/>
        <v>128149.0125932924</v>
      </c>
      <c r="AK320" s="19">
        <f t="shared" ca="1" si="249"/>
        <v>128149.0125932924</v>
      </c>
      <c r="AL320" s="20">
        <f ca="1">IF($F$13,OFFSET(product_specs!$J$5,MIN(10,saving_model!AZ320),saving_model!$G$14),0)</f>
        <v>0</v>
      </c>
      <c r="AM320" s="19">
        <f t="shared" si="250"/>
        <v>128149.0125932924</v>
      </c>
      <c r="AN320" s="19">
        <f t="shared" si="259"/>
        <v>127843.5961080905</v>
      </c>
      <c r="AO320" s="19">
        <f t="shared" si="251"/>
        <v>0</v>
      </c>
      <c r="AP320" s="19">
        <f t="shared" si="252"/>
        <v>0</v>
      </c>
      <c r="AQ320" s="18">
        <f t="shared" si="222"/>
        <v>106.53633009007541</v>
      </c>
      <c r="AR320" s="18">
        <f t="shared" si="253"/>
        <v>0</v>
      </c>
      <c r="AS320" s="18">
        <f t="shared" si="254"/>
        <v>823.9056305839739</v>
      </c>
      <c r="AT320" s="3">
        <f>return!Q303</f>
        <v>6.4500124867119535E-3</v>
      </c>
      <c r="AU320" s="8">
        <f t="shared" si="223"/>
        <v>1.1313839890737234</v>
      </c>
      <c r="AV320">
        <f t="shared" si="224"/>
        <v>0.41714770967788006</v>
      </c>
      <c r="AW320">
        <f t="shared" si="225"/>
        <v>5.2216977134753506E-4</v>
      </c>
      <c r="AX320">
        <f t="shared" si="255"/>
        <v>3.4878946924114042E-4</v>
      </c>
      <c r="AY320">
        <f t="shared" si="226"/>
        <v>0</v>
      </c>
      <c r="AZ320">
        <f t="shared" si="227"/>
        <v>24</v>
      </c>
      <c r="BA320">
        <f t="shared" si="228"/>
        <v>5</v>
      </c>
      <c r="BB320">
        <f t="shared" si="256"/>
        <v>1.2517622876336842E-3</v>
      </c>
      <c r="BC320">
        <f t="shared" si="229"/>
        <v>1.4918161763698602E-2</v>
      </c>
      <c r="BD320">
        <f>VLOOKUP(MIN(90,BE320),mortality!$A$4:$G$76,saving_model!BA320+2,FALSE)</f>
        <v>7.4590808818493009E-3</v>
      </c>
      <c r="BE320">
        <f t="shared" si="230"/>
        <v>73</v>
      </c>
      <c r="BF320" s="9">
        <f t="shared" si="257"/>
        <v>8.3717735912058888E-4</v>
      </c>
      <c r="BG320" s="7">
        <f>VLOOKUP(saving_model!AZ320,lapse!$B$4:$C$134,2,FALSE)</f>
        <v>0.01</v>
      </c>
      <c r="BI320">
        <f>discount_curve!K304</f>
        <v>0.71424504301299074</v>
      </c>
    </row>
    <row r="321" spans="1:61" x14ac:dyDescent="0.55000000000000004">
      <c r="A321">
        <f t="shared" si="258"/>
        <v>298</v>
      </c>
      <c r="B321" s="19">
        <f t="shared" ca="1" si="231"/>
        <v>24.965590794013906</v>
      </c>
      <c r="C321">
        <f t="shared" si="212"/>
        <v>0</v>
      </c>
      <c r="D321">
        <f t="shared" si="232"/>
        <v>67.426892369193823</v>
      </c>
      <c r="E321">
        <f t="shared" ca="1" si="233"/>
        <v>45.038589540217039</v>
      </c>
      <c r="F321">
        <f t="shared" si="213"/>
        <v>0</v>
      </c>
      <c r="G321">
        <f t="shared" si="234"/>
        <v>19.631859967122256</v>
      </c>
      <c r="H321">
        <f t="shared" si="235"/>
        <v>0</v>
      </c>
      <c r="I321" s="19">
        <f t="shared" si="236"/>
        <v>785.63723374047686</v>
      </c>
      <c r="J321" s="26">
        <f t="shared" si="237"/>
        <v>628.57430106992979</v>
      </c>
      <c r="L321" s="19">
        <f t="shared" si="238"/>
        <v>53516.940913366532</v>
      </c>
      <c r="M321" s="26">
        <f t="shared" si="214"/>
        <v>0</v>
      </c>
      <c r="N321" s="18">
        <f t="shared" si="239"/>
        <v>44.597450761138774</v>
      </c>
      <c r="O321" s="18">
        <f t="shared" si="240"/>
        <v>0</v>
      </c>
      <c r="P321" s="18">
        <f t="shared" si="241"/>
        <v>785.63723374047686</v>
      </c>
      <c r="Q321" s="18">
        <f t="shared" si="242"/>
        <v>67.426892369193823</v>
      </c>
      <c r="R321" s="18">
        <f t="shared" si="243"/>
        <v>45.038589540217039</v>
      </c>
      <c r="S321" s="26">
        <f t="shared" si="244"/>
        <v>54145.515214436462</v>
      </c>
      <c r="T321" s="27">
        <f t="shared" si="245"/>
        <v>0</v>
      </c>
      <c r="U321" s="27"/>
      <c r="V321" s="19">
        <f t="shared" si="215"/>
        <v>0</v>
      </c>
      <c r="W321" s="19">
        <f t="shared" ca="1" si="216"/>
        <v>0</v>
      </c>
      <c r="X321" s="19">
        <f t="shared" si="217"/>
        <v>44.597450761138774</v>
      </c>
      <c r="Y321" s="19">
        <f t="shared" si="218"/>
        <v>19.631859967122256</v>
      </c>
      <c r="Z321" s="19">
        <f t="shared" si="211"/>
        <v>0</v>
      </c>
      <c r="AA321" s="19">
        <f t="shared" ca="1" si="246"/>
        <v>24.965590794016517</v>
      </c>
      <c r="AB321">
        <f t="shared" si="260"/>
        <v>0</v>
      </c>
      <c r="AC321" s="19">
        <f t="shared" si="219"/>
        <v>0</v>
      </c>
      <c r="AD321" s="29">
        <f t="shared" si="261"/>
        <v>0</v>
      </c>
      <c r="AE321" s="19">
        <f t="shared" ca="1" si="220"/>
        <v>24.965590794016517</v>
      </c>
      <c r="AF321" s="29">
        <f t="shared" ca="1" si="247"/>
        <v>-2.6112445539183682E-6</v>
      </c>
      <c r="AG321" s="19"/>
      <c r="AH321" s="19">
        <f t="shared" si="221"/>
        <v>0</v>
      </c>
      <c r="AI321" s="19">
        <f>SUM($AH$23:AH321)</f>
        <v>100000</v>
      </c>
      <c r="AJ321" s="19">
        <f t="shared" si="248"/>
        <v>129398.46516243281</v>
      </c>
      <c r="AK321" s="19">
        <f t="shared" ca="1" si="249"/>
        <v>129398.46516243281</v>
      </c>
      <c r="AL321" s="20">
        <f ca="1">IF($F$13,OFFSET(product_specs!$J$5,MIN(10,saving_model!AZ321),saving_model!$G$14),0)</f>
        <v>0</v>
      </c>
      <c r="AM321" s="19">
        <f t="shared" si="250"/>
        <v>129398.46516243281</v>
      </c>
      <c r="AN321" s="19">
        <f t="shared" si="259"/>
        <v>128560.96540858439</v>
      </c>
      <c r="AO321" s="19">
        <f t="shared" si="251"/>
        <v>0</v>
      </c>
      <c r="AP321" s="19">
        <f t="shared" si="252"/>
        <v>0</v>
      </c>
      <c r="AQ321" s="18">
        <f t="shared" si="222"/>
        <v>107.13413784048699</v>
      </c>
      <c r="AR321" s="18">
        <f t="shared" si="253"/>
        <v>0</v>
      </c>
      <c r="AS321" s="18">
        <f t="shared" si="254"/>
        <v>1889.2677833778</v>
      </c>
      <c r="AT321" s="3">
        <f>return!Q304</f>
        <v>1.4707757368449093E-2</v>
      </c>
      <c r="AU321" s="8">
        <f t="shared" si="223"/>
        <v>1.1318543221930701</v>
      </c>
      <c r="AV321">
        <f t="shared" si="224"/>
        <v>0.41627675043729134</v>
      </c>
      <c r="AW321">
        <f t="shared" si="225"/>
        <v>5.2107953741610004E-4</v>
      </c>
      <c r="AX321">
        <f t="shared" si="255"/>
        <v>3.4806123460336623E-4</v>
      </c>
      <c r="AY321">
        <f t="shared" si="226"/>
        <v>0</v>
      </c>
      <c r="AZ321">
        <f t="shared" si="227"/>
        <v>24</v>
      </c>
      <c r="BA321">
        <f t="shared" si="228"/>
        <v>5</v>
      </c>
      <c r="BB321">
        <f t="shared" si="256"/>
        <v>1.2517622876336842E-3</v>
      </c>
      <c r="BC321">
        <f t="shared" si="229"/>
        <v>1.4918161763698602E-2</v>
      </c>
      <c r="BD321">
        <f>VLOOKUP(MIN(90,BE321),mortality!$A$4:$G$76,saving_model!BA321+2,FALSE)</f>
        <v>7.4590808818493009E-3</v>
      </c>
      <c r="BE321">
        <f t="shared" si="230"/>
        <v>73</v>
      </c>
      <c r="BF321" s="9">
        <f t="shared" si="257"/>
        <v>8.3717735912058888E-4</v>
      </c>
      <c r="BG321" s="7">
        <f>VLOOKUP(saving_model!AZ321,lapse!$B$4:$C$134,2,FALSE)</f>
        <v>0.01</v>
      </c>
      <c r="BI321">
        <f>discount_curve!K305</f>
        <v>0.71343619395280278</v>
      </c>
    </row>
    <row r="322" spans="1:61" x14ac:dyDescent="0.55000000000000004">
      <c r="A322">
        <f t="shared" si="258"/>
        <v>299</v>
      </c>
      <c r="B322" s="19">
        <f t="shared" ca="1" si="231"/>
        <v>25.522247693259146</v>
      </c>
      <c r="C322">
        <f t="shared" si="212"/>
        <v>0</v>
      </c>
      <c r="D322">
        <f t="shared" si="232"/>
        <v>67.720400465634199</v>
      </c>
      <c r="E322">
        <f t="shared" ca="1" si="233"/>
        <v>45.234641741613572</v>
      </c>
      <c r="F322">
        <f t="shared" si="213"/>
        <v>0</v>
      </c>
      <c r="G322">
        <f t="shared" si="234"/>
        <v>19.59901498544718</v>
      </c>
      <c r="H322">
        <f t="shared" si="235"/>
        <v>0</v>
      </c>
      <c r="I322" s="19">
        <f t="shared" si="236"/>
        <v>-0.69019153737220151</v>
      </c>
      <c r="J322" s="26">
        <f t="shared" si="237"/>
        <v>-158.76649642332632</v>
      </c>
      <c r="L322" s="19">
        <f t="shared" si="238"/>
        <v>54145.515214436462</v>
      </c>
      <c r="M322" s="26">
        <f t="shared" si="214"/>
        <v>0</v>
      </c>
      <c r="N322" s="18">
        <f t="shared" si="239"/>
        <v>45.12126267869705</v>
      </c>
      <c r="O322" s="18">
        <f t="shared" si="240"/>
        <v>0</v>
      </c>
      <c r="P322" s="18">
        <f t="shared" si="241"/>
        <v>-0.69019153737220151</v>
      </c>
      <c r="Q322" s="18">
        <f t="shared" si="242"/>
        <v>67.720400465634199</v>
      </c>
      <c r="R322" s="18">
        <f t="shared" si="243"/>
        <v>45.234641741613572</v>
      </c>
      <c r="S322" s="26">
        <f t="shared" si="244"/>
        <v>53986.748718013143</v>
      </c>
      <c r="T322" s="27">
        <f t="shared" si="245"/>
        <v>0</v>
      </c>
      <c r="U322" s="27"/>
      <c r="V322" s="19">
        <f t="shared" si="215"/>
        <v>0</v>
      </c>
      <c r="W322" s="19">
        <f t="shared" ca="1" si="216"/>
        <v>0</v>
      </c>
      <c r="X322" s="19">
        <f t="shared" si="217"/>
        <v>45.12126267869705</v>
      </c>
      <c r="Y322" s="19">
        <f t="shared" si="218"/>
        <v>19.59901498544718</v>
      </c>
      <c r="Z322" s="19">
        <f t="shared" si="211"/>
        <v>0</v>
      </c>
      <c r="AA322" s="19">
        <f t="shared" ca="1" si="246"/>
        <v>25.52224769324987</v>
      </c>
      <c r="AB322">
        <f t="shared" si="260"/>
        <v>0</v>
      </c>
      <c r="AC322" s="19">
        <f t="shared" si="219"/>
        <v>0</v>
      </c>
      <c r="AD322" s="29">
        <f t="shared" si="261"/>
        <v>0</v>
      </c>
      <c r="AE322" s="19">
        <f t="shared" ca="1" si="220"/>
        <v>25.52224769324987</v>
      </c>
      <c r="AF322" s="29">
        <f t="shared" ca="1" si="247"/>
        <v>9.2761354153481079E-6</v>
      </c>
      <c r="AG322" s="19"/>
      <c r="AH322" s="19">
        <f t="shared" si="221"/>
        <v>0</v>
      </c>
      <c r="AI322" s="19">
        <f>SUM($AH$23:AH322)</f>
        <v>100000</v>
      </c>
      <c r="AJ322" s="19">
        <f t="shared" si="248"/>
        <v>130233.64819663308</v>
      </c>
      <c r="AK322" s="19">
        <f t="shared" ca="1" si="249"/>
        <v>130233.64819663308</v>
      </c>
      <c r="AL322" s="20">
        <f ca="1">IF($F$13,OFFSET(product_specs!$J$5,MIN(10,saving_model!AZ322),saving_model!$G$14),0)</f>
        <v>0</v>
      </c>
      <c r="AM322" s="19">
        <f t="shared" si="250"/>
        <v>130233.64819663308</v>
      </c>
      <c r="AN322" s="19">
        <f t="shared" si="259"/>
        <v>130343.0990541217</v>
      </c>
      <c r="AO322" s="19">
        <f t="shared" si="251"/>
        <v>0</v>
      </c>
      <c r="AP322" s="19">
        <f t="shared" si="252"/>
        <v>0</v>
      </c>
      <c r="AQ322" s="18">
        <f t="shared" si="222"/>
        <v>108.61924921176809</v>
      </c>
      <c r="AR322" s="18">
        <f t="shared" si="253"/>
        <v>0</v>
      </c>
      <c r="AS322" s="18">
        <f t="shared" si="254"/>
        <v>-1.6632165537184123</v>
      </c>
      <c r="AT322" s="3">
        <f>return!Q305</f>
        <v>-1.2770938665473963E-5</v>
      </c>
      <c r="AU322" s="8">
        <f t="shared" si="223"/>
        <v>1.1323248508368764</v>
      </c>
      <c r="AV322">
        <f t="shared" si="224"/>
        <v>0.4154076096652719</v>
      </c>
      <c r="AW322">
        <f t="shared" si="225"/>
        <v>5.1999157977504137E-4</v>
      </c>
      <c r="AX322">
        <f t="shared" si="255"/>
        <v>3.473345204406477E-4</v>
      </c>
      <c r="AY322">
        <f t="shared" si="226"/>
        <v>0</v>
      </c>
      <c r="AZ322">
        <f t="shared" si="227"/>
        <v>24</v>
      </c>
      <c r="BA322">
        <f t="shared" si="228"/>
        <v>5</v>
      </c>
      <c r="BB322">
        <f t="shared" si="256"/>
        <v>1.2517622876336842E-3</v>
      </c>
      <c r="BC322">
        <f t="shared" si="229"/>
        <v>1.4918161763698602E-2</v>
      </c>
      <c r="BD322">
        <f>VLOOKUP(MIN(90,BE322),mortality!$A$4:$G$76,saving_model!BA322+2,FALSE)</f>
        <v>7.4590808818493009E-3</v>
      </c>
      <c r="BE322">
        <f t="shared" si="230"/>
        <v>73</v>
      </c>
      <c r="BF322" s="9">
        <f t="shared" si="257"/>
        <v>8.3717735912058888E-4</v>
      </c>
      <c r="BG322" s="7">
        <f>VLOOKUP(saving_model!AZ322,lapse!$B$4:$C$134,2,FALSE)</f>
        <v>0.01</v>
      </c>
      <c r="BI322">
        <f>discount_curve!K306</f>
        <v>0.71262826087629383</v>
      </c>
    </row>
    <row r="323" spans="1:61" x14ac:dyDescent="0.55000000000000004">
      <c r="A323">
        <f t="shared" si="258"/>
        <v>300</v>
      </c>
      <c r="B323" s="19">
        <f t="shared" ca="1" si="231"/>
        <v>25.422732310110177</v>
      </c>
      <c r="C323">
        <f t="shared" si="212"/>
        <v>0</v>
      </c>
      <c r="D323">
        <f t="shared" si="232"/>
        <v>73.758087784244736</v>
      </c>
      <c r="E323">
        <f t="shared" ca="1" si="233"/>
        <v>44.744423456395879</v>
      </c>
      <c r="F323">
        <f t="shared" si="213"/>
        <v>0</v>
      </c>
      <c r="G323">
        <f t="shared" si="234"/>
        <v>19.566224954898644</v>
      </c>
      <c r="H323">
        <f t="shared" si="235"/>
        <v>0</v>
      </c>
      <c r="I323" s="19">
        <f t="shared" si="236"/>
        <v>-841.5361777476071</v>
      </c>
      <c r="J323" s="26">
        <f t="shared" si="237"/>
        <v>-1005.0276462532565</v>
      </c>
      <c r="L323" s="19">
        <f t="shared" si="238"/>
        <v>53986.748718013136</v>
      </c>
      <c r="M323" s="26">
        <f t="shared" si="214"/>
        <v>0</v>
      </c>
      <c r="N323" s="18">
        <f t="shared" si="239"/>
        <v>44.988957265010946</v>
      </c>
      <c r="O323" s="18">
        <f t="shared" si="240"/>
        <v>0</v>
      </c>
      <c r="P323" s="18">
        <f t="shared" si="241"/>
        <v>-841.5361777476071</v>
      </c>
      <c r="Q323" s="18">
        <f t="shared" si="242"/>
        <v>73.758087784244736</v>
      </c>
      <c r="R323" s="18">
        <f t="shared" si="243"/>
        <v>44.744423456395879</v>
      </c>
      <c r="S323" s="26">
        <f t="shared" si="244"/>
        <v>52981.721071759872</v>
      </c>
      <c r="T323" s="27">
        <f t="shared" si="245"/>
        <v>0</v>
      </c>
      <c r="U323" s="27"/>
      <c r="V323" s="19">
        <f t="shared" si="215"/>
        <v>0</v>
      </c>
      <c r="W323" s="19">
        <f t="shared" ca="1" si="216"/>
        <v>0</v>
      </c>
      <c r="X323" s="19">
        <f t="shared" si="217"/>
        <v>44.988957265010946</v>
      </c>
      <c r="Y323" s="19">
        <f t="shared" si="218"/>
        <v>19.566224954898644</v>
      </c>
      <c r="Z323" s="19">
        <f t="shared" si="211"/>
        <v>0</v>
      </c>
      <c r="AA323" s="19">
        <f t="shared" ca="1" si="246"/>
        <v>25.422732310112302</v>
      </c>
      <c r="AB323">
        <f t="shared" si="260"/>
        <v>0</v>
      </c>
      <c r="AC323" s="19">
        <f t="shared" si="219"/>
        <v>0</v>
      </c>
      <c r="AD323" s="29">
        <f t="shared" si="261"/>
        <v>0</v>
      </c>
      <c r="AE323" s="19">
        <f t="shared" ca="1" si="220"/>
        <v>25.422732310112302</v>
      </c>
      <c r="AF323" s="29">
        <f t="shared" ca="1" si="247"/>
        <v>-2.1245227799226996E-6</v>
      </c>
      <c r="AG323" s="19"/>
      <c r="AH323" s="19">
        <f t="shared" si="221"/>
        <v>0</v>
      </c>
      <c r="AI323" s="19">
        <f>SUM($AH$23:AH323)</f>
        <v>100000</v>
      </c>
      <c r="AJ323" s="19">
        <f t="shared" si="248"/>
        <v>129108.14088641864</v>
      </c>
      <c r="AK323" s="19">
        <f t="shared" ca="1" si="249"/>
        <v>129108.14088641864</v>
      </c>
      <c r="AL323" s="20">
        <f ca="1">IF($F$13,OFFSET(product_specs!$J$5,MIN(10,saving_model!AZ323),saving_model!$G$14),0)</f>
        <v>0</v>
      </c>
      <c r="AM323" s="19">
        <f t="shared" si="250"/>
        <v>129108.14088641864</v>
      </c>
      <c r="AN323" s="19">
        <f t="shared" si="259"/>
        <v>130232.81658835622</v>
      </c>
      <c r="AO323" s="19">
        <f t="shared" si="251"/>
        <v>0</v>
      </c>
      <c r="AP323" s="19">
        <f t="shared" si="252"/>
        <v>0</v>
      </c>
      <c r="AQ323" s="18">
        <f t="shared" si="222"/>
        <v>108.52734715696351</v>
      </c>
      <c r="AR323" s="18">
        <f t="shared" si="253"/>
        <v>0</v>
      </c>
      <c r="AS323" s="18">
        <f t="shared" si="254"/>
        <v>-2032.2967095612353</v>
      </c>
      <c r="AT323" s="3">
        <f>return!Q306</f>
        <v>-1.5618119579459577E-2</v>
      </c>
      <c r="AU323" s="8">
        <f t="shared" si="223"/>
        <v>1.1327955750864249</v>
      </c>
      <c r="AV323">
        <f t="shared" si="224"/>
        <v>0.41454028356505618</v>
      </c>
      <c r="AW323">
        <f t="shared" si="225"/>
        <v>5.712892097883475E-4</v>
      </c>
      <c r="AX323">
        <f t="shared" si="255"/>
        <v>3.465654694521491E-4</v>
      </c>
      <c r="AY323">
        <f t="shared" si="226"/>
        <v>0</v>
      </c>
      <c r="AZ323">
        <f t="shared" si="227"/>
        <v>25</v>
      </c>
      <c r="BA323">
        <f t="shared" si="228"/>
        <v>5</v>
      </c>
      <c r="BB323">
        <f t="shared" si="256"/>
        <v>1.3781271264525774E-3</v>
      </c>
      <c r="BC323">
        <f t="shared" si="229"/>
        <v>1.641275009200277E-2</v>
      </c>
      <c r="BD323">
        <f>VLOOKUP(MIN(90,BE323),mortality!$A$4:$G$76,saving_model!BA323+2,FALSE)</f>
        <v>8.2063750460013851E-3</v>
      </c>
      <c r="BE323">
        <f t="shared" si="230"/>
        <v>74</v>
      </c>
      <c r="BF323" s="9">
        <f t="shared" si="257"/>
        <v>8.3717735912058888E-4</v>
      </c>
      <c r="BG323" s="7">
        <f>VLOOKUP(saving_model!AZ323,lapse!$B$4:$C$134,2,FALSE)</f>
        <v>0.01</v>
      </c>
      <c r="BI323">
        <f>discount_curve!K307</f>
        <v>0.71252381110597163</v>
      </c>
    </row>
    <row r="324" spans="1:61" x14ac:dyDescent="0.55000000000000004">
      <c r="A324">
        <f t="shared" si="258"/>
        <v>301</v>
      </c>
      <c r="B324" s="19">
        <f t="shared" ca="1" si="231"/>
        <v>24.620415882873203</v>
      </c>
      <c r="C324">
        <f t="shared" si="212"/>
        <v>0</v>
      </c>
      <c r="D324">
        <f t="shared" si="232"/>
        <v>72.873610739357858</v>
      </c>
      <c r="E324">
        <f t="shared" ca="1" si="233"/>
        <v>44.207866495352562</v>
      </c>
      <c r="F324">
        <f t="shared" si="213"/>
        <v>0</v>
      </c>
      <c r="G324">
        <f t="shared" si="234"/>
        <v>19.531018343597566</v>
      </c>
      <c r="H324">
        <f t="shared" si="235"/>
        <v>0</v>
      </c>
      <c r="I324" s="19">
        <f t="shared" si="236"/>
        <v>-117.55114940739166</v>
      </c>
      <c r="J324" s="26">
        <f t="shared" si="237"/>
        <v>-278.78406086857285</v>
      </c>
      <c r="L324" s="19">
        <f t="shared" si="238"/>
        <v>52981.721071759879</v>
      </c>
      <c r="M324" s="26">
        <f t="shared" si="214"/>
        <v>0</v>
      </c>
      <c r="N324" s="18">
        <f t="shared" si="239"/>
        <v>44.151434226466563</v>
      </c>
      <c r="O324" s="18">
        <f t="shared" si="240"/>
        <v>0</v>
      </c>
      <c r="P324" s="18">
        <f t="shared" si="241"/>
        <v>-117.55114940739166</v>
      </c>
      <c r="Q324" s="18">
        <f t="shared" si="242"/>
        <v>72.873610739357858</v>
      </c>
      <c r="R324" s="18">
        <f t="shared" si="243"/>
        <v>44.207866495352562</v>
      </c>
      <c r="S324" s="26">
        <f t="shared" si="244"/>
        <v>52702.937010891314</v>
      </c>
      <c r="T324" s="27">
        <f t="shared" si="245"/>
        <v>0</v>
      </c>
      <c r="U324" s="27"/>
      <c r="V324" s="19">
        <f t="shared" si="215"/>
        <v>0</v>
      </c>
      <c r="W324" s="19">
        <f t="shared" ca="1" si="216"/>
        <v>0</v>
      </c>
      <c r="X324" s="19">
        <f t="shared" si="217"/>
        <v>44.151434226466563</v>
      </c>
      <c r="Y324" s="19">
        <f t="shared" si="218"/>
        <v>19.531018343597566</v>
      </c>
      <c r="Z324" s="19">
        <f t="shared" si="211"/>
        <v>0</v>
      </c>
      <c r="AA324" s="19">
        <f t="shared" ca="1" si="246"/>
        <v>24.620415882868997</v>
      </c>
      <c r="AB324">
        <f t="shared" si="260"/>
        <v>0</v>
      </c>
      <c r="AC324" s="19">
        <f t="shared" si="219"/>
        <v>0</v>
      </c>
      <c r="AD324" s="29">
        <f t="shared" si="261"/>
        <v>0</v>
      </c>
      <c r="AE324" s="19">
        <f t="shared" ca="1" si="220"/>
        <v>24.620415882868997</v>
      </c>
      <c r="AF324" s="29">
        <f t="shared" ca="1" si="247"/>
        <v>4.2064129956997931E-6</v>
      </c>
      <c r="AG324" s="19"/>
      <c r="AH324" s="19">
        <f t="shared" si="221"/>
        <v>0</v>
      </c>
      <c r="AI324" s="19">
        <f>SUM($AH$23:AH324)</f>
        <v>100000</v>
      </c>
      <c r="AJ324" s="19">
        <f t="shared" si="248"/>
        <v>127842.99213213095</v>
      </c>
      <c r="AK324" s="19">
        <f t="shared" ca="1" si="249"/>
        <v>127842.99213213095</v>
      </c>
      <c r="AL324" s="20">
        <f ca="1">IF($F$13,OFFSET(product_specs!$J$5,MIN(10,saving_model!AZ324),saving_model!$G$14),0)</f>
        <v>0</v>
      </c>
      <c r="AM324" s="19">
        <f t="shared" si="250"/>
        <v>127842.99213213095</v>
      </c>
      <c r="AN324" s="19">
        <f t="shared" si="259"/>
        <v>128091.99253163801</v>
      </c>
      <c r="AO324" s="19">
        <f t="shared" si="251"/>
        <v>0</v>
      </c>
      <c r="AP324" s="19">
        <f t="shared" si="252"/>
        <v>0</v>
      </c>
      <c r="AQ324" s="18">
        <f t="shared" si="222"/>
        <v>106.74332710969834</v>
      </c>
      <c r="AR324" s="18">
        <f t="shared" si="253"/>
        <v>0</v>
      </c>
      <c r="AS324" s="18">
        <f t="shared" si="254"/>
        <v>-284.51414479471742</v>
      </c>
      <c r="AT324" s="3">
        <f>return!Q307</f>
        <v>-2.2230229386829281E-3</v>
      </c>
      <c r="AU324" s="8">
        <f t="shared" si="223"/>
        <v>1.1332664950230318</v>
      </c>
      <c r="AV324">
        <f t="shared" si="224"/>
        <v>0.41362242888581569</v>
      </c>
      <c r="AW324">
        <f t="shared" si="225"/>
        <v>5.7002428935674476E-4</v>
      </c>
      <c r="AX324">
        <f t="shared" si="255"/>
        <v>3.4579812125847247E-4</v>
      </c>
      <c r="AY324">
        <f t="shared" si="226"/>
        <v>0</v>
      </c>
      <c r="AZ324">
        <f t="shared" si="227"/>
        <v>25</v>
      </c>
      <c r="BA324">
        <f t="shared" si="228"/>
        <v>5</v>
      </c>
      <c r="BB324">
        <f t="shared" si="256"/>
        <v>1.3781271264525774E-3</v>
      </c>
      <c r="BC324">
        <f t="shared" si="229"/>
        <v>1.641275009200277E-2</v>
      </c>
      <c r="BD324">
        <f>VLOOKUP(MIN(90,BE324),mortality!$A$4:$G$76,saving_model!BA324+2,FALSE)</f>
        <v>8.2063750460013851E-3</v>
      </c>
      <c r="BE324">
        <f t="shared" si="230"/>
        <v>74</v>
      </c>
      <c r="BF324" s="9">
        <f t="shared" si="257"/>
        <v>8.3717735912058888E-4</v>
      </c>
      <c r="BG324" s="7">
        <f>VLOOKUP(saving_model!AZ324,lapse!$B$4:$C$134,2,FALSE)</f>
        <v>0.01</v>
      </c>
      <c r="BI324">
        <f>discount_curve!K308</f>
        <v>0.71171925166063876</v>
      </c>
    </row>
    <row r="325" spans="1:61" x14ac:dyDescent="0.55000000000000004">
      <c r="A325">
        <f t="shared" si="258"/>
        <v>302</v>
      </c>
      <c r="B325" s="19">
        <f t="shared" ca="1" si="231"/>
        <v>24.423239094216171</v>
      </c>
      <c r="C325">
        <f t="shared" si="212"/>
        <v>0</v>
      </c>
      <c r="D325">
        <f t="shared" si="232"/>
        <v>72.823204135225083</v>
      </c>
      <c r="E325">
        <f t="shared" ca="1" si="233"/>
        <v>44.177287958027776</v>
      </c>
      <c r="F325">
        <f t="shared" si="213"/>
        <v>0</v>
      </c>
      <c r="G325">
        <f t="shared" si="234"/>
        <v>19.495875081536418</v>
      </c>
      <c r="H325">
        <f t="shared" si="235"/>
        <v>0</v>
      </c>
      <c r="I325" s="19">
        <f t="shared" si="236"/>
        <v>365.8642333267955</v>
      </c>
      <c r="J325" s="26">
        <f t="shared" si="237"/>
        <v>204.94462705779006</v>
      </c>
      <c r="L325" s="19">
        <f t="shared" si="238"/>
        <v>52702.937010891306</v>
      </c>
      <c r="M325" s="26">
        <f t="shared" si="214"/>
        <v>0</v>
      </c>
      <c r="N325" s="18">
        <f t="shared" si="239"/>
        <v>43.919114175742756</v>
      </c>
      <c r="O325" s="18">
        <f t="shared" si="240"/>
        <v>0</v>
      </c>
      <c r="P325" s="18">
        <f t="shared" si="241"/>
        <v>365.8642333267955</v>
      </c>
      <c r="Q325" s="18">
        <f t="shared" si="242"/>
        <v>72.823204135225083</v>
      </c>
      <c r="R325" s="18">
        <f t="shared" si="243"/>
        <v>44.177287958027776</v>
      </c>
      <c r="S325" s="26">
        <f t="shared" si="244"/>
        <v>52907.881637949104</v>
      </c>
      <c r="T325" s="27">
        <f t="shared" si="245"/>
        <v>0</v>
      </c>
      <c r="U325" s="27"/>
      <c r="V325" s="19">
        <f t="shared" si="215"/>
        <v>0</v>
      </c>
      <c r="W325" s="19">
        <f t="shared" ca="1" si="216"/>
        <v>0</v>
      </c>
      <c r="X325" s="19">
        <f t="shared" si="217"/>
        <v>43.919114175742756</v>
      </c>
      <c r="Y325" s="19">
        <f t="shared" si="218"/>
        <v>19.495875081536418</v>
      </c>
      <c r="Z325" s="19">
        <f t="shared" si="211"/>
        <v>0</v>
      </c>
      <c r="AA325" s="19">
        <f t="shared" ca="1" si="246"/>
        <v>24.423239094206338</v>
      </c>
      <c r="AB325">
        <f t="shared" si="260"/>
        <v>0</v>
      </c>
      <c r="AC325" s="19">
        <f t="shared" si="219"/>
        <v>0</v>
      </c>
      <c r="AD325" s="29">
        <f t="shared" si="261"/>
        <v>0</v>
      </c>
      <c r="AE325" s="19">
        <f t="shared" ca="1" si="220"/>
        <v>24.423239094206338</v>
      </c>
      <c r="AF325" s="29">
        <f t="shared" ca="1" si="247"/>
        <v>9.8339114629197866E-6</v>
      </c>
      <c r="AG325" s="19"/>
      <c r="AH325" s="19">
        <f t="shared" si="221"/>
        <v>0</v>
      </c>
      <c r="AI325" s="19">
        <f>SUM($AH$23:AH325)</f>
        <v>100000</v>
      </c>
      <c r="AJ325" s="19">
        <f t="shared" si="248"/>
        <v>128038.05882532868</v>
      </c>
      <c r="AK325" s="19">
        <f t="shared" ca="1" si="249"/>
        <v>128038.05882532868</v>
      </c>
      <c r="AL325" s="20">
        <f ca="1">IF($F$13,OFFSET(product_specs!$J$5,MIN(10,saving_model!AZ325),saving_model!$G$14),0)</f>
        <v>0</v>
      </c>
      <c r="AM325" s="19">
        <f t="shared" si="250"/>
        <v>128038.05882532868</v>
      </c>
      <c r="AN325" s="19">
        <f t="shared" si="259"/>
        <v>127700.73505973359</v>
      </c>
      <c r="AO325" s="19">
        <f t="shared" si="251"/>
        <v>0</v>
      </c>
      <c r="AP325" s="19">
        <f t="shared" si="252"/>
        <v>0</v>
      </c>
      <c r="AQ325" s="18">
        <f t="shared" si="222"/>
        <v>106.41727921644467</v>
      </c>
      <c r="AR325" s="18">
        <f t="shared" si="253"/>
        <v>0</v>
      </c>
      <c r="AS325" s="18">
        <f t="shared" si="254"/>
        <v>887.48208962308706</v>
      </c>
      <c r="AT325" s="3">
        <f>return!Q308</f>
        <v>6.9554985289368432E-3</v>
      </c>
      <c r="AU325" s="8">
        <f t="shared" si="223"/>
        <v>1.1337376107280468</v>
      </c>
      <c r="AV325">
        <f t="shared" si="224"/>
        <v>0.41270660647520047</v>
      </c>
      <c r="AW325">
        <f t="shared" si="225"/>
        <v>5.687621696496627E-4</v>
      </c>
      <c r="AX325">
        <f t="shared" si="255"/>
        <v>3.4503247208937345E-4</v>
      </c>
      <c r="AY325">
        <f t="shared" si="226"/>
        <v>0</v>
      </c>
      <c r="AZ325">
        <f t="shared" si="227"/>
        <v>25</v>
      </c>
      <c r="BA325">
        <f t="shared" si="228"/>
        <v>5</v>
      </c>
      <c r="BB325">
        <f t="shared" si="256"/>
        <v>1.3781271264525774E-3</v>
      </c>
      <c r="BC325">
        <f t="shared" si="229"/>
        <v>1.641275009200277E-2</v>
      </c>
      <c r="BD325">
        <f>VLOOKUP(MIN(90,BE325),mortality!$A$4:$G$76,saving_model!BA325+2,FALSE)</f>
        <v>8.2063750460013851E-3</v>
      </c>
      <c r="BE325">
        <f t="shared" si="230"/>
        <v>74</v>
      </c>
      <c r="BF325" s="9">
        <f t="shared" si="257"/>
        <v>8.3717735912058888E-4</v>
      </c>
      <c r="BG325" s="7">
        <f>VLOOKUP(saving_model!AZ325,lapse!$B$4:$C$134,2,FALSE)</f>
        <v>0.01</v>
      </c>
      <c r="BI325">
        <f>discount_curve!K309</f>
        <v>0.71091560069849069</v>
      </c>
    </row>
    <row r="326" spans="1:61" x14ac:dyDescent="0.55000000000000004">
      <c r="A326">
        <f t="shared" si="258"/>
        <v>303</v>
      </c>
      <c r="B326" s="19">
        <f t="shared" ca="1" si="231"/>
        <v>24.629106310237603</v>
      </c>
      <c r="C326">
        <f t="shared" si="212"/>
        <v>0</v>
      </c>
      <c r="D326">
        <f t="shared" si="232"/>
        <v>72.646910797849486</v>
      </c>
      <c r="E326">
        <f t="shared" ca="1" si="233"/>
        <v>44.070341805042503</v>
      </c>
      <c r="F326">
        <f t="shared" si="213"/>
        <v>0</v>
      </c>
      <c r="G326">
        <f t="shared" si="234"/>
        <v>19.460795054727345</v>
      </c>
      <c r="H326">
        <f t="shared" si="235"/>
        <v>0</v>
      </c>
      <c r="I326" s="19">
        <f t="shared" si="236"/>
        <v>-298.79161816818646</v>
      </c>
      <c r="J326" s="26">
        <f t="shared" si="237"/>
        <v>-459.59877213604341</v>
      </c>
      <c r="L326" s="19">
        <f t="shared" si="238"/>
        <v>52907.881637949096</v>
      </c>
      <c r="M326" s="26">
        <f t="shared" si="214"/>
        <v>0</v>
      </c>
      <c r="N326" s="18">
        <f t="shared" si="239"/>
        <v>44.089901364957583</v>
      </c>
      <c r="O326" s="18">
        <f t="shared" si="240"/>
        <v>0</v>
      </c>
      <c r="P326" s="18">
        <f t="shared" si="241"/>
        <v>-298.79161816818646</v>
      </c>
      <c r="Q326" s="18">
        <f t="shared" si="242"/>
        <v>72.646910797849486</v>
      </c>
      <c r="R326" s="18">
        <f t="shared" si="243"/>
        <v>44.070341805042503</v>
      </c>
      <c r="S326" s="26">
        <f t="shared" si="244"/>
        <v>52448.282865813067</v>
      </c>
      <c r="T326" s="27">
        <f t="shared" si="245"/>
        <v>0</v>
      </c>
      <c r="U326" s="27"/>
      <c r="V326" s="19">
        <f t="shared" si="215"/>
        <v>0</v>
      </c>
      <c r="W326" s="19">
        <f t="shared" ca="1" si="216"/>
        <v>0</v>
      </c>
      <c r="X326" s="19">
        <f t="shared" si="217"/>
        <v>44.089901364957583</v>
      </c>
      <c r="Y326" s="19">
        <f t="shared" si="218"/>
        <v>19.460795054727345</v>
      </c>
      <c r="Z326" s="19">
        <f t="shared" si="211"/>
        <v>0</v>
      </c>
      <c r="AA326" s="19">
        <f t="shared" ca="1" si="246"/>
        <v>24.629106310230238</v>
      </c>
      <c r="AB326">
        <f t="shared" si="260"/>
        <v>0</v>
      </c>
      <c r="AC326" s="19">
        <f t="shared" si="219"/>
        <v>0</v>
      </c>
      <c r="AD326" s="29">
        <f t="shared" si="261"/>
        <v>0</v>
      </c>
      <c r="AE326" s="19">
        <f t="shared" ca="1" si="220"/>
        <v>24.629106310230238</v>
      </c>
      <c r="AF326" s="29">
        <f t="shared" ca="1" si="247"/>
        <v>7.3647754561534384E-6</v>
      </c>
      <c r="AG326" s="19"/>
      <c r="AH326" s="19">
        <f t="shared" si="221"/>
        <v>0</v>
      </c>
      <c r="AI326" s="19">
        <f>SUM($AH$23:AH326)</f>
        <v>100000</v>
      </c>
      <c r="AJ326" s="19">
        <f t="shared" si="248"/>
        <v>128011.53598837667</v>
      </c>
      <c r="AK326" s="19">
        <f t="shared" ca="1" si="249"/>
        <v>128011.53598837667</v>
      </c>
      <c r="AL326" s="20">
        <f ca="1">IF($F$13,OFFSET(product_specs!$J$5,MIN(10,saving_model!AZ326),saving_model!$G$14),0)</f>
        <v>0</v>
      </c>
      <c r="AM326" s="19">
        <f t="shared" si="250"/>
        <v>128011.53598837667</v>
      </c>
      <c r="AN326" s="19">
        <f t="shared" si="259"/>
        <v>128481.79987014022</v>
      </c>
      <c r="AO326" s="19">
        <f t="shared" si="251"/>
        <v>0</v>
      </c>
      <c r="AP326" s="19">
        <f t="shared" si="252"/>
        <v>0</v>
      </c>
      <c r="AQ326" s="18">
        <f t="shared" si="222"/>
        <v>107.06816655845019</v>
      </c>
      <c r="AR326" s="18">
        <f t="shared" si="253"/>
        <v>0</v>
      </c>
      <c r="AS326" s="18">
        <f t="shared" si="254"/>
        <v>-726.39143041020213</v>
      </c>
      <c r="AT326" s="3">
        <f>return!Q309</f>
        <v>-5.6583676613825018E-3</v>
      </c>
      <c r="AU326" s="8">
        <f t="shared" si="223"/>
        <v>1.134208922282854</v>
      </c>
      <c r="AV326">
        <f t="shared" si="224"/>
        <v>0.41179281183346139</v>
      </c>
      <c r="AW326">
        <f t="shared" si="225"/>
        <v>5.6750284446587505E-4</v>
      </c>
      <c r="AX326">
        <f t="shared" si="255"/>
        <v>3.4426851818295543E-4</v>
      </c>
      <c r="AY326">
        <f t="shared" si="226"/>
        <v>0</v>
      </c>
      <c r="AZ326">
        <f t="shared" si="227"/>
        <v>25</v>
      </c>
      <c r="BA326">
        <f t="shared" si="228"/>
        <v>5</v>
      </c>
      <c r="BB326">
        <f t="shared" si="256"/>
        <v>1.3781271264525774E-3</v>
      </c>
      <c r="BC326">
        <f t="shared" si="229"/>
        <v>1.641275009200277E-2</v>
      </c>
      <c r="BD326">
        <f>VLOOKUP(MIN(90,BE326),mortality!$A$4:$G$76,saving_model!BA326+2,FALSE)</f>
        <v>8.2063750460013851E-3</v>
      </c>
      <c r="BE326">
        <f t="shared" si="230"/>
        <v>74</v>
      </c>
      <c r="BF326" s="9">
        <f t="shared" si="257"/>
        <v>8.3717735912058888E-4</v>
      </c>
      <c r="BG326" s="7">
        <f>VLOOKUP(saving_model!AZ326,lapse!$B$4:$C$134,2,FALSE)</f>
        <v>0.01</v>
      </c>
      <c r="BI326">
        <f>discount_curve!K310</f>
        <v>0.71011285719369677</v>
      </c>
    </row>
    <row r="327" spans="1:61" x14ac:dyDescent="0.55000000000000004">
      <c r="A327">
        <f t="shared" si="258"/>
        <v>304</v>
      </c>
      <c r="B327" s="19">
        <f t="shared" ca="1" si="231"/>
        <v>24.281124238790539</v>
      </c>
      <c r="C327">
        <f t="shared" si="212"/>
        <v>0</v>
      </c>
      <c r="D327">
        <f t="shared" si="232"/>
        <v>72.51347903083537</v>
      </c>
      <c r="E327">
        <f t="shared" ca="1" si="233"/>
        <v>43.989397088806385</v>
      </c>
      <c r="F327">
        <f t="shared" si="213"/>
        <v>0</v>
      </c>
      <c r="G327">
        <f t="shared" si="234"/>
        <v>19.4257781493876</v>
      </c>
      <c r="H327">
        <f t="shared" si="235"/>
        <v>0</v>
      </c>
      <c r="I327" s="19">
        <f t="shared" si="236"/>
        <v>425.19535680501343</v>
      </c>
      <c r="J327" s="26">
        <f t="shared" si="237"/>
        <v>264.98557829719357</v>
      </c>
      <c r="L327" s="19">
        <f t="shared" si="238"/>
        <v>52448.282865813053</v>
      </c>
      <c r="M327" s="26">
        <f t="shared" si="214"/>
        <v>0</v>
      </c>
      <c r="N327" s="18">
        <f t="shared" si="239"/>
        <v>43.706902388177546</v>
      </c>
      <c r="O327" s="18">
        <f t="shared" si="240"/>
        <v>0</v>
      </c>
      <c r="P327" s="18">
        <f t="shared" si="241"/>
        <v>425.19535680501343</v>
      </c>
      <c r="Q327" s="18">
        <f t="shared" si="242"/>
        <v>72.51347903083537</v>
      </c>
      <c r="R327" s="18">
        <f t="shared" si="243"/>
        <v>43.989397088806385</v>
      </c>
      <c r="S327" s="26">
        <f t="shared" si="244"/>
        <v>52713.268444110246</v>
      </c>
      <c r="T327" s="27">
        <f t="shared" si="245"/>
        <v>0</v>
      </c>
      <c r="U327" s="27"/>
      <c r="V327" s="19">
        <f t="shared" si="215"/>
        <v>0</v>
      </c>
      <c r="W327" s="19">
        <f t="shared" ca="1" si="216"/>
        <v>0</v>
      </c>
      <c r="X327" s="19">
        <f t="shared" si="217"/>
        <v>43.706902388177546</v>
      </c>
      <c r="Y327" s="19">
        <f t="shared" si="218"/>
        <v>19.4257781493876</v>
      </c>
      <c r="Z327" s="19">
        <f t="shared" si="211"/>
        <v>0</v>
      </c>
      <c r="AA327" s="19">
        <f t="shared" ca="1" si="246"/>
        <v>24.281124238789946</v>
      </c>
      <c r="AB327">
        <f t="shared" si="260"/>
        <v>0</v>
      </c>
      <c r="AC327" s="19">
        <f t="shared" si="219"/>
        <v>0</v>
      </c>
      <c r="AD327" s="29">
        <f t="shared" si="261"/>
        <v>0</v>
      </c>
      <c r="AE327" s="19">
        <f t="shared" ca="1" si="220"/>
        <v>24.281124238789946</v>
      </c>
      <c r="AF327" s="29">
        <f t="shared" ca="1" si="247"/>
        <v>5.9330318435968366E-7</v>
      </c>
      <c r="AG327" s="19"/>
      <c r="AH327" s="19">
        <f t="shared" si="221"/>
        <v>0</v>
      </c>
      <c r="AI327" s="19">
        <f>SUM($AH$23:AH327)</f>
        <v>100000</v>
      </c>
      <c r="AJ327" s="19">
        <f t="shared" si="248"/>
        <v>128059.95916492381</v>
      </c>
      <c r="AK327" s="19">
        <f t="shared" ca="1" si="249"/>
        <v>128059.95916492381</v>
      </c>
      <c r="AL327" s="20">
        <f ca="1">IF($F$13,OFFSET(product_specs!$J$5,MIN(10,saving_model!AZ327),saving_model!$G$14),0)</f>
        <v>0</v>
      </c>
      <c r="AM327" s="19">
        <f t="shared" si="250"/>
        <v>128059.95916492381</v>
      </c>
      <c r="AN327" s="19">
        <f t="shared" si="259"/>
        <v>127648.34027317156</v>
      </c>
      <c r="AO327" s="19">
        <f t="shared" si="251"/>
        <v>0</v>
      </c>
      <c r="AP327" s="19">
        <f t="shared" si="252"/>
        <v>0</v>
      </c>
      <c r="AQ327" s="18">
        <f t="shared" si="222"/>
        <v>106.37361689430963</v>
      </c>
      <c r="AR327" s="18">
        <f t="shared" si="253"/>
        <v>0</v>
      </c>
      <c r="AS327" s="18">
        <f t="shared" si="254"/>
        <v>1035.985017293141</v>
      </c>
      <c r="AT327" s="3">
        <f>return!Q310</f>
        <v>8.1226990962519618E-3</v>
      </c>
      <c r="AU327" s="8">
        <f t="shared" si="223"/>
        <v>1.1346804297688711</v>
      </c>
      <c r="AV327">
        <f t="shared" si="224"/>
        <v>0.41088104047081253</v>
      </c>
      <c r="AW327">
        <f t="shared" si="225"/>
        <v>5.6624630761788598E-4</v>
      </c>
      <c r="AX327">
        <f t="shared" si="255"/>
        <v>3.4350625578565133E-4</v>
      </c>
      <c r="AY327">
        <f t="shared" si="226"/>
        <v>0</v>
      </c>
      <c r="AZ327">
        <f t="shared" si="227"/>
        <v>25</v>
      </c>
      <c r="BA327">
        <f t="shared" si="228"/>
        <v>5</v>
      </c>
      <c r="BB327">
        <f t="shared" si="256"/>
        <v>1.3781271264525774E-3</v>
      </c>
      <c r="BC327">
        <f t="shared" si="229"/>
        <v>1.641275009200277E-2</v>
      </c>
      <c r="BD327">
        <f>VLOOKUP(MIN(90,BE327),mortality!$A$4:$G$76,saving_model!BA327+2,FALSE)</f>
        <v>8.2063750460013851E-3</v>
      </c>
      <c r="BE327">
        <f t="shared" si="230"/>
        <v>74</v>
      </c>
      <c r="BF327" s="9">
        <f t="shared" si="257"/>
        <v>8.3717735912058888E-4</v>
      </c>
      <c r="BG327" s="7">
        <f>VLOOKUP(saving_model!AZ327,lapse!$B$4:$C$134,2,FALSE)</f>
        <v>0.01</v>
      </c>
      <c r="BI327">
        <f>discount_curve!K311</f>
        <v>0.70931102012158431</v>
      </c>
    </row>
    <row r="328" spans="1:61" x14ac:dyDescent="0.55000000000000004">
      <c r="A328">
        <f t="shared" si="258"/>
        <v>305</v>
      </c>
      <c r="B328" s="19">
        <f t="shared" ca="1" si="231"/>
        <v>24.536899451489887</v>
      </c>
      <c r="C328">
        <f t="shared" si="212"/>
        <v>0</v>
      </c>
      <c r="D328">
        <f t="shared" si="232"/>
        <v>72.61459998700154</v>
      </c>
      <c r="E328">
        <f t="shared" ca="1" si="233"/>
        <v>44.050740854879194</v>
      </c>
      <c r="F328">
        <f t="shared" si="213"/>
        <v>0</v>
      </c>
      <c r="G328">
        <f t="shared" si="234"/>
        <v>19.390824251939172</v>
      </c>
      <c r="H328">
        <f t="shared" si="235"/>
        <v>0</v>
      </c>
      <c r="I328" s="19">
        <f t="shared" si="236"/>
        <v>42.84088177809992</v>
      </c>
      <c r="J328" s="26">
        <f t="shared" si="237"/>
        <v>-117.75218276720989</v>
      </c>
      <c r="L328" s="19">
        <f t="shared" si="238"/>
        <v>52713.268444110246</v>
      </c>
      <c r="M328" s="26">
        <f t="shared" si="214"/>
        <v>0</v>
      </c>
      <c r="N328" s="18">
        <f t="shared" si="239"/>
        <v>43.927723703425208</v>
      </c>
      <c r="O328" s="18">
        <f t="shared" si="240"/>
        <v>0</v>
      </c>
      <c r="P328" s="18">
        <f t="shared" si="241"/>
        <v>42.84088177809992</v>
      </c>
      <c r="Q328" s="18">
        <f t="shared" si="242"/>
        <v>72.61459998700154</v>
      </c>
      <c r="R328" s="18">
        <f t="shared" si="243"/>
        <v>44.050740854879194</v>
      </c>
      <c r="S328" s="26">
        <f t="shared" si="244"/>
        <v>52595.516261343044</v>
      </c>
      <c r="T328" s="27">
        <f t="shared" si="245"/>
        <v>0</v>
      </c>
      <c r="U328" s="27"/>
      <c r="V328" s="19">
        <f t="shared" si="215"/>
        <v>0</v>
      </c>
      <c r="W328" s="19">
        <f t="shared" ca="1" si="216"/>
        <v>0</v>
      </c>
      <c r="X328" s="19">
        <f t="shared" si="217"/>
        <v>43.927723703425208</v>
      </c>
      <c r="Y328" s="19">
        <f t="shared" si="218"/>
        <v>19.390824251939172</v>
      </c>
      <c r="Z328" s="19">
        <f t="shared" si="211"/>
        <v>0</v>
      </c>
      <c r="AA328" s="19">
        <f t="shared" ca="1" si="246"/>
        <v>24.536899451486036</v>
      </c>
      <c r="AB328">
        <f t="shared" si="260"/>
        <v>0</v>
      </c>
      <c r="AC328" s="19">
        <f t="shared" si="219"/>
        <v>0</v>
      </c>
      <c r="AD328" s="29">
        <f t="shared" si="261"/>
        <v>0</v>
      </c>
      <c r="AE328" s="19">
        <f t="shared" ca="1" si="220"/>
        <v>24.536899451486036</v>
      </c>
      <c r="AF328" s="29">
        <f t="shared" ca="1" si="247"/>
        <v>3.851141627819743E-6</v>
      </c>
      <c r="AG328" s="19"/>
      <c r="AH328" s="19">
        <f t="shared" si="221"/>
        <v>0</v>
      </c>
      <c r="AI328" s="19">
        <f>SUM($AH$23:AH328)</f>
        <v>100000</v>
      </c>
      <c r="AJ328" s="19">
        <f t="shared" si="248"/>
        <v>128523.10992451964</v>
      </c>
      <c r="AK328" s="19">
        <f t="shared" ca="1" si="249"/>
        <v>128523.10992451964</v>
      </c>
      <c r="AL328" s="20">
        <f ca="1">IF($F$13,OFFSET(product_specs!$J$5,MIN(10,saving_model!AZ328),saving_model!$G$14),0)</f>
        <v>0</v>
      </c>
      <c r="AM328" s="19">
        <f t="shared" si="250"/>
        <v>128523.10992451964</v>
      </c>
      <c r="AN328" s="19">
        <f t="shared" si="259"/>
        <v>128577.95167357039</v>
      </c>
      <c r="AO328" s="19">
        <f t="shared" si="251"/>
        <v>0</v>
      </c>
      <c r="AP328" s="19">
        <f t="shared" si="252"/>
        <v>0</v>
      </c>
      <c r="AQ328" s="18">
        <f t="shared" si="222"/>
        <v>107.14829306130866</v>
      </c>
      <c r="AR328" s="18">
        <f t="shared" si="253"/>
        <v>0</v>
      </c>
      <c r="AS328" s="18">
        <f t="shared" si="254"/>
        <v>104.61308802112342</v>
      </c>
      <c r="AT328" s="3">
        <f>return!Q311</f>
        <v>8.1429465114557509E-4</v>
      </c>
      <c r="AU328" s="8">
        <f t="shared" si="223"/>
        <v>1.1351521332675496</v>
      </c>
      <c r="AV328">
        <f t="shared" si="224"/>
        <v>0.409971287907409</v>
      </c>
      <c r="AW328">
        <f t="shared" si="225"/>
        <v>5.6499255293189987E-4</v>
      </c>
      <c r="AX328">
        <f t="shared" si="255"/>
        <v>3.4274568115220494E-4</v>
      </c>
      <c r="AY328">
        <f t="shared" si="226"/>
        <v>0</v>
      </c>
      <c r="AZ328">
        <f t="shared" si="227"/>
        <v>25</v>
      </c>
      <c r="BA328">
        <f t="shared" si="228"/>
        <v>5</v>
      </c>
      <c r="BB328">
        <f t="shared" si="256"/>
        <v>1.3781271264525774E-3</v>
      </c>
      <c r="BC328">
        <f t="shared" si="229"/>
        <v>1.641275009200277E-2</v>
      </c>
      <c r="BD328">
        <f>VLOOKUP(MIN(90,BE328),mortality!$A$4:$G$76,saving_model!BA328+2,FALSE)</f>
        <v>8.2063750460013851E-3</v>
      </c>
      <c r="BE328">
        <f t="shared" si="230"/>
        <v>74</v>
      </c>
      <c r="BF328" s="9">
        <f t="shared" si="257"/>
        <v>8.3717735912058888E-4</v>
      </c>
      <c r="BG328" s="7">
        <f>VLOOKUP(saving_model!AZ328,lapse!$B$4:$C$134,2,FALSE)</f>
        <v>0.01</v>
      </c>
      <c r="BI328">
        <f>discount_curve!K312</f>
        <v>0.7085100884586385</v>
      </c>
    </row>
    <row r="329" spans="1:61" x14ac:dyDescent="0.55000000000000004">
      <c r="A329">
        <f t="shared" si="258"/>
        <v>306</v>
      </c>
      <c r="B329" s="19">
        <f t="shared" ca="1" si="231"/>
        <v>24.473663635434264</v>
      </c>
      <c r="C329">
        <f t="shared" si="212"/>
        <v>0</v>
      </c>
      <c r="D329">
        <f t="shared" si="232"/>
        <v>72.160701004924874</v>
      </c>
      <c r="E329">
        <f t="shared" ca="1" si="233"/>
        <v>43.775388702043095</v>
      </c>
      <c r="F329">
        <f t="shared" si="213"/>
        <v>0</v>
      </c>
      <c r="G329">
        <f t="shared" si="234"/>
        <v>19.355933249008395</v>
      </c>
      <c r="H329">
        <f t="shared" si="235"/>
        <v>0</v>
      </c>
      <c r="I329" s="19">
        <f t="shared" si="236"/>
        <v>-380.10085377811612</v>
      </c>
      <c r="J329" s="26">
        <f t="shared" si="237"/>
        <v>-539.86654036952677</v>
      </c>
      <c r="L329" s="19">
        <f t="shared" si="238"/>
        <v>52595.516261343037</v>
      </c>
      <c r="M329" s="26">
        <f t="shared" si="214"/>
        <v>0</v>
      </c>
      <c r="N329" s="18">
        <f t="shared" si="239"/>
        <v>43.829596884452535</v>
      </c>
      <c r="O329" s="18">
        <f t="shared" si="240"/>
        <v>0</v>
      </c>
      <c r="P329" s="18">
        <f t="shared" si="241"/>
        <v>-380.10085377811612</v>
      </c>
      <c r="Q329" s="18">
        <f t="shared" si="242"/>
        <v>72.160701004924874</v>
      </c>
      <c r="R329" s="18">
        <f t="shared" si="243"/>
        <v>43.775388702043095</v>
      </c>
      <c r="S329" s="26">
        <f t="shared" si="244"/>
        <v>52055.649720973495</v>
      </c>
      <c r="T329" s="27">
        <f t="shared" si="245"/>
        <v>0</v>
      </c>
      <c r="U329" s="27"/>
      <c r="V329" s="19">
        <f t="shared" si="215"/>
        <v>0</v>
      </c>
      <c r="W329" s="19">
        <f t="shared" ca="1" si="216"/>
        <v>0</v>
      </c>
      <c r="X329" s="19">
        <f t="shared" si="217"/>
        <v>43.829596884452535</v>
      </c>
      <c r="Y329" s="19">
        <f t="shared" si="218"/>
        <v>19.355933249008395</v>
      </c>
      <c r="Z329" s="19">
        <f t="shared" si="211"/>
        <v>0</v>
      </c>
      <c r="AA329" s="19">
        <f t="shared" ca="1" si="246"/>
        <v>24.47366363544414</v>
      </c>
      <c r="AB329">
        <f t="shared" si="260"/>
        <v>0</v>
      </c>
      <c r="AC329" s="19">
        <f t="shared" si="219"/>
        <v>0</v>
      </c>
      <c r="AD329" s="29">
        <f t="shared" si="261"/>
        <v>0</v>
      </c>
      <c r="AE329" s="19">
        <f t="shared" ca="1" si="220"/>
        <v>24.47366363544414</v>
      </c>
      <c r="AF329" s="29">
        <f t="shared" ca="1" si="247"/>
        <v>-9.8765440270653926E-6</v>
      </c>
      <c r="AG329" s="19"/>
      <c r="AH329" s="19">
        <f t="shared" si="221"/>
        <v>0</v>
      </c>
      <c r="AI329" s="19">
        <f>SUM($AH$23:AH329)</f>
        <v>100000</v>
      </c>
      <c r="AJ329" s="19">
        <f t="shared" si="248"/>
        <v>128003.15659034031</v>
      </c>
      <c r="AK329" s="19">
        <f t="shared" ca="1" si="249"/>
        <v>128003.15659034031</v>
      </c>
      <c r="AL329" s="20">
        <f ca="1">IF($F$13,OFFSET(product_specs!$J$5,MIN(10,saving_model!AZ329),saving_model!$G$14),0)</f>
        <v>0</v>
      </c>
      <c r="AM329" s="19">
        <f t="shared" si="250"/>
        <v>128003.15659034031</v>
      </c>
      <c r="AN329" s="19">
        <f t="shared" si="259"/>
        <v>128575.41646853021</v>
      </c>
      <c r="AO329" s="19">
        <f t="shared" si="251"/>
        <v>0</v>
      </c>
      <c r="AP329" s="19">
        <f t="shared" si="252"/>
        <v>0</v>
      </c>
      <c r="AQ329" s="18">
        <f t="shared" si="222"/>
        <v>107.14618039044184</v>
      </c>
      <c r="AR329" s="18">
        <f t="shared" si="253"/>
        <v>0</v>
      </c>
      <c r="AS329" s="18">
        <f t="shared" si="254"/>
        <v>-930.22739559892148</v>
      </c>
      <c r="AT329" s="3">
        <f>return!Q312</f>
        <v>-7.2409116547808017E-3</v>
      </c>
      <c r="AU329" s="8">
        <f t="shared" si="223"/>
        <v>1.1356240328603748</v>
      </c>
      <c r="AV329">
        <f t="shared" si="224"/>
        <v>0.40906354967332487</v>
      </c>
      <c r="AW329">
        <f t="shared" si="225"/>
        <v>5.6374157424779036E-4</v>
      </c>
      <c r="AX329">
        <f t="shared" si="255"/>
        <v>3.4198679054565272E-4</v>
      </c>
      <c r="AY329">
        <f t="shared" si="226"/>
        <v>0</v>
      </c>
      <c r="AZ329">
        <f t="shared" si="227"/>
        <v>25</v>
      </c>
      <c r="BA329">
        <f t="shared" si="228"/>
        <v>5</v>
      </c>
      <c r="BB329">
        <f t="shared" si="256"/>
        <v>1.3781271264525774E-3</v>
      </c>
      <c r="BC329">
        <f t="shared" si="229"/>
        <v>1.641275009200277E-2</v>
      </c>
      <c r="BD329">
        <f>VLOOKUP(MIN(90,BE329),mortality!$A$4:$G$76,saving_model!BA329+2,FALSE)</f>
        <v>8.2063750460013851E-3</v>
      </c>
      <c r="BE329">
        <f t="shared" si="230"/>
        <v>74</v>
      </c>
      <c r="BF329" s="9">
        <f t="shared" si="257"/>
        <v>8.3717735912058888E-4</v>
      </c>
      <c r="BG329" s="7">
        <f>VLOOKUP(saving_model!AZ329,lapse!$B$4:$C$134,2,FALSE)</f>
        <v>0.01</v>
      </c>
      <c r="BI329">
        <f>discount_curve!K313</f>
        <v>0.70771006118250002</v>
      </c>
    </row>
    <row r="330" spans="1:61" x14ac:dyDescent="0.55000000000000004">
      <c r="A330">
        <f t="shared" si="258"/>
        <v>307</v>
      </c>
      <c r="B330" s="19">
        <f t="shared" ca="1" si="231"/>
        <v>24.058603073385825</v>
      </c>
      <c r="C330">
        <f t="shared" si="212"/>
        <v>0</v>
      </c>
      <c r="D330">
        <f t="shared" si="232"/>
        <v>72.158401628124437</v>
      </c>
      <c r="E330">
        <f t="shared" ca="1" si="233"/>
        <v>43.773993813803237</v>
      </c>
      <c r="F330">
        <f t="shared" si="213"/>
        <v>0</v>
      </c>
      <c r="G330">
        <f t="shared" si="234"/>
        <v>19.321105027425631</v>
      </c>
      <c r="H330">
        <f t="shared" si="235"/>
        <v>0</v>
      </c>
      <c r="I330" s="19">
        <f t="shared" si="236"/>
        <v>694.2048349605318</v>
      </c>
      <c r="J330" s="26">
        <f t="shared" si="237"/>
        <v>534.89273141779267</v>
      </c>
      <c r="L330" s="19">
        <f t="shared" si="238"/>
        <v>52055.64972097351</v>
      </c>
      <c r="M330" s="26">
        <f t="shared" si="214"/>
        <v>0</v>
      </c>
      <c r="N330" s="18">
        <f t="shared" si="239"/>
        <v>43.379708100811257</v>
      </c>
      <c r="O330" s="18">
        <f t="shared" si="240"/>
        <v>0</v>
      </c>
      <c r="P330" s="18">
        <f t="shared" si="241"/>
        <v>694.2048349605318</v>
      </c>
      <c r="Q330" s="18">
        <f t="shared" si="242"/>
        <v>72.158401628124437</v>
      </c>
      <c r="R330" s="18">
        <f t="shared" si="243"/>
        <v>43.773993813803237</v>
      </c>
      <c r="S330" s="26">
        <f t="shared" si="244"/>
        <v>52590.542452391303</v>
      </c>
      <c r="T330" s="27">
        <f t="shared" si="245"/>
        <v>0</v>
      </c>
      <c r="U330" s="27"/>
      <c r="V330" s="19">
        <f t="shared" si="215"/>
        <v>0</v>
      </c>
      <c r="W330" s="19">
        <f t="shared" ca="1" si="216"/>
        <v>0</v>
      </c>
      <c r="X330" s="19">
        <f t="shared" si="217"/>
        <v>43.379708100811257</v>
      </c>
      <c r="Y330" s="19">
        <f t="shared" si="218"/>
        <v>19.321105027425631</v>
      </c>
      <c r="Z330" s="19">
        <f t="shared" si="211"/>
        <v>0</v>
      </c>
      <c r="AA330" s="19">
        <f t="shared" ca="1" si="246"/>
        <v>24.058603073385626</v>
      </c>
      <c r="AB330">
        <f t="shared" si="260"/>
        <v>0</v>
      </c>
      <c r="AC330" s="19">
        <f t="shared" si="219"/>
        <v>0</v>
      </c>
      <c r="AD330" s="29">
        <f t="shared" si="261"/>
        <v>0</v>
      </c>
      <c r="AE330" s="19">
        <f t="shared" ca="1" si="220"/>
        <v>24.058603073385626</v>
      </c>
      <c r="AF330" s="29">
        <f t="shared" ca="1" si="247"/>
        <v>1.9895196601282805E-7</v>
      </c>
      <c r="AG330" s="19"/>
      <c r="AH330" s="19">
        <f t="shared" si="221"/>
        <v>0</v>
      </c>
      <c r="AI330" s="19">
        <f>SUM($AH$23:AH330)</f>
        <v>100000</v>
      </c>
      <c r="AJ330" s="19">
        <f t="shared" si="248"/>
        <v>128283.11596949183</v>
      </c>
      <c r="AK330" s="19">
        <f t="shared" ca="1" si="249"/>
        <v>128283.11596949183</v>
      </c>
      <c r="AL330" s="20">
        <f ca="1">IF($F$13,OFFSET(product_specs!$J$5,MIN(10,saving_model!AZ330),saving_model!$G$14),0)</f>
        <v>0</v>
      </c>
      <c r="AM330" s="19">
        <f t="shared" si="250"/>
        <v>128283.11596949183</v>
      </c>
      <c r="AN330" s="19">
        <f t="shared" si="259"/>
        <v>127538.04289254085</v>
      </c>
      <c r="AO330" s="19">
        <f t="shared" si="251"/>
        <v>0</v>
      </c>
      <c r="AP330" s="19">
        <f t="shared" si="252"/>
        <v>0</v>
      </c>
      <c r="AQ330" s="18">
        <f t="shared" si="222"/>
        <v>106.28170241045071</v>
      </c>
      <c r="AR330" s="18">
        <f t="shared" si="253"/>
        <v>0</v>
      </c>
      <c r="AS330" s="18">
        <f t="shared" si="254"/>
        <v>1702.7095587228637</v>
      </c>
      <c r="AT330" s="3">
        <f>return!Q313</f>
        <v>1.3361736060309104E-2</v>
      </c>
      <c r="AU330" s="8">
        <f t="shared" si="223"/>
        <v>1.136096128628866</v>
      </c>
      <c r="AV330">
        <f t="shared" si="224"/>
        <v>0.40815782130853145</v>
      </c>
      <c r="AW330">
        <f t="shared" si="225"/>
        <v>5.6249336541907104E-4</v>
      </c>
      <c r="AX330">
        <f t="shared" si="255"/>
        <v>3.4122958023730517E-4</v>
      </c>
      <c r="AY330">
        <f t="shared" si="226"/>
        <v>0</v>
      </c>
      <c r="AZ330">
        <f t="shared" si="227"/>
        <v>25</v>
      </c>
      <c r="BA330">
        <f t="shared" si="228"/>
        <v>5</v>
      </c>
      <c r="BB330">
        <f t="shared" si="256"/>
        <v>1.3781271264525774E-3</v>
      </c>
      <c r="BC330">
        <f t="shared" si="229"/>
        <v>1.641275009200277E-2</v>
      </c>
      <c r="BD330">
        <f>VLOOKUP(MIN(90,BE330),mortality!$A$4:$G$76,saving_model!BA330+2,FALSE)</f>
        <v>8.2063750460013851E-3</v>
      </c>
      <c r="BE330">
        <f t="shared" si="230"/>
        <v>74</v>
      </c>
      <c r="BF330" s="9">
        <f t="shared" si="257"/>
        <v>8.3717735912058888E-4</v>
      </c>
      <c r="BG330" s="7">
        <f>VLOOKUP(saving_model!AZ330,lapse!$B$4:$C$134,2,FALSE)</f>
        <v>0.01</v>
      </c>
      <c r="BI330">
        <f>discount_curve!K314</f>
        <v>0.70691093727196352</v>
      </c>
    </row>
    <row r="331" spans="1:61" x14ac:dyDescent="0.55000000000000004">
      <c r="A331">
        <f t="shared" si="258"/>
        <v>308</v>
      </c>
      <c r="B331" s="19">
        <f t="shared" ca="1" si="231"/>
        <v>24.539112569435076</v>
      </c>
      <c r="C331">
        <f t="shared" si="212"/>
        <v>0</v>
      </c>
      <c r="D331">
        <f t="shared" si="232"/>
        <v>72.710718645719666</v>
      </c>
      <c r="E331">
        <f t="shared" ca="1" si="233"/>
        <v>44.109050039633622</v>
      </c>
      <c r="F331">
        <f t="shared" si="213"/>
        <v>0</v>
      </c>
      <c r="G331">
        <f t="shared" si="234"/>
        <v>19.286339474224846</v>
      </c>
      <c r="H331">
        <f t="shared" si="235"/>
        <v>0</v>
      </c>
      <c r="I331" s="19">
        <f t="shared" si="236"/>
        <v>427.15410243460803</v>
      </c>
      <c r="J331" s="26">
        <f t="shared" si="237"/>
        <v>266.50888170559483</v>
      </c>
      <c r="L331" s="19">
        <f t="shared" si="238"/>
        <v>52590.542452391303</v>
      </c>
      <c r="M331" s="26">
        <f t="shared" si="214"/>
        <v>0</v>
      </c>
      <c r="N331" s="18">
        <f t="shared" si="239"/>
        <v>43.825452043659418</v>
      </c>
      <c r="O331" s="18">
        <f t="shared" si="240"/>
        <v>0</v>
      </c>
      <c r="P331" s="18">
        <f t="shared" si="241"/>
        <v>427.15410243460803</v>
      </c>
      <c r="Q331" s="18">
        <f t="shared" si="242"/>
        <v>72.710718645719666</v>
      </c>
      <c r="R331" s="18">
        <f t="shared" si="243"/>
        <v>44.109050039633622</v>
      </c>
      <c r="S331" s="26">
        <f t="shared" si="244"/>
        <v>52857.051334096897</v>
      </c>
      <c r="T331" s="27">
        <f t="shared" si="245"/>
        <v>0</v>
      </c>
      <c r="U331" s="27"/>
      <c r="V331" s="19">
        <f t="shared" si="215"/>
        <v>0</v>
      </c>
      <c r="W331" s="19">
        <f t="shared" ca="1" si="216"/>
        <v>0</v>
      </c>
      <c r="X331" s="19">
        <f t="shared" si="217"/>
        <v>43.825452043659418</v>
      </c>
      <c r="Y331" s="19">
        <f t="shared" si="218"/>
        <v>19.286339474224846</v>
      </c>
      <c r="Z331" s="19">
        <f t="shared" si="211"/>
        <v>0</v>
      </c>
      <c r="AA331" s="19">
        <f t="shared" ca="1" si="246"/>
        <v>24.539112569434572</v>
      </c>
      <c r="AB331">
        <f t="shared" si="260"/>
        <v>0</v>
      </c>
      <c r="AC331" s="19">
        <f t="shared" si="219"/>
        <v>0</v>
      </c>
      <c r="AD331" s="29">
        <f t="shared" si="261"/>
        <v>0</v>
      </c>
      <c r="AE331" s="19">
        <f t="shared" ca="1" si="220"/>
        <v>24.539112569434572</v>
      </c>
      <c r="AF331" s="29">
        <f t="shared" ca="1" si="247"/>
        <v>5.0448534238967113E-7</v>
      </c>
      <c r="AG331" s="19"/>
      <c r="AH331" s="19">
        <f t="shared" si="221"/>
        <v>0</v>
      </c>
      <c r="AI331" s="19">
        <f>SUM($AH$23:AH331)</f>
        <v>100000</v>
      </c>
      <c r="AJ331" s="19">
        <f t="shared" si="248"/>
        <v>129551.87184513309</v>
      </c>
      <c r="AK331" s="19">
        <f t="shared" ca="1" si="249"/>
        <v>129551.87184513309</v>
      </c>
      <c r="AL331" s="20">
        <f ca="1">IF($F$13,OFFSET(product_specs!$J$5,MIN(10,saving_model!AZ331),saving_model!$G$14),0)</f>
        <v>0</v>
      </c>
      <c r="AM331" s="19">
        <f t="shared" si="250"/>
        <v>129551.87184513309</v>
      </c>
      <c r="AN331" s="19">
        <f t="shared" si="259"/>
        <v>129134.47074885327</v>
      </c>
      <c r="AO331" s="19">
        <f t="shared" si="251"/>
        <v>0</v>
      </c>
      <c r="AP331" s="19">
        <f t="shared" si="252"/>
        <v>0</v>
      </c>
      <c r="AQ331" s="18">
        <f t="shared" si="222"/>
        <v>107.61205895737773</v>
      </c>
      <c r="AR331" s="18">
        <f t="shared" si="253"/>
        <v>0</v>
      </c>
      <c r="AS331" s="18">
        <f t="shared" si="254"/>
        <v>1050.0263104744163</v>
      </c>
      <c r="AT331" s="3">
        <f>return!Q314</f>
        <v>8.1380444438940991E-3</v>
      </c>
      <c r="AU331" s="8">
        <f t="shared" si="223"/>
        <v>1.1365684206545761</v>
      </c>
      <c r="AV331">
        <f t="shared" si="224"/>
        <v>0.40725409836287507</v>
      </c>
      <c r="AW331">
        <f t="shared" si="225"/>
        <v>5.6124792031286429E-4</v>
      </c>
      <c r="AX331">
        <f t="shared" si="255"/>
        <v>3.4047404650672887E-4</v>
      </c>
      <c r="AY331">
        <f t="shared" si="226"/>
        <v>0</v>
      </c>
      <c r="AZ331">
        <f t="shared" si="227"/>
        <v>25</v>
      </c>
      <c r="BA331">
        <f t="shared" si="228"/>
        <v>5</v>
      </c>
      <c r="BB331">
        <f t="shared" si="256"/>
        <v>1.3781271264525774E-3</v>
      </c>
      <c r="BC331">
        <f t="shared" si="229"/>
        <v>1.641275009200277E-2</v>
      </c>
      <c r="BD331">
        <f>VLOOKUP(MIN(90,BE331),mortality!$A$4:$G$76,saving_model!BA331+2,FALSE)</f>
        <v>8.2063750460013851E-3</v>
      </c>
      <c r="BE331">
        <f t="shared" si="230"/>
        <v>74</v>
      </c>
      <c r="BF331" s="9">
        <f t="shared" si="257"/>
        <v>8.3717735912058888E-4</v>
      </c>
      <c r="BG331" s="7">
        <f>VLOOKUP(saving_model!AZ331,lapse!$B$4:$C$134,2,FALSE)</f>
        <v>0.01</v>
      </c>
      <c r="BI331">
        <f>discount_curve!K315</f>
        <v>0.70611271570697665</v>
      </c>
    </row>
    <row r="332" spans="1:61" x14ac:dyDescent="0.55000000000000004">
      <c r="A332">
        <f t="shared" si="258"/>
        <v>309</v>
      </c>
      <c r="B332" s="19">
        <f t="shared" ca="1" si="231"/>
        <v>24.795906301767673</v>
      </c>
      <c r="C332">
        <f t="shared" si="212"/>
        <v>0</v>
      </c>
      <c r="D332">
        <f t="shared" si="232"/>
        <v>72.601019915927395</v>
      </c>
      <c r="E332">
        <f t="shared" ca="1" si="233"/>
        <v>44.042502674240794</v>
      </c>
      <c r="F332">
        <f t="shared" si="213"/>
        <v>0</v>
      </c>
      <c r="G332">
        <f t="shared" si="234"/>
        <v>19.251636476643309</v>
      </c>
      <c r="H332">
        <f t="shared" si="235"/>
        <v>0</v>
      </c>
      <c r="I332" s="19">
        <f t="shared" si="236"/>
        <v>-263.85335934207058</v>
      </c>
      <c r="J332" s="26">
        <f t="shared" si="237"/>
        <v>-424.54442471064976</v>
      </c>
      <c r="L332" s="19">
        <f t="shared" si="238"/>
        <v>52857.051334096897</v>
      </c>
      <c r="M332" s="26">
        <f t="shared" si="214"/>
        <v>0</v>
      </c>
      <c r="N332" s="18">
        <f t="shared" si="239"/>
        <v>44.047542778414083</v>
      </c>
      <c r="O332" s="18">
        <f t="shared" si="240"/>
        <v>0</v>
      </c>
      <c r="P332" s="18">
        <f t="shared" si="241"/>
        <v>-263.85335934207058</v>
      </c>
      <c r="Q332" s="18">
        <f t="shared" si="242"/>
        <v>72.601019915927395</v>
      </c>
      <c r="R332" s="18">
        <f t="shared" si="243"/>
        <v>44.042502674240794</v>
      </c>
      <c r="S332" s="26">
        <f t="shared" si="244"/>
        <v>52432.506909386248</v>
      </c>
      <c r="T332" s="27">
        <f t="shared" si="245"/>
        <v>0</v>
      </c>
      <c r="U332" s="27"/>
      <c r="V332" s="19">
        <f t="shared" si="215"/>
        <v>0</v>
      </c>
      <c r="W332" s="19">
        <f t="shared" ca="1" si="216"/>
        <v>0</v>
      </c>
      <c r="X332" s="19">
        <f t="shared" si="217"/>
        <v>44.047542778414083</v>
      </c>
      <c r="Y332" s="19">
        <f t="shared" si="218"/>
        <v>19.251636476643309</v>
      </c>
      <c r="Z332" s="19">
        <f t="shared" si="211"/>
        <v>0</v>
      </c>
      <c r="AA332" s="19">
        <f t="shared" ca="1" si="246"/>
        <v>24.795906301770774</v>
      </c>
      <c r="AB332">
        <f t="shared" si="260"/>
        <v>0</v>
      </c>
      <c r="AC332" s="19">
        <f t="shared" si="219"/>
        <v>0</v>
      </c>
      <c r="AD332" s="29">
        <f t="shared" si="261"/>
        <v>0</v>
      </c>
      <c r="AE332" s="19">
        <f t="shared" ca="1" si="220"/>
        <v>24.795906301770774</v>
      </c>
      <c r="AF332" s="29">
        <f t="shared" ca="1" si="247"/>
        <v>-3.1015190415928373E-6</v>
      </c>
      <c r="AG332" s="19"/>
      <c r="AH332" s="19">
        <f t="shared" si="221"/>
        <v>0</v>
      </c>
      <c r="AI332" s="19">
        <f>SUM($AH$23:AH332)</f>
        <v>100000</v>
      </c>
      <c r="AJ332" s="19">
        <f t="shared" si="248"/>
        <v>129643.46699341688</v>
      </c>
      <c r="AK332" s="19">
        <f t="shared" ca="1" si="249"/>
        <v>129643.46699341688</v>
      </c>
      <c r="AL332" s="20">
        <f ca="1">IF($F$13,OFFSET(product_specs!$J$5,MIN(10,saving_model!AZ332),saving_model!$G$14),0)</f>
        <v>0</v>
      </c>
      <c r="AM332" s="19">
        <f t="shared" si="250"/>
        <v>129643.46699341688</v>
      </c>
      <c r="AN332" s="19">
        <f t="shared" si="259"/>
        <v>130076.88500037031</v>
      </c>
      <c r="AO332" s="19">
        <f t="shared" si="251"/>
        <v>0</v>
      </c>
      <c r="AP332" s="19">
        <f t="shared" si="252"/>
        <v>0</v>
      </c>
      <c r="AQ332" s="18">
        <f t="shared" si="222"/>
        <v>108.39740416697526</v>
      </c>
      <c r="AR332" s="18">
        <f t="shared" si="253"/>
        <v>0</v>
      </c>
      <c r="AS332" s="18">
        <f t="shared" si="254"/>
        <v>-650.04120557293265</v>
      </c>
      <c r="AT332" s="3">
        <f>return!Q315</f>
        <v>-5.0015293521959991E-3</v>
      </c>
      <c r="AU332" s="8">
        <f t="shared" si="223"/>
        <v>1.1370409090190925</v>
      </c>
      <c r="AV332">
        <f t="shared" si="224"/>
        <v>0.40635237639605548</v>
      </c>
      <c r="AW332">
        <f t="shared" si="225"/>
        <v>5.600052328098721E-4</v>
      </c>
      <c r="AX332">
        <f t="shared" si="255"/>
        <v>3.397201856417278E-4</v>
      </c>
      <c r="AY332">
        <f t="shared" si="226"/>
        <v>0</v>
      </c>
      <c r="AZ332">
        <f t="shared" si="227"/>
        <v>25</v>
      </c>
      <c r="BA332">
        <f t="shared" si="228"/>
        <v>5</v>
      </c>
      <c r="BB332">
        <f t="shared" si="256"/>
        <v>1.3781271264525774E-3</v>
      </c>
      <c r="BC332">
        <f t="shared" si="229"/>
        <v>1.641275009200277E-2</v>
      </c>
      <c r="BD332">
        <f>VLOOKUP(MIN(90,BE332),mortality!$A$4:$G$76,saving_model!BA332+2,FALSE)</f>
        <v>8.2063750460013851E-3</v>
      </c>
      <c r="BE332">
        <f t="shared" si="230"/>
        <v>74</v>
      </c>
      <c r="BF332" s="9">
        <f t="shared" si="257"/>
        <v>8.3717735912058888E-4</v>
      </c>
      <c r="BG332" s="7">
        <f>VLOOKUP(saving_model!AZ332,lapse!$B$4:$C$134,2,FALSE)</f>
        <v>0.01</v>
      </c>
      <c r="BI332">
        <f>discount_curve!K316</f>
        <v>0.70531539546863986</v>
      </c>
    </row>
    <row r="333" spans="1:61" x14ac:dyDescent="0.55000000000000004">
      <c r="A333">
        <f t="shared" si="258"/>
        <v>310</v>
      </c>
      <c r="B333" s="19">
        <f t="shared" ca="1" si="231"/>
        <v>24.476759835694821</v>
      </c>
      <c r="C333">
        <f t="shared" si="212"/>
        <v>0</v>
      </c>
      <c r="D333">
        <f t="shared" si="232"/>
        <v>72.278259101469814</v>
      </c>
      <c r="E333">
        <f t="shared" ca="1" si="233"/>
        <v>43.846703854191858</v>
      </c>
      <c r="F333">
        <f t="shared" si="213"/>
        <v>0</v>
      </c>
      <c r="G333">
        <f t="shared" si="234"/>
        <v>19.216995922121153</v>
      </c>
      <c r="H333">
        <f t="shared" si="235"/>
        <v>0</v>
      </c>
      <c r="I333" s="19">
        <f t="shared" si="236"/>
        <v>115.70225927871294</v>
      </c>
      <c r="J333" s="26">
        <f t="shared" si="237"/>
        <v>-44.116459434764693</v>
      </c>
      <c r="L333" s="19">
        <f t="shared" si="238"/>
        <v>52432.506909386248</v>
      </c>
      <c r="M333" s="26">
        <f t="shared" si="214"/>
        <v>0</v>
      </c>
      <c r="N333" s="18">
        <f t="shared" si="239"/>
        <v>43.693755757821876</v>
      </c>
      <c r="O333" s="18">
        <f t="shared" si="240"/>
        <v>0</v>
      </c>
      <c r="P333" s="18">
        <f t="shared" si="241"/>
        <v>115.70225927871294</v>
      </c>
      <c r="Q333" s="18">
        <f t="shared" si="242"/>
        <v>72.278259101469814</v>
      </c>
      <c r="R333" s="18">
        <f t="shared" si="243"/>
        <v>43.846703854191858</v>
      </c>
      <c r="S333" s="26">
        <f t="shared" si="244"/>
        <v>52388.390449951476</v>
      </c>
      <c r="T333" s="27">
        <f t="shared" si="245"/>
        <v>0</v>
      </c>
      <c r="U333" s="27"/>
      <c r="V333" s="19">
        <f t="shared" si="215"/>
        <v>0</v>
      </c>
      <c r="W333" s="19">
        <f t="shared" ca="1" si="216"/>
        <v>0</v>
      </c>
      <c r="X333" s="19">
        <f t="shared" si="217"/>
        <v>43.693755757821876</v>
      </c>
      <c r="Y333" s="19">
        <f t="shared" si="218"/>
        <v>19.216995922121153</v>
      </c>
      <c r="Z333" s="19">
        <f t="shared" si="211"/>
        <v>0</v>
      </c>
      <c r="AA333" s="19">
        <f t="shared" ca="1" si="246"/>
        <v>24.476759835700722</v>
      </c>
      <c r="AB333">
        <f t="shared" si="260"/>
        <v>0</v>
      </c>
      <c r="AC333" s="19">
        <f t="shared" si="219"/>
        <v>0</v>
      </c>
      <c r="AD333" s="29">
        <f t="shared" si="261"/>
        <v>0</v>
      </c>
      <c r="AE333" s="19">
        <f t="shared" ca="1" si="220"/>
        <v>24.476759835700722</v>
      </c>
      <c r="AF333" s="29">
        <f t="shared" ca="1" si="247"/>
        <v>-5.901057420487632E-6</v>
      </c>
      <c r="AG333" s="19"/>
      <c r="AH333" s="19">
        <f t="shared" si="221"/>
        <v>0</v>
      </c>
      <c r="AI333" s="19">
        <f>SUM($AH$23:AH333)</f>
        <v>100000</v>
      </c>
      <c r="AJ333" s="19">
        <f t="shared" si="248"/>
        <v>129353.52197933377</v>
      </c>
      <c r="AK333" s="19">
        <f t="shared" ca="1" si="249"/>
        <v>129353.52197933377</v>
      </c>
      <c r="AL333" s="20">
        <f ca="1">IF($F$13,OFFSET(product_specs!$J$5,MIN(10,saving_model!AZ333),saving_model!$G$14),0)</f>
        <v>0</v>
      </c>
      <c r="AM333" s="19">
        <f t="shared" si="250"/>
        <v>129353.52197933377</v>
      </c>
      <c r="AN333" s="19">
        <f t="shared" si="259"/>
        <v>129318.4463906304</v>
      </c>
      <c r="AO333" s="19">
        <f t="shared" si="251"/>
        <v>0</v>
      </c>
      <c r="AP333" s="19">
        <f t="shared" si="252"/>
        <v>0</v>
      </c>
      <c r="AQ333" s="18">
        <f t="shared" si="222"/>
        <v>107.765371992192</v>
      </c>
      <c r="AR333" s="18">
        <f t="shared" si="253"/>
        <v>0</v>
      </c>
      <c r="AS333" s="18">
        <f t="shared" si="254"/>
        <v>285.68192139113472</v>
      </c>
      <c r="AT333" s="3">
        <f>return!Q316</f>
        <v>2.2109775998311321E-3</v>
      </c>
      <c r="AU333" s="8">
        <f t="shared" si="223"/>
        <v>1.1375135938040359</v>
      </c>
      <c r="AV333">
        <f t="shared" si="224"/>
        <v>0.40545265097760391</v>
      </c>
      <c r="AW333">
        <f t="shared" si="225"/>
        <v>5.5876529680434512E-4</v>
      </c>
      <c r="AX333">
        <f t="shared" si="255"/>
        <v>3.3896799393832544E-4</v>
      </c>
      <c r="AY333">
        <f t="shared" si="226"/>
        <v>0</v>
      </c>
      <c r="AZ333">
        <f t="shared" si="227"/>
        <v>25</v>
      </c>
      <c r="BA333">
        <f t="shared" si="228"/>
        <v>5</v>
      </c>
      <c r="BB333">
        <f t="shared" si="256"/>
        <v>1.3781271264525774E-3</v>
      </c>
      <c r="BC333">
        <f t="shared" si="229"/>
        <v>1.641275009200277E-2</v>
      </c>
      <c r="BD333">
        <f>VLOOKUP(MIN(90,BE333),mortality!$A$4:$G$76,saving_model!BA333+2,FALSE)</f>
        <v>8.2063750460013851E-3</v>
      </c>
      <c r="BE333">
        <f t="shared" si="230"/>
        <v>74</v>
      </c>
      <c r="BF333" s="9">
        <f t="shared" si="257"/>
        <v>8.3717735912058888E-4</v>
      </c>
      <c r="BG333" s="7">
        <f>VLOOKUP(saving_model!AZ333,lapse!$B$4:$C$134,2,FALSE)</f>
        <v>0.01</v>
      </c>
      <c r="BI333">
        <f>discount_curve!K317</f>
        <v>0.70451897553920328</v>
      </c>
    </row>
    <row r="334" spans="1:61" x14ac:dyDescent="0.55000000000000004">
      <c r="A334">
        <f t="shared" si="258"/>
        <v>311</v>
      </c>
      <c r="B334" s="19">
        <f t="shared" ca="1" si="231"/>
        <v>24.474574343332051</v>
      </c>
      <c r="C334">
        <f t="shared" si="212"/>
        <v>0</v>
      </c>
      <c r="D334">
        <f t="shared" si="232"/>
        <v>72.60676068752484</v>
      </c>
      <c r="E334">
        <f t="shared" ca="1" si="233"/>
        <v>44.045985241685784</v>
      </c>
      <c r="F334">
        <f t="shared" si="213"/>
        <v>0</v>
      </c>
      <c r="G334">
        <f t="shared" si="234"/>
        <v>19.182417698301073</v>
      </c>
      <c r="H334">
        <f t="shared" si="235"/>
        <v>0</v>
      </c>
      <c r="I334" s="19">
        <f t="shared" si="236"/>
        <v>679.97252868041915</v>
      </c>
      <c r="J334" s="26">
        <f t="shared" si="237"/>
        <v>519.66279070957535</v>
      </c>
      <c r="L334" s="19">
        <f t="shared" si="238"/>
        <v>52388.390449951483</v>
      </c>
      <c r="M334" s="26">
        <f t="shared" si="214"/>
        <v>0</v>
      </c>
      <c r="N334" s="18">
        <f t="shared" si="239"/>
        <v>43.656992041626232</v>
      </c>
      <c r="O334" s="18">
        <f t="shared" si="240"/>
        <v>0</v>
      </c>
      <c r="P334" s="18">
        <f t="shared" si="241"/>
        <v>679.97252868041915</v>
      </c>
      <c r="Q334" s="18">
        <f t="shared" si="242"/>
        <v>72.60676068752484</v>
      </c>
      <c r="R334" s="18">
        <f t="shared" si="243"/>
        <v>44.045985241685784</v>
      </c>
      <c r="S334" s="26">
        <f t="shared" si="244"/>
        <v>52908.053240661066</v>
      </c>
      <c r="T334" s="27">
        <f t="shared" si="245"/>
        <v>0</v>
      </c>
      <c r="U334" s="27"/>
      <c r="V334" s="19">
        <f t="shared" si="215"/>
        <v>0</v>
      </c>
      <c r="W334" s="19">
        <f t="shared" ca="1" si="216"/>
        <v>0</v>
      </c>
      <c r="X334" s="19">
        <f t="shared" si="217"/>
        <v>43.656992041626232</v>
      </c>
      <c r="Y334" s="19">
        <f t="shared" si="218"/>
        <v>19.182417698301073</v>
      </c>
      <c r="Z334" s="19">
        <f t="shared" si="211"/>
        <v>0</v>
      </c>
      <c r="AA334" s="19">
        <f t="shared" ca="1" si="246"/>
        <v>24.474574343325159</v>
      </c>
      <c r="AB334">
        <f t="shared" si="260"/>
        <v>0</v>
      </c>
      <c r="AC334" s="19">
        <f t="shared" si="219"/>
        <v>0</v>
      </c>
      <c r="AD334" s="29">
        <f t="shared" si="261"/>
        <v>0</v>
      </c>
      <c r="AE334" s="19">
        <f t="shared" ca="1" si="220"/>
        <v>24.474574343325159</v>
      </c>
      <c r="AF334" s="29">
        <f t="shared" ca="1" si="247"/>
        <v>6.8922645368729718E-6</v>
      </c>
      <c r="AG334" s="19"/>
      <c r="AH334" s="19">
        <f t="shared" si="221"/>
        <v>0</v>
      </c>
      <c r="AI334" s="19">
        <f>SUM($AH$23:AH334)</f>
        <v>100000</v>
      </c>
      <c r="AJ334" s="19">
        <f t="shared" si="248"/>
        <v>130229.77654323143</v>
      </c>
      <c r="AK334" s="19">
        <f t="shared" ca="1" si="249"/>
        <v>130229.77654323143</v>
      </c>
      <c r="AL334" s="20">
        <f ca="1">IF($F$13,OFFSET(product_specs!$J$5,MIN(10,saving_model!AZ334),saving_model!$G$14),0)</f>
        <v>0</v>
      </c>
      <c r="AM334" s="19">
        <f t="shared" si="250"/>
        <v>130229.77654323143</v>
      </c>
      <c r="AN334" s="19">
        <f t="shared" si="259"/>
        <v>129496.36294002934</v>
      </c>
      <c r="AO334" s="19">
        <f t="shared" si="251"/>
        <v>0</v>
      </c>
      <c r="AP334" s="19">
        <f t="shared" si="252"/>
        <v>0</v>
      </c>
      <c r="AQ334" s="18">
        <f t="shared" si="222"/>
        <v>107.91363578335779</v>
      </c>
      <c r="AR334" s="18">
        <f t="shared" si="253"/>
        <v>0</v>
      </c>
      <c r="AS334" s="18">
        <f t="shared" si="254"/>
        <v>1682.6544779709</v>
      </c>
      <c r="AT334" s="3">
        <f>return!Q317</f>
        <v>1.3004673037036563E-2</v>
      </c>
      <c r="AU334" s="8">
        <f t="shared" si="223"/>
        <v>1.1379864750910613</v>
      </c>
      <c r="AV334">
        <f t="shared" si="224"/>
        <v>0.40455491768686125</v>
      </c>
      <c r="AW334">
        <f t="shared" si="225"/>
        <v>5.575281062040531E-4</v>
      </c>
      <c r="AX334">
        <f t="shared" si="255"/>
        <v>3.3821746770074627E-4</v>
      </c>
      <c r="AY334">
        <f t="shared" si="226"/>
        <v>0</v>
      </c>
      <c r="AZ334">
        <f t="shared" si="227"/>
        <v>25</v>
      </c>
      <c r="BA334">
        <f t="shared" si="228"/>
        <v>5</v>
      </c>
      <c r="BB334">
        <f t="shared" si="256"/>
        <v>1.3781271264525774E-3</v>
      </c>
      <c r="BC334">
        <f t="shared" si="229"/>
        <v>1.641275009200277E-2</v>
      </c>
      <c r="BD334">
        <f>VLOOKUP(MIN(90,BE334),mortality!$A$4:$G$76,saving_model!BA334+2,FALSE)</f>
        <v>8.2063750460013851E-3</v>
      </c>
      <c r="BE334">
        <f t="shared" si="230"/>
        <v>74</v>
      </c>
      <c r="BF334" s="9">
        <f t="shared" si="257"/>
        <v>8.3717735912058888E-4</v>
      </c>
      <c r="BG334" s="7">
        <f>VLOOKUP(saving_model!AZ334,lapse!$B$4:$C$134,2,FALSE)</f>
        <v>0.01</v>
      </c>
      <c r="BI334">
        <f>discount_curve!K318</f>
        <v>0.70372345490206645</v>
      </c>
    </row>
    <row r="335" spans="1:61" x14ac:dyDescent="0.55000000000000004">
      <c r="A335">
        <f t="shared" si="258"/>
        <v>312</v>
      </c>
      <c r="B335" s="19">
        <f t="shared" ca="1" si="231"/>
        <v>24.942142674191246</v>
      </c>
      <c r="C335">
        <f t="shared" si="212"/>
        <v>0</v>
      </c>
      <c r="D335">
        <f t="shared" si="232"/>
        <v>79.526530828813506</v>
      </c>
      <c r="E335">
        <f t="shared" ca="1" si="233"/>
        <v>43.741941477685629</v>
      </c>
      <c r="F335">
        <f t="shared" si="213"/>
        <v>0</v>
      </c>
      <c r="G335">
        <f t="shared" si="234"/>
        <v>19.147901693027912</v>
      </c>
      <c r="H335">
        <f t="shared" si="235"/>
        <v>0</v>
      </c>
      <c r="I335" s="19">
        <f t="shared" si="236"/>
        <v>-1068.9877102071689</v>
      </c>
      <c r="J335" s="26">
        <f t="shared" si="237"/>
        <v>-1236.3462268808871</v>
      </c>
      <c r="L335" s="19">
        <f t="shared" si="238"/>
        <v>52908.053240661058</v>
      </c>
      <c r="M335" s="26">
        <f t="shared" si="214"/>
        <v>0</v>
      </c>
      <c r="N335" s="18">
        <f t="shared" si="239"/>
        <v>44.090044367217544</v>
      </c>
      <c r="O335" s="18">
        <f t="shared" si="240"/>
        <v>0</v>
      </c>
      <c r="P335" s="18">
        <f t="shared" si="241"/>
        <v>-1068.9877102071689</v>
      </c>
      <c r="Q335" s="18">
        <f t="shared" si="242"/>
        <v>79.526530828813506</v>
      </c>
      <c r="R335" s="18">
        <f t="shared" si="243"/>
        <v>43.741941477685629</v>
      </c>
      <c r="S335" s="26">
        <f t="shared" si="244"/>
        <v>51671.707013780171</v>
      </c>
      <c r="T335" s="27">
        <f t="shared" si="245"/>
        <v>0</v>
      </c>
      <c r="U335" s="27"/>
      <c r="V335" s="19">
        <f t="shared" si="215"/>
        <v>0</v>
      </c>
      <c r="W335" s="19">
        <f t="shared" ca="1" si="216"/>
        <v>0</v>
      </c>
      <c r="X335" s="19">
        <f t="shared" si="217"/>
        <v>44.090044367217544</v>
      </c>
      <c r="Y335" s="19">
        <f t="shared" si="218"/>
        <v>19.147901693027912</v>
      </c>
      <c r="Z335" s="19">
        <f t="shared" si="211"/>
        <v>0</v>
      </c>
      <c r="AA335" s="19">
        <f t="shared" ca="1" si="246"/>
        <v>24.942142674189633</v>
      </c>
      <c r="AB335">
        <f t="shared" si="260"/>
        <v>0</v>
      </c>
      <c r="AC335" s="19">
        <f t="shared" si="219"/>
        <v>0</v>
      </c>
      <c r="AD335" s="29">
        <f t="shared" si="261"/>
        <v>0</v>
      </c>
      <c r="AE335" s="19">
        <f t="shared" ca="1" si="220"/>
        <v>24.942142674189633</v>
      </c>
      <c r="AF335" s="29">
        <f t="shared" ca="1" si="247"/>
        <v>1.6129320101754274E-6</v>
      </c>
      <c r="AG335" s="19"/>
      <c r="AH335" s="19">
        <f t="shared" si="221"/>
        <v>0</v>
      </c>
      <c r="AI335" s="19">
        <f>SUM($AH$23:AH335)</f>
        <v>100000</v>
      </c>
      <c r="AJ335" s="19">
        <f t="shared" si="248"/>
        <v>129636.19477409414</v>
      </c>
      <c r="AK335" s="19">
        <f t="shared" ca="1" si="249"/>
        <v>129636.19477409414</v>
      </c>
      <c r="AL335" s="20">
        <f ca="1">IF($F$13,OFFSET(product_specs!$J$5,MIN(10,saving_model!AZ335),saving_model!$G$14),0)</f>
        <v>0</v>
      </c>
      <c r="AM335" s="19">
        <f t="shared" si="250"/>
        <v>129636.19477409414</v>
      </c>
      <c r="AN335" s="19">
        <f t="shared" si="259"/>
        <v>131071.10378221687</v>
      </c>
      <c r="AO335" s="19">
        <f t="shared" si="251"/>
        <v>0</v>
      </c>
      <c r="AP335" s="19">
        <f t="shared" si="252"/>
        <v>0</v>
      </c>
      <c r="AQ335" s="18">
        <f t="shared" si="222"/>
        <v>109.22591981851406</v>
      </c>
      <c r="AR335" s="18">
        <f t="shared" si="253"/>
        <v>0</v>
      </c>
      <c r="AS335" s="18">
        <f t="shared" si="254"/>
        <v>-2651.3661766084233</v>
      </c>
      <c r="AT335" s="3">
        <f>return!Q318</f>
        <v>-2.0245328028926202E-2</v>
      </c>
      <c r="AU335" s="8">
        <f t="shared" si="223"/>
        <v>1.1384595529618575</v>
      </c>
      <c r="AV335">
        <f t="shared" si="224"/>
        <v>0.40365917211295643</v>
      </c>
      <c r="AW335">
        <f t="shared" si="225"/>
        <v>6.1345931178709431E-4</v>
      </c>
      <c r="AX335">
        <f t="shared" si="255"/>
        <v>3.3742074544775827E-4</v>
      </c>
      <c r="AY335">
        <f t="shared" si="226"/>
        <v>0</v>
      </c>
      <c r="AZ335">
        <f t="shared" si="227"/>
        <v>26</v>
      </c>
      <c r="BA335">
        <f t="shared" si="228"/>
        <v>5</v>
      </c>
      <c r="BB335">
        <f t="shared" si="256"/>
        <v>1.5197457512879931E-3</v>
      </c>
      <c r="BC335">
        <f t="shared" si="229"/>
        <v>1.8085283199673379E-2</v>
      </c>
      <c r="BD335">
        <f>VLOOKUP(MIN(90,BE335),mortality!$A$4:$G$76,saving_model!BA335+2,FALSE)</f>
        <v>9.0426415998366896E-3</v>
      </c>
      <c r="BE335">
        <f t="shared" si="230"/>
        <v>75</v>
      </c>
      <c r="BF335" s="9">
        <f t="shared" si="257"/>
        <v>8.3717735912058888E-4</v>
      </c>
      <c r="BG335" s="7">
        <f>VLOOKUP(saving_model!AZ335,lapse!$B$4:$C$134,2,FALSE)</f>
        <v>0.01</v>
      </c>
      <c r="BI335">
        <f>discount_curve!K319</f>
        <v>0.70365041847198206</v>
      </c>
    </row>
    <row r="336" spans="1:61" x14ac:dyDescent="0.55000000000000004">
      <c r="A336">
        <f t="shared" si="258"/>
        <v>313</v>
      </c>
      <c r="B336" s="19">
        <f t="shared" ca="1" si="231"/>
        <v>23.94901860614118</v>
      </c>
      <c r="C336">
        <f t="shared" si="212"/>
        <v>0</v>
      </c>
      <c r="D336">
        <f t="shared" si="232"/>
        <v>79.125229260195965</v>
      </c>
      <c r="E336">
        <f t="shared" ca="1" si="233"/>
        <v>43.521213758942849</v>
      </c>
      <c r="F336">
        <f t="shared" si="213"/>
        <v>0</v>
      </c>
      <c r="G336">
        <f t="shared" si="234"/>
        <v>19.110737238665532</v>
      </c>
      <c r="H336">
        <f t="shared" si="235"/>
        <v>0</v>
      </c>
      <c r="I336" s="19">
        <f t="shared" si="236"/>
        <v>871.23950554508917</v>
      </c>
      <c r="J336" s="26">
        <f t="shared" si="237"/>
        <v>705.53330668114359</v>
      </c>
      <c r="L336" s="19">
        <f t="shared" si="238"/>
        <v>51671.707013780171</v>
      </c>
      <c r="M336" s="26">
        <f t="shared" si="214"/>
        <v>0</v>
      </c>
      <c r="N336" s="18">
        <f t="shared" si="239"/>
        <v>43.059755844816806</v>
      </c>
      <c r="O336" s="18">
        <f t="shared" si="240"/>
        <v>0</v>
      </c>
      <c r="P336" s="18">
        <f t="shared" si="241"/>
        <v>871.23950554508917</v>
      </c>
      <c r="Q336" s="18">
        <f t="shared" si="242"/>
        <v>79.125229260195965</v>
      </c>
      <c r="R336" s="18">
        <f t="shared" si="243"/>
        <v>43.521213758942849</v>
      </c>
      <c r="S336" s="26">
        <f t="shared" si="244"/>
        <v>52377.240320461315</v>
      </c>
      <c r="T336" s="27">
        <f t="shared" si="245"/>
        <v>0</v>
      </c>
      <c r="U336" s="27"/>
      <c r="V336" s="19">
        <f t="shared" si="215"/>
        <v>0</v>
      </c>
      <c r="W336" s="19">
        <f t="shared" ca="1" si="216"/>
        <v>0</v>
      </c>
      <c r="X336" s="19">
        <f t="shared" si="217"/>
        <v>43.059755844816806</v>
      </c>
      <c r="Y336" s="19">
        <f t="shared" si="218"/>
        <v>19.110737238665532</v>
      </c>
      <c r="Z336" s="19">
        <f t="shared" si="211"/>
        <v>0</v>
      </c>
      <c r="AA336" s="19">
        <f t="shared" ca="1" si="246"/>
        <v>23.949018606151274</v>
      </c>
      <c r="AB336">
        <f t="shared" si="260"/>
        <v>0</v>
      </c>
      <c r="AC336" s="19">
        <f t="shared" si="219"/>
        <v>0</v>
      </c>
      <c r="AD336" s="29">
        <f t="shared" si="261"/>
        <v>0</v>
      </c>
      <c r="AE336" s="19">
        <f t="shared" ca="1" si="220"/>
        <v>23.949018606151274</v>
      </c>
      <c r="AF336" s="29">
        <f t="shared" ca="1" si="247"/>
        <v>-1.0093259561472223E-5</v>
      </c>
      <c r="AG336" s="19"/>
      <c r="AH336" s="19">
        <f t="shared" si="221"/>
        <v>0</v>
      </c>
      <c r="AI336" s="19">
        <f>SUM($AH$23:AH336)</f>
        <v>100000</v>
      </c>
      <c r="AJ336" s="19">
        <f t="shared" si="248"/>
        <v>129286.58715711866</v>
      </c>
      <c r="AK336" s="19">
        <f t="shared" ca="1" si="249"/>
        <v>129286.58715711866</v>
      </c>
      <c r="AL336" s="20">
        <f ca="1">IF($F$13,OFFSET(product_specs!$J$5,MIN(10,saving_model!AZ336),saving_model!$G$14),0)</f>
        <v>0</v>
      </c>
      <c r="AM336" s="19">
        <f t="shared" si="250"/>
        <v>129286.58715711866</v>
      </c>
      <c r="AN336" s="19">
        <f t="shared" si="259"/>
        <v>128310.51168578993</v>
      </c>
      <c r="AO336" s="19">
        <f t="shared" si="251"/>
        <v>0</v>
      </c>
      <c r="AP336" s="19">
        <f t="shared" si="252"/>
        <v>0</v>
      </c>
      <c r="AQ336" s="18">
        <f t="shared" si="222"/>
        <v>106.92542640482493</v>
      </c>
      <c r="AR336" s="18">
        <f t="shared" si="253"/>
        <v>0</v>
      </c>
      <c r="AS336" s="18">
        <f t="shared" si="254"/>
        <v>2166.0017954671075</v>
      </c>
      <c r="AT336" s="3">
        <f>return!Q319</f>
        <v>1.6895017204002327E-2</v>
      </c>
      <c r="AU336" s="8">
        <f t="shared" si="223"/>
        <v>1.1389328274981474</v>
      </c>
      <c r="AV336">
        <f t="shared" si="224"/>
        <v>0.40270829205572162</v>
      </c>
      <c r="AW336">
        <f t="shared" si="225"/>
        <v>6.1201421586012722E-4</v>
      </c>
      <c r="AX336">
        <f t="shared" si="255"/>
        <v>3.3662589999419382E-4</v>
      </c>
      <c r="AY336">
        <f t="shared" si="226"/>
        <v>0</v>
      </c>
      <c r="AZ336">
        <f t="shared" si="227"/>
        <v>26</v>
      </c>
      <c r="BA336">
        <f t="shared" si="228"/>
        <v>5</v>
      </c>
      <c r="BB336">
        <f t="shared" si="256"/>
        <v>1.5197457512879931E-3</v>
      </c>
      <c r="BC336">
        <f t="shared" si="229"/>
        <v>1.8085283199673379E-2</v>
      </c>
      <c r="BD336">
        <f>VLOOKUP(MIN(90,BE336),mortality!$A$4:$G$76,saving_model!BA336+2,FALSE)</f>
        <v>9.0426415998366896E-3</v>
      </c>
      <c r="BE336">
        <f t="shared" si="230"/>
        <v>75</v>
      </c>
      <c r="BF336" s="9">
        <f t="shared" si="257"/>
        <v>8.3717735912058888E-4</v>
      </c>
      <c r="BG336" s="7">
        <f>VLOOKUP(saving_model!AZ336,lapse!$B$4:$C$134,2,FALSE)</f>
        <v>0.01</v>
      </c>
      <c r="BI336">
        <f>discount_curve!K320</f>
        <v>0.70285818993516813</v>
      </c>
    </row>
    <row r="337" spans="1:61" x14ac:dyDescent="0.55000000000000004">
      <c r="A337">
        <f t="shared" si="258"/>
        <v>314</v>
      </c>
      <c r="B337" s="19">
        <f t="shared" ca="1" si="231"/>
        <v>24.574055349687569</v>
      </c>
      <c r="C337">
        <f t="shared" si="212"/>
        <v>0</v>
      </c>
      <c r="D337">
        <f t="shared" si="232"/>
        <v>79.173529173871884</v>
      </c>
      <c r="E337">
        <f t="shared" ca="1" si="233"/>
        <v>43.547780138431193</v>
      </c>
      <c r="F337">
        <f t="shared" si="213"/>
        <v>0</v>
      </c>
      <c r="G337">
        <f t="shared" si="234"/>
        <v>19.073644917359303</v>
      </c>
      <c r="H337">
        <f t="shared" si="235"/>
        <v>0</v>
      </c>
      <c r="I337" s="19">
        <f t="shared" si="236"/>
        <v>-473.50233001751621</v>
      </c>
      <c r="J337" s="26">
        <f t="shared" si="237"/>
        <v>-639.87133959686616</v>
      </c>
      <c r="L337" s="19">
        <f t="shared" si="238"/>
        <v>52377.240320461315</v>
      </c>
      <c r="M337" s="26">
        <f t="shared" si="214"/>
        <v>0</v>
      </c>
      <c r="N337" s="18">
        <f t="shared" si="239"/>
        <v>43.647700267051093</v>
      </c>
      <c r="O337" s="18">
        <f t="shared" si="240"/>
        <v>0</v>
      </c>
      <c r="P337" s="18">
        <f t="shared" si="241"/>
        <v>-473.50233001751621</v>
      </c>
      <c r="Q337" s="18">
        <f t="shared" si="242"/>
        <v>79.173529173871884</v>
      </c>
      <c r="R337" s="18">
        <f t="shared" si="243"/>
        <v>43.547780138431193</v>
      </c>
      <c r="S337" s="26">
        <f t="shared" si="244"/>
        <v>51737.368980864441</v>
      </c>
      <c r="T337" s="27">
        <f t="shared" si="245"/>
        <v>0</v>
      </c>
      <c r="U337" s="27"/>
      <c r="V337" s="19">
        <f t="shared" si="215"/>
        <v>0</v>
      </c>
      <c r="W337" s="19">
        <f t="shared" ca="1" si="216"/>
        <v>0</v>
      </c>
      <c r="X337" s="19">
        <f t="shared" si="217"/>
        <v>43.647700267051093</v>
      </c>
      <c r="Y337" s="19">
        <f t="shared" si="218"/>
        <v>19.073644917359303</v>
      </c>
      <c r="Z337" s="19">
        <f t="shared" si="211"/>
        <v>0</v>
      </c>
      <c r="AA337" s="19">
        <f t="shared" ca="1" si="246"/>
        <v>24.57405534969179</v>
      </c>
      <c r="AB337">
        <f t="shared" si="260"/>
        <v>0</v>
      </c>
      <c r="AC337" s="19">
        <f t="shared" si="219"/>
        <v>0</v>
      </c>
      <c r="AD337" s="29">
        <f t="shared" si="261"/>
        <v>0</v>
      </c>
      <c r="AE337" s="19">
        <f t="shared" ca="1" si="220"/>
        <v>24.57405534969179</v>
      </c>
      <c r="AF337" s="29">
        <f t="shared" ca="1" si="247"/>
        <v>-4.2206238504149951E-6</v>
      </c>
      <c r="AG337" s="19"/>
      <c r="AH337" s="19">
        <f t="shared" si="221"/>
        <v>0</v>
      </c>
      <c r="AI337" s="19">
        <f>SUM($AH$23:AH337)</f>
        <v>100000</v>
      </c>
      <c r="AJ337" s="19">
        <f t="shared" si="248"/>
        <v>129670.96626870832</v>
      </c>
      <c r="AK337" s="19">
        <f t="shared" ca="1" si="249"/>
        <v>129670.96626870832</v>
      </c>
      <c r="AL337" s="20">
        <f ca="1">IF($F$13,OFFSET(product_specs!$J$5,MIN(10,saving_model!AZ337),saving_model!$G$14),0)</f>
        <v>0</v>
      </c>
      <c r="AM337" s="19">
        <f t="shared" si="250"/>
        <v>129670.96626870832</v>
      </c>
      <c r="AN337" s="19">
        <f t="shared" si="259"/>
        <v>130369.58805485221</v>
      </c>
      <c r="AO337" s="19">
        <f t="shared" si="251"/>
        <v>0</v>
      </c>
      <c r="AP337" s="19">
        <f t="shared" si="252"/>
        <v>0</v>
      </c>
      <c r="AQ337" s="18">
        <f t="shared" si="222"/>
        <v>108.64132337904351</v>
      </c>
      <c r="AR337" s="18">
        <f t="shared" si="253"/>
        <v>0</v>
      </c>
      <c r="AS337" s="18">
        <f t="shared" si="254"/>
        <v>-1179.9609255297012</v>
      </c>
      <c r="AT337" s="3">
        <f>return!Q320</f>
        <v>-9.0584396562243263E-3</v>
      </c>
      <c r="AU337" s="8">
        <f t="shared" si="223"/>
        <v>1.1394062987816875</v>
      </c>
      <c r="AV337">
        <f t="shared" si="224"/>
        <v>0.40175965193986735</v>
      </c>
      <c r="AW337">
        <f t="shared" si="225"/>
        <v>6.105725240745563E-4</v>
      </c>
      <c r="AX337">
        <f t="shared" si="255"/>
        <v>3.3583292691896882E-4</v>
      </c>
      <c r="AY337">
        <f t="shared" si="226"/>
        <v>0</v>
      </c>
      <c r="AZ337">
        <f t="shared" si="227"/>
        <v>26</v>
      </c>
      <c r="BA337">
        <f t="shared" si="228"/>
        <v>5</v>
      </c>
      <c r="BB337">
        <f t="shared" si="256"/>
        <v>1.5197457512879931E-3</v>
      </c>
      <c r="BC337">
        <f t="shared" si="229"/>
        <v>1.8085283199673379E-2</v>
      </c>
      <c r="BD337">
        <f>VLOOKUP(MIN(90,BE337),mortality!$A$4:$G$76,saving_model!BA337+2,FALSE)</f>
        <v>9.0426415998366896E-3</v>
      </c>
      <c r="BE337">
        <f t="shared" si="230"/>
        <v>75</v>
      </c>
      <c r="BF337" s="9">
        <f t="shared" si="257"/>
        <v>8.3717735912058888E-4</v>
      </c>
      <c r="BG337" s="7">
        <f>VLOOKUP(saving_model!AZ337,lapse!$B$4:$C$134,2,FALSE)</f>
        <v>0.01</v>
      </c>
      <c r="BI337">
        <f>discount_curve!K321</f>
        <v>0.7020668533555503</v>
      </c>
    </row>
    <row r="338" spans="1:61" x14ac:dyDescent="0.55000000000000004">
      <c r="A338">
        <f t="shared" si="258"/>
        <v>315</v>
      </c>
      <c r="B338" s="19">
        <f t="shared" ca="1" si="231"/>
        <v>24.077849561616176</v>
      </c>
      <c r="C338">
        <f t="shared" si="212"/>
        <v>0</v>
      </c>
      <c r="D338">
        <f t="shared" si="232"/>
        <v>79.065009094508468</v>
      </c>
      <c r="E338">
        <f t="shared" ca="1" si="233"/>
        <v>43.488090888677711</v>
      </c>
      <c r="F338">
        <f t="shared" si="213"/>
        <v>0</v>
      </c>
      <c r="G338">
        <f t="shared" si="234"/>
        <v>19.036624589105081</v>
      </c>
      <c r="H338">
        <f t="shared" si="235"/>
        <v>0</v>
      </c>
      <c r="I338" s="19">
        <f t="shared" si="236"/>
        <v>661.02258256574873</v>
      </c>
      <c r="J338" s="26">
        <f t="shared" si="237"/>
        <v>495.35500843184127</v>
      </c>
      <c r="L338" s="19">
        <f t="shared" si="238"/>
        <v>51737.368980864449</v>
      </c>
      <c r="M338" s="26">
        <f t="shared" si="214"/>
        <v>0</v>
      </c>
      <c r="N338" s="18">
        <f t="shared" si="239"/>
        <v>43.114474150720376</v>
      </c>
      <c r="O338" s="18">
        <f t="shared" si="240"/>
        <v>0</v>
      </c>
      <c r="P338" s="18">
        <f t="shared" si="241"/>
        <v>661.02258256574873</v>
      </c>
      <c r="Q338" s="18">
        <f t="shared" si="242"/>
        <v>79.065009094508468</v>
      </c>
      <c r="R338" s="18">
        <f t="shared" si="243"/>
        <v>43.488090888677711</v>
      </c>
      <c r="S338" s="26">
        <f t="shared" si="244"/>
        <v>52232.72398929629</v>
      </c>
      <c r="T338" s="27">
        <f t="shared" si="245"/>
        <v>0</v>
      </c>
      <c r="U338" s="27"/>
      <c r="V338" s="19">
        <f t="shared" si="215"/>
        <v>0</v>
      </c>
      <c r="W338" s="19">
        <f t="shared" ca="1" si="216"/>
        <v>0</v>
      </c>
      <c r="X338" s="19">
        <f t="shared" si="217"/>
        <v>43.114474150720376</v>
      </c>
      <c r="Y338" s="19">
        <f t="shared" si="218"/>
        <v>19.036624589105081</v>
      </c>
      <c r="Z338" s="19">
        <f t="shared" si="211"/>
        <v>0</v>
      </c>
      <c r="AA338" s="19">
        <f t="shared" ca="1" si="246"/>
        <v>24.077849561615295</v>
      </c>
      <c r="AB338">
        <f t="shared" si="260"/>
        <v>0</v>
      </c>
      <c r="AC338" s="19">
        <f t="shared" si="219"/>
        <v>0</v>
      </c>
      <c r="AD338" s="29">
        <f t="shared" si="261"/>
        <v>0</v>
      </c>
      <c r="AE338" s="19">
        <f t="shared" ca="1" si="220"/>
        <v>24.077849561615295</v>
      </c>
      <c r="AF338" s="29">
        <f t="shared" ca="1" si="247"/>
        <v>8.8107299234252423E-7</v>
      </c>
      <c r="AG338" s="19"/>
      <c r="AH338" s="19">
        <f t="shared" si="221"/>
        <v>0</v>
      </c>
      <c r="AI338" s="19">
        <f>SUM($AH$23:AH338)</f>
        <v>100000</v>
      </c>
      <c r="AJ338" s="19">
        <f t="shared" si="248"/>
        <v>129798.9924170005</v>
      </c>
      <c r="AK338" s="19">
        <f t="shared" ca="1" si="249"/>
        <v>129798.9924170005</v>
      </c>
      <c r="AL338" s="20">
        <f ca="1">IF($F$13,OFFSET(product_specs!$J$5,MIN(10,saving_model!AZ338),saving_model!$G$14),0)</f>
        <v>0</v>
      </c>
      <c r="AM338" s="19">
        <f t="shared" si="250"/>
        <v>129798.9924170005</v>
      </c>
      <c r="AN338" s="19">
        <f t="shared" si="259"/>
        <v>129080.98580594348</v>
      </c>
      <c r="AO338" s="19">
        <f t="shared" si="251"/>
        <v>0</v>
      </c>
      <c r="AP338" s="19">
        <f t="shared" si="252"/>
        <v>0</v>
      </c>
      <c r="AQ338" s="18">
        <f t="shared" si="222"/>
        <v>107.56748817161957</v>
      </c>
      <c r="AR338" s="18">
        <f t="shared" si="253"/>
        <v>0</v>
      </c>
      <c r="AS338" s="18">
        <f t="shared" si="254"/>
        <v>1651.1481984572974</v>
      </c>
      <c r="AT338" s="3">
        <f>return!Q321</f>
        <v>1.2802236460765171E-2</v>
      </c>
      <c r="AU338" s="8">
        <f t="shared" si="223"/>
        <v>1.1398799668942687</v>
      </c>
      <c r="AV338">
        <f t="shared" si="224"/>
        <v>0.40081324648887384</v>
      </c>
      <c r="AW338">
        <f t="shared" si="225"/>
        <v>6.0913422841141316E-4</v>
      </c>
      <c r="AX338">
        <f t="shared" si="255"/>
        <v>3.3504182181141363E-4</v>
      </c>
      <c r="AY338">
        <f t="shared" si="226"/>
        <v>0</v>
      </c>
      <c r="AZ338">
        <f t="shared" si="227"/>
        <v>26</v>
      </c>
      <c r="BA338">
        <f t="shared" si="228"/>
        <v>5</v>
      </c>
      <c r="BB338">
        <f t="shared" si="256"/>
        <v>1.5197457512879931E-3</v>
      </c>
      <c r="BC338">
        <f t="shared" si="229"/>
        <v>1.8085283199673379E-2</v>
      </c>
      <c r="BD338">
        <f>VLOOKUP(MIN(90,BE338),mortality!$A$4:$G$76,saving_model!BA338+2,FALSE)</f>
        <v>9.0426415998366896E-3</v>
      </c>
      <c r="BE338">
        <f t="shared" si="230"/>
        <v>75</v>
      </c>
      <c r="BF338" s="9">
        <f t="shared" si="257"/>
        <v>8.3717735912058888E-4</v>
      </c>
      <c r="BG338" s="7">
        <f>VLOOKUP(saving_model!AZ338,lapse!$B$4:$C$134,2,FALSE)</f>
        <v>0.01</v>
      </c>
      <c r="BI338">
        <f>discount_curve!K322</f>
        <v>0.701276407728889</v>
      </c>
    </row>
    <row r="339" spans="1:61" x14ac:dyDescent="0.55000000000000004">
      <c r="A339">
        <f t="shared" si="258"/>
        <v>316</v>
      </c>
      <c r="B339" s="19">
        <f t="shared" ca="1" si="231"/>
        <v>24.527593876916569</v>
      </c>
      <c r="C339">
        <f t="shared" si="212"/>
        <v>0</v>
      </c>
      <c r="D339">
        <f t="shared" si="232"/>
        <v>79.665194963605799</v>
      </c>
      <c r="E339">
        <f t="shared" ca="1" si="233"/>
        <v>43.818210848497174</v>
      </c>
      <c r="F339">
        <f t="shared" si="213"/>
        <v>0</v>
      </c>
      <c r="G339">
        <f t="shared" si="234"/>
        <v>18.999676114170448</v>
      </c>
      <c r="H339">
        <f t="shared" si="235"/>
        <v>0</v>
      </c>
      <c r="I339" s="19">
        <f t="shared" si="236"/>
        <v>461.22412878556429</v>
      </c>
      <c r="J339" s="26">
        <f t="shared" si="237"/>
        <v>294.21345298237429</v>
      </c>
      <c r="L339" s="19">
        <f t="shared" si="238"/>
        <v>52232.72398929629</v>
      </c>
      <c r="M339" s="26">
        <f t="shared" si="214"/>
        <v>0</v>
      </c>
      <c r="N339" s="18">
        <f t="shared" si="239"/>
        <v>43.527269991080239</v>
      </c>
      <c r="O339" s="18">
        <f t="shared" si="240"/>
        <v>0</v>
      </c>
      <c r="P339" s="18">
        <f t="shared" si="241"/>
        <v>461.22412878556429</v>
      </c>
      <c r="Q339" s="18">
        <f t="shared" si="242"/>
        <v>79.665194963605799</v>
      </c>
      <c r="R339" s="18">
        <f t="shared" si="243"/>
        <v>43.818210848497174</v>
      </c>
      <c r="S339" s="26">
        <f t="shared" si="244"/>
        <v>52526.937442278671</v>
      </c>
      <c r="T339" s="27">
        <f t="shared" si="245"/>
        <v>0</v>
      </c>
      <c r="U339" s="27"/>
      <c r="V339" s="19">
        <f t="shared" si="215"/>
        <v>0</v>
      </c>
      <c r="W339" s="19">
        <f t="shared" ca="1" si="216"/>
        <v>0</v>
      </c>
      <c r="X339" s="19">
        <f t="shared" si="217"/>
        <v>43.527269991080239</v>
      </c>
      <c r="Y339" s="19">
        <f t="shared" si="218"/>
        <v>18.999676114170448</v>
      </c>
      <c r="Z339" s="19">
        <f t="shared" si="211"/>
        <v>0</v>
      </c>
      <c r="AA339" s="19">
        <f t="shared" ca="1" si="246"/>
        <v>24.527593876909791</v>
      </c>
      <c r="AB339">
        <f t="shared" si="260"/>
        <v>0</v>
      </c>
      <c r="AC339" s="19">
        <f t="shared" si="219"/>
        <v>0</v>
      </c>
      <c r="AD339" s="29">
        <f t="shared" si="261"/>
        <v>0</v>
      </c>
      <c r="AE339" s="19">
        <f t="shared" ca="1" si="220"/>
        <v>24.527593876909791</v>
      </c>
      <c r="AF339" s="29">
        <f t="shared" ca="1" si="247"/>
        <v>6.7785776991513558E-6</v>
      </c>
      <c r="AG339" s="19"/>
      <c r="AH339" s="19">
        <f t="shared" si="221"/>
        <v>0</v>
      </c>
      <c r="AI339" s="19">
        <f>SUM($AH$23:AH339)</f>
        <v>100000</v>
      </c>
      <c r="AJ339" s="19">
        <f t="shared" si="248"/>
        <v>131093.11172089781</v>
      </c>
      <c r="AK339" s="19">
        <f t="shared" ca="1" si="249"/>
        <v>131093.11172089781</v>
      </c>
      <c r="AL339" s="20">
        <f ca="1">IF($F$13,OFFSET(product_specs!$J$5,MIN(10,saving_model!AZ339),saving_model!$G$14),0)</f>
        <v>0</v>
      </c>
      <c r="AM339" s="19">
        <f t="shared" si="250"/>
        <v>131093.11172089781</v>
      </c>
      <c r="AN339" s="19">
        <f t="shared" si="259"/>
        <v>130624.56651622916</v>
      </c>
      <c r="AO339" s="19">
        <f t="shared" si="251"/>
        <v>0</v>
      </c>
      <c r="AP339" s="19">
        <f t="shared" si="252"/>
        <v>0</v>
      </c>
      <c r="AQ339" s="18">
        <f t="shared" si="222"/>
        <v>108.85380543019096</v>
      </c>
      <c r="AR339" s="18">
        <f t="shared" si="253"/>
        <v>0</v>
      </c>
      <c r="AS339" s="18">
        <f t="shared" si="254"/>
        <v>1154.7980201976889</v>
      </c>
      <c r="AT339" s="3">
        <f>return!Q322</f>
        <v>8.8479616454804066E-3</v>
      </c>
      <c r="AU339" s="8">
        <f t="shared" si="223"/>
        <v>1.140353831917716</v>
      </c>
      <c r="AV339">
        <f t="shared" si="224"/>
        <v>0.399869070438651</v>
      </c>
      <c r="AW339">
        <f t="shared" si="225"/>
        <v>6.0769932087061909E-4</v>
      </c>
      <c r="AX339">
        <f t="shared" si="255"/>
        <v>3.3425258027124875E-4</v>
      </c>
      <c r="AY339">
        <f t="shared" si="226"/>
        <v>0</v>
      </c>
      <c r="AZ339">
        <f t="shared" si="227"/>
        <v>26</v>
      </c>
      <c r="BA339">
        <f t="shared" si="228"/>
        <v>5</v>
      </c>
      <c r="BB339">
        <f t="shared" si="256"/>
        <v>1.5197457512879931E-3</v>
      </c>
      <c r="BC339">
        <f t="shared" si="229"/>
        <v>1.8085283199673379E-2</v>
      </c>
      <c r="BD339">
        <f>VLOOKUP(MIN(90,BE339),mortality!$A$4:$G$76,saving_model!BA339+2,FALSE)</f>
        <v>9.0426415998366896E-3</v>
      </c>
      <c r="BE339">
        <f t="shared" si="230"/>
        <v>75</v>
      </c>
      <c r="BF339" s="9">
        <f t="shared" si="257"/>
        <v>8.3717735912058888E-4</v>
      </c>
      <c r="BG339" s="7">
        <f>VLOOKUP(saving_model!AZ339,lapse!$B$4:$C$134,2,FALSE)</f>
        <v>0.01</v>
      </c>
      <c r="BI339">
        <f>discount_curve!K323</f>
        <v>0.70048685205207439</v>
      </c>
    </row>
    <row r="340" spans="1:61" x14ac:dyDescent="0.55000000000000004">
      <c r="A340">
        <f t="shared" si="258"/>
        <v>317</v>
      </c>
      <c r="B340" s="19">
        <f t="shared" ca="1" si="231"/>
        <v>24.809648515471537</v>
      </c>
      <c r="C340">
        <f t="shared" si="212"/>
        <v>0</v>
      </c>
      <c r="D340">
        <f t="shared" si="232"/>
        <v>80.022637050673026</v>
      </c>
      <c r="E340">
        <f t="shared" ca="1" si="233"/>
        <v>44.014814556608279</v>
      </c>
      <c r="F340">
        <f t="shared" si="213"/>
        <v>0</v>
      </c>
      <c r="G340">
        <f t="shared" si="234"/>
        <v>18.962799353094205</v>
      </c>
      <c r="H340">
        <f t="shared" si="235"/>
        <v>0</v>
      </c>
      <c r="I340" s="19">
        <f t="shared" si="236"/>
        <v>343.82323782217964</v>
      </c>
      <c r="J340" s="26">
        <f t="shared" si="237"/>
        <v>176.0133383463326</v>
      </c>
      <c r="L340" s="19">
        <f t="shared" si="238"/>
        <v>52526.937442278664</v>
      </c>
      <c r="M340" s="26">
        <f t="shared" si="214"/>
        <v>0</v>
      </c>
      <c r="N340" s="18">
        <f t="shared" si="239"/>
        <v>43.772447868565557</v>
      </c>
      <c r="O340" s="18">
        <f t="shared" si="240"/>
        <v>0</v>
      </c>
      <c r="P340" s="18">
        <f t="shared" si="241"/>
        <v>343.82323782217964</v>
      </c>
      <c r="Q340" s="18">
        <f t="shared" si="242"/>
        <v>80.022637050673026</v>
      </c>
      <c r="R340" s="18">
        <f t="shared" si="243"/>
        <v>44.014814556608279</v>
      </c>
      <c r="S340" s="26">
        <f t="shared" si="244"/>
        <v>52702.950780625004</v>
      </c>
      <c r="T340" s="27">
        <f t="shared" si="245"/>
        <v>0</v>
      </c>
      <c r="U340" s="27"/>
      <c r="V340" s="19">
        <f t="shared" si="215"/>
        <v>0</v>
      </c>
      <c r="W340" s="19">
        <f t="shared" ca="1" si="216"/>
        <v>0</v>
      </c>
      <c r="X340" s="19">
        <f t="shared" si="217"/>
        <v>43.772447868565557</v>
      </c>
      <c r="Y340" s="19">
        <f t="shared" si="218"/>
        <v>18.962799353094205</v>
      </c>
      <c r="Z340" s="19">
        <f t="shared" si="211"/>
        <v>0</v>
      </c>
      <c r="AA340" s="19">
        <f t="shared" ca="1" si="246"/>
        <v>24.809648515471352</v>
      </c>
      <c r="AB340">
        <f t="shared" si="260"/>
        <v>0</v>
      </c>
      <c r="AC340" s="19">
        <f t="shared" si="219"/>
        <v>0</v>
      </c>
      <c r="AD340" s="29">
        <f t="shared" si="261"/>
        <v>0</v>
      </c>
      <c r="AE340" s="19">
        <f t="shared" ca="1" si="220"/>
        <v>24.809648515471352</v>
      </c>
      <c r="AF340" s="29">
        <f t="shared" ca="1" si="247"/>
        <v>1.8474111129762605E-7</v>
      </c>
      <c r="AG340" s="19"/>
      <c r="AH340" s="19">
        <f t="shared" si="221"/>
        <v>0</v>
      </c>
      <c r="AI340" s="19">
        <f>SUM($AH$23:AH340)</f>
        <v>100000</v>
      </c>
      <c r="AJ340" s="19">
        <f t="shared" si="248"/>
        <v>131992.22837244213</v>
      </c>
      <c r="AK340" s="19">
        <f t="shared" ca="1" si="249"/>
        <v>131992.22837244213</v>
      </c>
      <c r="AL340" s="20">
        <f ca="1">IF($F$13,OFFSET(product_specs!$J$5,MIN(10,saving_model!AZ340),saving_model!$G$14),0)</f>
        <v>0</v>
      </c>
      <c r="AM340" s="19">
        <f t="shared" si="250"/>
        <v>131992.22837244213</v>
      </c>
      <c r="AN340" s="19">
        <f t="shared" si="259"/>
        <v>131670.51073099664</v>
      </c>
      <c r="AO340" s="19">
        <f t="shared" si="251"/>
        <v>0</v>
      </c>
      <c r="AP340" s="19">
        <f t="shared" si="252"/>
        <v>0</v>
      </c>
      <c r="AQ340" s="18">
        <f t="shared" si="222"/>
        <v>109.72542560916388</v>
      </c>
      <c r="AR340" s="18">
        <f t="shared" si="253"/>
        <v>0</v>
      </c>
      <c r="AS340" s="18">
        <f t="shared" si="254"/>
        <v>862.88613410929793</v>
      </c>
      <c r="AT340" s="3">
        <f>return!Q323</f>
        <v>6.5588399469211911E-3</v>
      </c>
      <c r="AU340" s="8">
        <f t="shared" si="223"/>
        <v>1.1408278939338878</v>
      </c>
      <c r="AV340">
        <f t="shared" si="224"/>
        <v>0.39892711853750912</v>
      </c>
      <c r="AW340">
        <f t="shared" si="225"/>
        <v>6.0626779347094104E-4</v>
      </c>
      <c r="AX340">
        <f t="shared" si="255"/>
        <v>3.3346519790856011E-4</v>
      </c>
      <c r="AY340">
        <f t="shared" si="226"/>
        <v>0</v>
      </c>
      <c r="AZ340">
        <f t="shared" si="227"/>
        <v>26</v>
      </c>
      <c r="BA340">
        <f t="shared" si="228"/>
        <v>5</v>
      </c>
      <c r="BB340">
        <f t="shared" si="256"/>
        <v>1.5197457512879931E-3</v>
      </c>
      <c r="BC340">
        <f t="shared" si="229"/>
        <v>1.8085283199673379E-2</v>
      </c>
      <c r="BD340">
        <f>VLOOKUP(MIN(90,BE340),mortality!$A$4:$G$76,saving_model!BA340+2,FALSE)</f>
        <v>9.0426415998366896E-3</v>
      </c>
      <c r="BE340">
        <f t="shared" si="230"/>
        <v>75</v>
      </c>
      <c r="BF340" s="9">
        <f t="shared" si="257"/>
        <v>8.3717735912058888E-4</v>
      </c>
      <c r="BG340" s="7">
        <f>VLOOKUP(saving_model!AZ340,lapse!$B$4:$C$134,2,FALSE)</f>
        <v>0.01</v>
      </c>
      <c r="BI340">
        <f>discount_curve!K324</f>
        <v>0.69969818532312711</v>
      </c>
    </row>
    <row r="341" spans="1:61" x14ac:dyDescent="0.55000000000000004">
      <c r="A341">
        <f t="shared" si="258"/>
        <v>318</v>
      </c>
      <c r="B341" s="19">
        <f t="shared" ca="1" si="231"/>
        <v>24.993131483830041</v>
      </c>
      <c r="C341">
        <f t="shared" si="212"/>
        <v>0</v>
      </c>
      <c r="D341">
        <f t="shared" si="232"/>
        <v>80.228445958547908</v>
      </c>
      <c r="E341">
        <f t="shared" ca="1" si="233"/>
        <v>44.128015536331993</v>
      </c>
      <c r="F341">
        <f t="shared" si="213"/>
        <v>0</v>
      </c>
      <c r="G341">
        <f t="shared" si="234"/>
        <v>18.925994166685832</v>
      </c>
      <c r="H341">
        <f t="shared" si="235"/>
        <v>0</v>
      </c>
      <c r="I341" s="19">
        <f t="shared" si="236"/>
        <v>263.03168601316816</v>
      </c>
      <c r="J341" s="26">
        <f t="shared" si="237"/>
        <v>94.75609886777238</v>
      </c>
      <c r="L341" s="19">
        <f t="shared" si="238"/>
        <v>52702.950780624997</v>
      </c>
      <c r="M341" s="26">
        <f t="shared" si="214"/>
        <v>0</v>
      </c>
      <c r="N341" s="18">
        <f t="shared" si="239"/>
        <v>43.919125650520826</v>
      </c>
      <c r="O341" s="18">
        <f t="shared" si="240"/>
        <v>0</v>
      </c>
      <c r="P341" s="18">
        <f t="shared" si="241"/>
        <v>263.03168601316816</v>
      </c>
      <c r="Q341" s="18">
        <f t="shared" si="242"/>
        <v>80.228445958547908</v>
      </c>
      <c r="R341" s="18">
        <f t="shared" si="243"/>
        <v>44.128015536331993</v>
      </c>
      <c r="S341" s="26">
        <f t="shared" si="244"/>
        <v>52797.706879492762</v>
      </c>
      <c r="T341" s="27">
        <f t="shared" si="245"/>
        <v>0</v>
      </c>
      <c r="U341" s="27"/>
      <c r="V341" s="19">
        <f t="shared" si="215"/>
        <v>0</v>
      </c>
      <c r="W341" s="19">
        <f t="shared" ca="1" si="216"/>
        <v>0</v>
      </c>
      <c r="X341" s="19">
        <f t="shared" si="217"/>
        <v>43.919125650520826</v>
      </c>
      <c r="Y341" s="19">
        <f t="shared" si="218"/>
        <v>18.925994166685832</v>
      </c>
      <c r="Z341" s="19">
        <f t="shared" si="211"/>
        <v>0</v>
      </c>
      <c r="AA341" s="19">
        <f t="shared" ca="1" si="246"/>
        <v>24.993131483834993</v>
      </c>
      <c r="AB341">
        <f t="shared" si="260"/>
        <v>0</v>
      </c>
      <c r="AC341" s="19">
        <f t="shared" si="219"/>
        <v>0</v>
      </c>
      <c r="AD341" s="29">
        <f t="shared" si="261"/>
        <v>0</v>
      </c>
      <c r="AE341" s="19">
        <f t="shared" ca="1" si="220"/>
        <v>24.993131483834993</v>
      </c>
      <c r="AF341" s="29">
        <f t="shared" ca="1" si="247"/>
        <v>-4.9524828682478983E-6</v>
      </c>
      <c r="AG341" s="19"/>
      <c r="AH341" s="19">
        <f t="shared" si="221"/>
        <v>0</v>
      </c>
      <c r="AI341" s="19">
        <f>SUM($AH$23:AH341)</f>
        <v>100000</v>
      </c>
      <c r="AJ341" s="19">
        <f t="shared" si="248"/>
        <v>132644.16034419014</v>
      </c>
      <c r="AK341" s="19">
        <f t="shared" ca="1" si="249"/>
        <v>132644.16034419014</v>
      </c>
      <c r="AL341" s="20">
        <f ca="1">IF($F$13,OFFSET(product_specs!$J$5,MIN(10,saving_model!AZ341),saving_model!$G$14),0)</f>
        <v>0</v>
      </c>
      <c r="AM341" s="19">
        <f t="shared" si="250"/>
        <v>132644.16034419014</v>
      </c>
      <c r="AN341" s="19">
        <f t="shared" si="259"/>
        <v>132423.67143949677</v>
      </c>
      <c r="AO341" s="19">
        <f t="shared" si="251"/>
        <v>0</v>
      </c>
      <c r="AP341" s="19">
        <f t="shared" si="252"/>
        <v>0</v>
      </c>
      <c r="AQ341" s="18">
        <f t="shared" si="222"/>
        <v>110.35305953291397</v>
      </c>
      <c r="AR341" s="18">
        <f t="shared" si="253"/>
        <v>0</v>
      </c>
      <c r="AS341" s="18">
        <f t="shared" si="254"/>
        <v>661.68392845255187</v>
      </c>
      <c r="AT341" s="3">
        <f>return!Q324</f>
        <v>5.0008868083286639E-3</v>
      </c>
      <c r="AU341" s="8">
        <f t="shared" si="223"/>
        <v>1.1413021530246772</v>
      </c>
      <c r="AV341">
        <f t="shared" si="224"/>
        <v>0.39798738554612961</v>
      </c>
      <c r="AW341">
        <f t="shared" si="225"/>
        <v>6.0483963824994685E-4</v>
      </c>
      <c r="AX341">
        <f t="shared" si="255"/>
        <v>3.3267967034377491E-4</v>
      </c>
      <c r="AY341">
        <f t="shared" si="226"/>
        <v>0</v>
      </c>
      <c r="AZ341">
        <f t="shared" si="227"/>
        <v>26</v>
      </c>
      <c r="BA341">
        <f t="shared" si="228"/>
        <v>5</v>
      </c>
      <c r="BB341">
        <f t="shared" si="256"/>
        <v>1.5197457512879931E-3</v>
      </c>
      <c r="BC341">
        <f t="shared" si="229"/>
        <v>1.8085283199673379E-2</v>
      </c>
      <c r="BD341">
        <f>VLOOKUP(MIN(90,BE341),mortality!$A$4:$G$76,saving_model!BA341+2,FALSE)</f>
        <v>9.0426415998366896E-3</v>
      </c>
      <c r="BE341">
        <f t="shared" si="230"/>
        <v>75</v>
      </c>
      <c r="BF341" s="9">
        <f t="shared" si="257"/>
        <v>8.3717735912058888E-4</v>
      </c>
      <c r="BG341" s="7">
        <f>VLOOKUP(saving_model!AZ341,lapse!$B$4:$C$134,2,FALSE)</f>
        <v>0.01</v>
      </c>
      <c r="BI341">
        <f>discount_curve!K325</f>
        <v>0.69891040654119463</v>
      </c>
    </row>
    <row r="342" spans="1:61" x14ac:dyDescent="0.55000000000000004">
      <c r="A342">
        <f t="shared" si="258"/>
        <v>319</v>
      </c>
      <c r="B342" s="19">
        <f t="shared" ca="1" si="231"/>
        <v>25.108828650225348</v>
      </c>
      <c r="C342">
        <f t="shared" si="212"/>
        <v>0</v>
      </c>
      <c r="D342">
        <f t="shared" si="232"/>
        <v>80.482684787328822</v>
      </c>
      <c r="E342">
        <f t="shared" ca="1" si="233"/>
        <v>44.267854403361518</v>
      </c>
      <c r="F342">
        <f t="shared" si="213"/>
        <v>0</v>
      </c>
      <c r="G342">
        <f t="shared" si="234"/>
        <v>18.889260416024968</v>
      </c>
      <c r="H342">
        <f t="shared" si="235"/>
        <v>0</v>
      </c>
      <c r="I342" s="19">
        <f t="shared" si="236"/>
        <v>408.08710334491838</v>
      </c>
      <c r="J342" s="26">
        <f t="shared" si="237"/>
        <v>239.33847508797771</v>
      </c>
      <c r="L342" s="19">
        <f t="shared" si="238"/>
        <v>52797.706879492769</v>
      </c>
      <c r="M342" s="26">
        <f t="shared" si="214"/>
        <v>0</v>
      </c>
      <c r="N342" s="18">
        <f t="shared" si="239"/>
        <v>43.998089066243978</v>
      </c>
      <c r="O342" s="18">
        <f t="shared" si="240"/>
        <v>0</v>
      </c>
      <c r="P342" s="18">
        <f t="shared" si="241"/>
        <v>408.08710334491838</v>
      </c>
      <c r="Q342" s="18">
        <f t="shared" si="242"/>
        <v>80.482684787328822</v>
      </c>
      <c r="R342" s="18">
        <f t="shared" si="243"/>
        <v>44.267854403361518</v>
      </c>
      <c r="S342" s="26">
        <f t="shared" si="244"/>
        <v>53037.045354580754</v>
      </c>
      <c r="T342" s="27">
        <f t="shared" si="245"/>
        <v>0</v>
      </c>
      <c r="U342" s="27"/>
      <c r="V342" s="19">
        <f t="shared" si="215"/>
        <v>0</v>
      </c>
      <c r="W342" s="19">
        <f t="shared" ca="1" si="216"/>
        <v>0</v>
      </c>
      <c r="X342" s="19">
        <f t="shared" si="217"/>
        <v>43.998089066243978</v>
      </c>
      <c r="Y342" s="19">
        <f t="shared" si="218"/>
        <v>18.889260416024968</v>
      </c>
      <c r="Z342" s="19">
        <f t="shared" ref="Z342:Z405" si="262">H342</f>
        <v>0</v>
      </c>
      <c r="AA342" s="19">
        <f t="shared" ca="1" si="246"/>
        <v>25.10882865021901</v>
      </c>
      <c r="AB342">
        <f t="shared" si="260"/>
        <v>0</v>
      </c>
      <c r="AC342" s="19">
        <f t="shared" si="219"/>
        <v>0</v>
      </c>
      <c r="AD342" s="29">
        <f t="shared" si="261"/>
        <v>0</v>
      </c>
      <c r="AE342" s="19">
        <f t="shared" ca="1" si="220"/>
        <v>25.10882865021901</v>
      </c>
      <c r="AF342" s="29">
        <f t="shared" ca="1" si="247"/>
        <v>6.3380412029800937E-6</v>
      </c>
      <c r="AG342" s="19"/>
      <c r="AH342" s="19">
        <f t="shared" si="221"/>
        <v>0</v>
      </c>
      <c r="AI342" s="19">
        <f>SUM($AH$23:AH342)</f>
        <v>100000</v>
      </c>
      <c r="AJ342" s="19">
        <f t="shared" si="248"/>
        <v>133378.69486019132</v>
      </c>
      <c r="AK342" s="19">
        <f t="shared" ca="1" si="249"/>
        <v>133378.69486019132</v>
      </c>
      <c r="AL342" s="20">
        <f ca="1">IF($F$13,OFFSET(product_specs!$J$5,MIN(10,saving_model!AZ342),saving_model!$G$14),0)</f>
        <v>0</v>
      </c>
      <c r="AM342" s="19">
        <f t="shared" si="250"/>
        <v>133378.69486019132</v>
      </c>
      <c r="AN342" s="19">
        <f t="shared" si="259"/>
        <v>132975.00230841641</v>
      </c>
      <c r="AO342" s="19">
        <f t="shared" si="251"/>
        <v>0</v>
      </c>
      <c r="AP342" s="19">
        <f t="shared" si="252"/>
        <v>0</v>
      </c>
      <c r="AQ342" s="18">
        <f t="shared" si="222"/>
        <v>110.81250192368036</v>
      </c>
      <c r="AR342" s="18">
        <f t="shared" si="253"/>
        <v>0</v>
      </c>
      <c r="AS342" s="18">
        <f t="shared" si="254"/>
        <v>1029.0101073971732</v>
      </c>
      <c r="AT342" s="3">
        <f>return!Q325</f>
        <v>7.7448265698669694E-3</v>
      </c>
      <c r="AU342" s="8">
        <f t="shared" si="223"/>
        <v>1.1417766092720107</v>
      </c>
      <c r="AV342">
        <f t="shared" si="224"/>
        <v>0.39704986623753591</v>
      </c>
      <c r="AW342">
        <f t="shared" si="225"/>
        <v>6.0341484726396117E-4</v>
      </c>
      <c r="AX342">
        <f t="shared" si="255"/>
        <v>3.3189599320763681E-4</v>
      </c>
      <c r="AY342">
        <f t="shared" si="226"/>
        <v>0</v>
      </c>
      <c r="AZ342">
        <f t="shared" si="227"/>
        <v>26</v>
      </c>
      <c r="BA342">
        <f t="shared" si="228"/>
        <v>5</v>
      </c>
      <c r="BB342">
        <f t="shared" si="256"/>
        <v>1.5197457512879931E-3</v>
      </c>
      <c r="BC342">
        <f t="shared" si="229"/>
        <v>1.8085283199673379E-2</v>
      </c>
      <c r="BD342">
        <f>VLOOKUP(MIN(90,BE342),mortality!$A$4:$G$76,saving_model!BA342+2,FALSE)</f>
        <v>9.0426415998366896E-3</v>
      </c>
      <c r="BE342">
        <f t="shared" si="230"/>
        <v>75</v>
      </c>
      <c r="BF342" s="9">
        <f t="shared" si="257"/>
        <v>8.3717735912058888E-4</v>
      </c>
      <c r="BG342" s="7">
        <f>VLOOKUP(saving_model!AZ342,lapse!$B$4:$C$134,2,FALSE)</f>
        <v>0.01</v>
      </c>
      <c r="BI342">
        <f>discount_curve!K326</f>
        <v>0.69812351470655243</v>
      </c>
    </row>
    <row r="343" spans="1:61" x14ac:dyDescent="0.55000000000000004">
      <c r="A343">
        <f t="shared" si="258"/>
        <v>320</v>
      </c>
      <c r="B343" s="19">
        <f t="shared" ca="1" si="231"/>
        <v>25.344939833020703</v>
      </c>
      <c r="C343">
        <f t="shared" ref="C343:C406" si="263">AH343*AV343</f>
        <v>0</v>
      </c>
      <c r="D343">
        <f t="shared" si="232"/>
        <v>80.889213922514784</v>
      </c>
      <c r="E343">
        <f t="shared" ca="1" si="233"/>
        <v>44.491457438159507</v>
      </c>
      <c r="F343">
        <f t="shared" ref="F343:F406" si="264">(AN343+AO343+AS343-AQ343)*AY343</f>
        <v>0</v>
      </c>
      <c r="G343">
        <f t="shared" si="234"/>
        <v>18.852597962460862</v>
      </c>
      <c r="H343">
        <f t="shared" si="235"/>
        <v>0</v>
      </c>
      <c r="I343" s="19">
        <f t="shared" si="236"/>
        <v>464.73849155088817</v>
      </c>
      <c r="J343" s="26">
        <f t="shared" si="237"/>
        <v>295.16028239473235</v>
      </c>
      <c r="L343" s="19">
        <f t="shared" si="238"/>
        <v>53037.045354580747</v>
      </c>
      <c r="M343" s="26">
        <f t="shared" ref="M343:M406" si="265">C343-V343</f>
        <v>0</v>
      </c>
      <c r="N343" s="18">
        <f t="shared" si="239"/>
        <v>44.197537795483953</v>
      </c>
      <c r="O343" s="18">
        <f t="shared" si="240"/>
        <v>0</v>
      </c>
      <c r="P343" s="18">
        <f t="shared" si="241"/>
        <v>464.73849155088817</v>
      </c>
      <c r="Q343" s="18">
        <f t="shared" si="242"/>
        <v>80.889213922514784</v>
      </c>
      <c r="R343" s="18">
        <f t="shared" si="243"/>
        <v>44.491457438159507</v>
      </c>
      <c r="S343" s="26">
        <f t="shared" si="244"/>
        <v>53332.205636975479</v>
      </c>
      <c r="T343" s="27">
        <f t="shared" si="245"/>
        <v>0</v>
      </c>
      <c r="U343" s="27"/>
      <c r="V343" s="19">
        <f t="shared" ref="V343:V406" si="266">C343*$C$15</f>
        <v>0</v>
      </c>
      <c r="W343" s="19">
        <f t="shared" ref="W343:W406" ca="1" si="267">R343-AK343*AX343</f>
        <v>0</v>
      </c>
      <c r="X343" s="19">
        <f t="shared" ref="X343:X406" si="268">N343</f>
        <v>44.197537795483953</v>
      </c>
      <c r="Y343" s="19">
        <f t="shared" ref="Y343:Y406" si="269">G343</f>
        <v>18.852597962460862</v>
      </c>
      <c r="Z343" s="19">
        <f t="shared" si="262"/>
        <v>0</v>
      </c>
      <c r="AA343" s="19">
        <f t="shared" ca="1" si="246"/>
        <v>25.344939833023091</v>
      </c>
      <c r="AB343">
        <f t="shared" si="260"/>
        <v>0</v>
      </c>
      <c r="AC343" s="19">
        <f t="shared" ref="AC343:AC406" si="270">D343-Q343</f>
        <v>0</v>
      </c>
      <c r="AD343" s="29">
        <f t="shared" si="261"/>
        <v>0</v>
      </c>
      <c r="AE343" s="19">
        <f t="shared" ref="AE343:AE406" ca="1" si="271">AA343+AD343</f>
        <v>25.344939833023091</v>
      </c>
      <c r="AF343" s="29">
        <f t="shared" ca="1" si="247"/>
        <v>-2.3874235921539366E-6</v>
      </c>
      <c r="AG343" s="19"/>
      <c r="AH343" s="19">
        <f t="shared" ref="AH343:AH406" si="272">IF(A343=0, $C$6, $C$7/12)</f>
        <v>0</v>
      </c>
      <c r="AI343" s="19">
        <f>SUM($AH$23:AH343)</f>
        <v>100000</v>
      </c>
      <c r="AJ343" s="19">
        <f t="shared" si="248"/>
        <v>134368.93532566275</v>
      </c>
      <c r="AK343" s="19">
        <f t="shared" ca="1" si="249"/>
        <v>134368.93532566275</v>
      </c>
      <c r="AL343" s="20">
        <f ca="1">IF($F$13,OFFSET(product_specs!$J$5,MIN(10,saving_model!AZ343),saving_model!$G$14),0)</f>
        <v>0</v>
      </c>
      <c r="AM343" s="19">
        <f t="shared" si="250"/>
        <v>134368.93532566275</v>
      </c>
      <c r="AN343" s="19">
        <f t="shared" si="259"/>
        <v>133893.1999138899</v>
      </c>
      <c r="AO343" s="19">
        <f t="shared" si="251"/>
        <v>0</v>
      </c>
      <c r="AP343" s="19">
        <f t="shared" si="252"/>
        <v>0</v>
      </c>
      <c r="AQ343" s="18">
        <f t="shared" ref="AQ343:AQ406" si="273">SUM(AN343:AO343)*$C$16/12</f>
        <v>111.57766659490825</v>
      </c>
      <c r="AR343" s="18">
        <f t="shared" si="253"/>
        <v>0</v>
      </c>
      <c r="AS343" s="18">
        <f t="shared" si="254"/>
        <v>1174.6261567355143</v>
      </c>
      <c r="AT343" s="3">
        <f>return!Q326</f>
        <v>8.780175759598885E-3</v>
      </c>
      <c r="AU343" s="8">
        <f t="shared" ref="AU343:AU406" si="274">IF(A343=0,1,AU342*(1+$F$5)^(1/12))</f>
        <v>1.1422512627578494</v>
      </c>
      <c r="AV343">
        <f t="shared" ref="AV343:AV406" si="275">IF(A343=0,$C$12,AV342-AW342-AX342-AY342)</f>
        <v>0.39611455539706431</v>
      </c>
      <c r="AW343">
        <f t="shared" ref="AW343:AW406" si="276">IFERROR(AV343*BB343,0)</f>
        <v>6.0199341258802082E-4</v>
      </c>
      <c r="AX343">
        <f t="shared" si="255"/>
        <v>3.3111416214118207E-4</v>
      </c>
      <c r="AY343">
        <f t="shared" ref="AY343:AY406" si="277">IF(A343=12*$C$10-1,AV343-AW343-AX343,0)</f>
        <v>0</v>
      </c>
      <c r="AZ343">
        <f t="shared" ref="AZ343:AZ406" si="278">FLOOR(A343/12,1)</f>
        <v>26</v>
      </c>
      <c r="BA343">
        <f t="shared" ref="BA343:BA406" si="279">MIN(AZ343,5)</f>
        <v>5</v>
      </c>
      <c r="BB343">
        <f t="shared" si="256"/>
        <v>1.5197457512879931E-3</v>
      </c>
      <c r="BC343">
        <f t="shared" ref="BC343:BC406" si="280">MAX(0,MIN(1,BD343*(1+$C$13)))</f>
        <v>1.8085283199673379E-2</v>
      </c>
      <c r="BD343">
        <f>VLOOKUP(MIN(90,BE343),mortality!$A$4:$G$76,saving_model!BA343+2,FALSE)</f>
        <v>9.0426415998366896E-3</v>
      </c>
      <c r="BE343">
        <f t="shared" ref="BE343:BE406" si="281">$C$9+AZ343</f>
        <v>75</v>
      </c>
      <c r="BF343" s="9">
        <f t="shared" si="257"/>
        <v>8.3717735912058888E-4</v>
      </c>
      <c r="BG343" s="7">
        <f>VLOOKUP(saving_model!AZ343,lapse!$B$4:$C$134,2,FALSE)</f>
        <v>0.01</v>
      </c>
      <c r="BI343">
        <f>discount_curve!K327</f>
        <v>0.6973375088206003</v>
      </c>
    </row>
    <row r="344" spans="1:61" x14ac:dyDescent="0.55000000000000004">
      <c r="A344">
        <f t="shared" si="258"/>
        <v>321</v>
      </c>
      <c r="B344" s="19">
        <f t="shared" ref="B344:B407" ca="1" si="282">C344-SUM(D344:H344)+I344-J344</f>
        <v>25.627498029873777</v>
      </c>
      <c r="C344">
        <f t="shared" si="263"/>
        <v>0</v>
      </c>
      <c r="D344">
        <f t="shared" ref="D344:D407" si="283">AJ344*AW344</f>
        <v>81.225494610988662</v>
      </c>
      <c r="E344">
        <f t="shared" ref="E344:E407" ca="1" si="284">AK344*AX344</f>
        <v>44.676421751854555</v>
      </c>
      <c r="F344">
        <f t="shared" si="264"/>
        <v>0</v>
      </c>
      <c r="G344">
        <f t="shared" ref="G344:G407" si="285">AV344*$F$6/12*AU344</f>
        <v>18.816006667611916</v>
      </c>
      <c r="H344">
        <f t="shared" ref="H344:H407" si="286">C344*$F$8</f>
        <v>0</v>
      </c>
      <c r="I344" s="19">
        <f t="shared" ref="I344:I407" si="287">P344</f>
        <v>317.63194542303825</v>
      </c>
      <c r="J344" s="26">
        <f t="shared" ref="J344:J407" si="288">L345-L344</f>
        <v>147.28652436270932</v>
      </c>
      <c r="L344" s="19">
        <f t="shared" ref="L344:L407" si="289">AN344*AV344</f>
        <v>53332.205636975479</v>
      </c>
      <c r="M344" s="26">
        <f t="shared" si="265"/>
        <v>0</v>
      </c>
      <c r="N344" s="18">
        <f t="shared" ref="N344:N407" si="290">AV344*AQ344</f>
        <v>44.443504697479568</v>
      </c>
      <c r="O344" s="18">
        <f t="shared" ref="O344:O407" si="291">AR344*AV344</f>
        <v>0</v>
      </c>
      <c r="P344" s="18">
        <f t="shared" ref="P344:P407" si="292">(AV344-AW344-AX344)*AS344+(AW344+AX344)*AS344/2</f>
        <v>317.63194542303825</v>
      </c>
      <c r="Q344" s="18">
        <f t="shared" ref="Q344:Q407" si="293">AM344*AW344</f>
        <v>81.225494610988662</v>
      </c>
      <c r="R344" s="18">
        <f t="shared" ref="R344:R407" si="294">AM344*AX344</f>
        <v>44.676421751854555</v>
      </c>
      <c r="S344" s="26">
        <f t="shared" ref="S344:S407" si="295">L344+M344-N344-O344+P344-Q344-R344</f>
        <v>53479.492161338188</v>
      </c>
      <c r="T344" s="27">
        <f t="shared" ref="T344:T407" si="296">L345-S344</f>
        <v>0</v>
      </c>
      <c r="U344" s="27"/>
      <c r="V344" s="19">
        <f t="shared" si="266"/>
        <v>0</v>
      </c>
      <c r="W344" s="19">
        <f t="shared" ca="1" si="267"/>
        <v>0</v>
      </c>
      <c r="X344" s="19">
        <f t="shared" si="268"/>
        <v>44.443504697479568</v>
      </c>
      <c r="Y344" s="19">
        <f t="shared" si="269"/>
        <v>18.816006667611916</v>
      </c>
      <c r="Z344" s="19">
        <f t="shared" si="262"/>
        <v>0</v>
      </c>
      <c r="AA344" s="19">
        <f t="shared" ref="AA344:AA407" ca="1" si="297">SUM(V344:X344)-SUM(Y344:Z344)</f>
        <v>25.627498029867652</v>
      </c>
      <c r="AB344">
        <f t="shared" si="260"/>
        <v>0</v>
      </c>
      <c r="AC344" s="19">
        <f t="shared" si="270"/>
        <v>0</v>
      </c>
      <c r="AD344" s="29">
        <f t="shared" si="261"/>
        <v>0</v>
      </c>
      <c r="AE344" s="19">
        <f t="shared" ca="1" si="271"/>
        <v>25.627498029867652</v>
      </c>
      <c r="AF344" s="29">
        <f t="shared" ref="AF344:AF407" ca="1" si="298">(B344-AE344)*10^6</f>
        <v>6.1248783822520636E-6</v>
      </c>
      <c r="AG344" s="19"/>
      <c r="AH344" s="19">
        <f t="shared" si="272"/>
        <v>0</v>
      </c>
      <c r="AI344" s="19">
        <f>SUM($AH$23:AH344)</f>
        <v>100000</v>
      </c>
      <c r="AJ344" s="19">
        <f t="shared" ref="AJ344:AJ407" si="299">IF($F$11="add",AI344+AM344, MAX(AI344, AM344))</f>
        <v>135246.13991263715</v>
      </c>
      <c r="AK344" s="19">
        <f t="shared" ref="AK344:AK407" ca="1" si="300">AM344*(1-AL344)</f>
        <v>135246.13991263715</v>
      </c>
      <c r="AL344" s="20">
        <f ca="1">IF($F$13,OFFSET(product_specs!$J$5,MIN(10,saving_model!AZ344),saving_model!$G$14),0)</f>
        <v>0</v>
      </c>
      <c r="AM344" s="19">
        <f t="shared" ref="AM344:AM407" si="301">AN344+AO344-AQ344-AR344+AS344/2</f>
        <v>135246.13991263715</v>
      </c>
      <c r="AN344" s="19">
        <f t="shared" si="259"/>
        <v>134956.24840403051</v>
      </c>
      <c r="AO344" s="19">
        <f t="shared" ref="AO344:AO407" si="302">AH344*(1-$C$15)</f>
        <v>0</v>
      </c>
      <c r="AP344" s="19">
        <f t="shared" ref="AP344:AP407" si="303">IF($F$11="add",$C$8,MAX(0,AI344-SUM(AN344:AO344)))</f>
        <v>0</v>
      </c>
      <c r="AQ344" s="18">
        <f t="shared" si="273"/>
        <v>112.46354033669211</v>
      </c>
      <c r="AR344" s="18">
        <f t="shared" ref="AR344:AR407" si="304">AP344*BB344*(1+$F$12)</f>
        <v>0</v>
      </c>
      <c r="AS344" s="18">
        <f t="shared" ref="AS344:AS407" si="305">(AN344+AO344-AQ344-AR344)*AT344</f>
        <v>804.71009788668982</v>
      </c>
      <c r="AT344" s="3">
        <f>return!Q327</f>
        <v>5.9677210833271044E-3</v>
      </c>
      <c r="AU344" s="8">
        <f t="shared" si="274"/>
        <v>1.1427261135641882</v>
      </c>
      <c r="AV344">
        <f t="shared" si="275"/>
        <v>0.39518144782233511</v>
      </c>
      <c r="AW344">
        <f t="shared" si="276"/>
        <v>6.0057532631583145E-4</v>
      </c>
      <c r="AX344">
        <f t="shared" ref="AX344:AX407" si="306">(AV344-AW344)*BF344</f>
        <v>3.3033417279571518E-4</v>
      </c>
      <c r="AY344">
        <f t="shared" si="277"/>
        <v>0</v>
      </c>
      <c r="AZ344">
        <f t="shared" si="278"/>
        <v>26</v>
      </c>
      <c r="BA344">
        <f t="shared" si="279"/>
        <v>5</v>
      </c>
      <c r="BB344">
        <f t="shared" ref="BB344:BB407" si="307">1-(1-BC344)^(1/12)</f>
        <v>1.5197457512879931E-3</v>
      </c>
      <c r="BC344">
        <f t="shared" si="280"/>
        <v>1.8085283199673379E-2</v>
      </c>
      <c r="BD344">
        <f>VLOOKUP(MIN(90,BE344),mortality!$A$4:$G$76,saving_model!BA344+2,FALSE)</f>
        <v>9.0426415998366896E-3</v>
      </c>
      <c r="BE344">
        <f t="shared" si="281"/>
        <v>75</v>
      </c>
      <c r="BF344" s="9">
        <f t="shared" ref="BF344:BF407" si="308">1-(1-BG344)^(1/12)</f>
        <v>8.3717735912058888E-4</v>
      </c>
      <c r="BG344" s="7">
        <f>VLOOKUP(saving_model!AZ344,lapse!$B$4:$C$134,2,FALSE)</f>
        <v>0.01</v>
      </c>
      <c r="BI344">
        <f>discount_curve!K328</f>
        <v>0.69655238788586349</v>
      </c>
    </row>
    <row r="345" spans="1:61" x14ac:dyDescent="0.55000000000000004">
      <c r="A345">
        <f t="shared" ref="A345:A408" si="309">A344+1</f>
        <v>322</v>
      </c>
      <c r="B345" s="19">
        <f t="shared" ca="1" si="282"/>
        <v>25.786757074417295</v>
      </c>
      <c r="C345">
        <f t="shared" si="263"/>
        <v>0</v>
      </c>
      <c r="D345">
        <f t="shared" si="283"/>
        <v>81.310949899400015</v>
      </c>
      <c r="E345">
        <f t="shared" ca="1" si="284"/>
        <v>44.723424685161113</v>
      </c>
      <c r="F345">
        <f t="shared" si="264"/>
        <v>0</v>
      </c>
      <c r="G345">
        <f t="shared" si="285"/>
        <v>18.779486393365087</v>
      </c>
      <c r="H345">
        <f t="shared" si="286"/>
        <v>0</v>
      </c>
      <c r="I345" s="19">
        <f t="shared" si="287"/>
        <v>135.97856252606641</v>
      </c>
      <c r="J345" s="26">
        <f t="shared" si="288"/>
        <v>-34.622055526277109</v>
      </c>
      <c r="L345" s="19">
        <f t="shared" si="289"/>
        <v>53479.492161338188</v>
      </c>
      <c r="M345" s="26">
        <f t="shared" si="265"/>
        <v>0</v>
      </c>
      <c r="N345" s="18">
        <f t="shared" si="290"/>
        <v>44.566243467781824</v>
      </c>
      <c r="O345" s="18">
        <f t="shared" si="291"/>
        <v>0</v>
      </c>
      <c r="P345" s="18">
        <f t="shared" si="292"/>
        <v>135.97856252606641</v>
      </c>
      <c r="Q345" s="18">
        <f t="shared" si="293"/>
        <v>81.310949899400015</v>
      </c>
      <c r="R345" s="18">
        <f t="shared" si="294"/>
        <v>44.723424685161113</v>
      </c>
      <c r="S345" s="26">
        <f t="shared" si="295"/>
        <v>53444.870105811911</v>
      </c>
      <c r="T345" s="27">
        <f t="shared" si="296"/>
        <v>0</v>
      </c>
      <c r="U345" s="27"/>
      <c r="V345" s="19">
        <f t="shared" si="266"/>
        <v>0</v>
      </c>
      <c r="W345" s="19">
        <f t="shared" ca="1" si="267"/>
        <v>0</v>
      </c>
      <c r="X345" s="19">
        <f t="shared" si="268"/>
        <v>44.566243467781824</v>
      </c>
      <c r="Y345" s="19">
        <f t="shared" si="269"/>
        <v>18.779486393365087</v>
      </c>
      <c r="Z345" s="19">
        <f t="shared" si="262"/>
        <v>0</v>
      </c>
      <c r="AA345" s="19">
        <f t="shared" ca="1" si="297"/>
        <v>25.786757074416737</v>
      </c>
      <c r="AB345">
        <f t="shared" si="260"/>
        <v>0</v>
      </c>
      <c r="AC345" s="19">
        <f t="shared" si="270"/>
        <v>0</v>
      </c>
      <c r="AD345" s="29">
        <f t="shared" si="261"/>
        <v>0</v>
      </c>
      <c r="AE345" s="19">
        <f t="shared" ca="1" si="271"/>
        <v>25.786757074416737</v>
      </c>
      <c r="AF345" s="29">
        <f t="shared" ca="1" si="298"/>
        <v>5.5777604757167865E-7</v>
      </c>
      <c r="AG345" s="19"/>
      <c r="AH345" s="19">
        <f t="shared" si="272"/>
        <v>0</v>
      </c>
      <c r="AI345" s="19">
        <f>SUM($AH$23:AH345)</f>
        <v>100000</v>
      </c>
      <c r="AJ345" s="19">
        <f t="shared" si="299"/>
        <v>135708.10987505395</v>
      </c>
      <c r="AK345" s="19">
        <f t="shared" ca="1" si="300"/>
        <v>135708.10987505395</v>
      </c>
      <c r="AL345" s="20">
        <f ca="1">IF($F$13,OFFSET(product_specs!$J$5,MIN(10,saving_model!AZ345),saving_model!$G$14),0)</f>
        <v>0</v>
      </c>
      <c r="AM345" s="19">
        <f t="shared" si="301"/>
        <v>135708.10987505395</v>
      </c>
      <c r="AN345" s="19">
        <f t="shared" ref="AN345:AN408" si="310">AN344+AO344+AS344-AQ344-AR344</f>
        <v>135648.49496158049</v>
      </c>
      <c r="AO345" s="19">
        <f t="shared" si="302"/>
        <v>0</v>
      </c>
      <c r="AP345" s="19">
        <f t="shared" si="303"/>
        <v>0</v>
      </c>
      <c r="AQ345" s="18">
        <f t="shared" si="273"/>
        <v>113.04041246798374</v>
      </c>
      <c r="AR345" s="18">
        <f t="shared" si="304"/>
        <v>0</v>
      </c>
      <c r="AS345" s="18">
        <f t="shared" si="305"/>
        <v>345.31065188292666</v>
      </c>
      <c r="AT345" s="3">
        <f>return!Q328</f>
        <v>2.5477514575922289E-3</v>
      </c>
      <c r="AU345" s="8">
        <f t="shared" si="274"/>
        <v>1.1432011617730564</v>
      </c>
      <c r="AV345">
        <f t="shared" si="275"/>
        <v>0.39425053832322354</v>
      </c>
      <c r="AW345">
        <f t="shared" si="276"/>
        <v>5.9916058055972307E-4</v>
      </c>
      <c r="AX345">
        <f t="shared" si="306"/>
        <v>3.2955602083278466E-4</v>
      </c>
      <c r="AY345">
        <f t="shared" si="277"/>
        <v>0</v>
      </c>
      <c r="AZ345">
        <f t="shared" si="278"/>
        <v>26</v>
      </c>
      <c r="BA345">
        <f t="shared" si="279"/>
        <v>5</v>
      </c>
      <c r="BB345">
        <f t="shared" si="307"/>
        <v>1.5197457512879931E-3</v>
      </c>
      <c r="BC345">
        <f t="shared" si="280"/>
        <v>1.8085283199673379E-2</v>
      </c>
      <c r="BD345">
        <f>VLOOKUP(MIN(90,BE345),mortality!$A$4:$G$76,saving_model!BA345+2,FALSE)</f>
        <v>9.0426415998366896E-3</v>
      </c>
      <c r="BE345">
        <f t="shared" si="281"/>
        <v>75</v>
      </c>
      <c r="BF345" s="9">
        <f t="shared" si="308"/>
        <v>8.3717735912058888E-4</v>
      </c>
      <c r="BG345" s="7">
        <f>VLOOKUP(saving_model!AZ345,lapse!$B$4:$C$134,2,FALSE)</f>
        <v>0.01</v>
      </c>
      <c r="BI345">
        <f>discount_curve!K329</f>
        <v>0.69576815090598998</v>
      </c>
    </row>
    <row r="346" spans="1:61" x14ac:dyDescent="0.55000000000000004">
      <c r="A346">
        <f t="shared" si="309"/>
        <v>323</v>
      </c>
      <c r="B346" s="19">
        <f t="shared" ca="1" si="282"/>
        <v>25.794354752962874</v>
      </c>
      <c r="C346">
        <f t="shared" si="263"/>
        <v>0</v>
      </c>
      <c r="D346">
        <f t="shared" si="283"/>
        <v>81.335238004146362</v>
      </c>
      <c r="E346">
        <f t="shared" ca="1" si="284"/>
        <v>44.736783860336324</v>
      </c>
      <c r="F346">
        <f t="shared" si="264"/>
        <v>0</v>
      </c>
      <c r="G346">
        <f t="shared" si="285"/>
        <v>18.743037001875397</v>
      </c>
      <c r="H346">
        <f t="shared" si="286"/>
        <v>0</v>
      </c>
      <c r="I346" s="19">
        <f t="shared" si="287"/>
        <v>237.0092124039806</v>
      </c>
      <c r="J346" s="26">
        <f t="shared" si="288"/>
        <v>66.399798784659652</v>
      </c>
      <c r="L346" s="19">
        <f t="shared" si="289"/>
        <v>53444.870105811911</v>
      </c>
      <c r="M346" s="26">
        <f t="shared" si="265"/>
        <v>0</v>
      </c>
      <c r="N346" s="18">
        <f t="shared" si="290"/>
        <v>44.537391754843256</v>
      </c>
      <c r="O346" s="18">
        <f t="shared" si="291"/>
        <v>0</v>
      </c>
      <c r="P346" s="18">
        <f t="shared" si="292"/>
        <v>237.0092124039806</v>
      </c>
      <c r="Q346" s="18">
        <f t="shared" si="293"/>
        <v>81.335238004146362</v>
      </c>
      <c r="R346" s="18">
        <f t="shared" si="294"/>
        <v>44.736783860336324</v>
      </c>
      <c r="S346" s="26">
        <f t="shared" si="295"/>
        <v>53511.269904596564</v>
      </c>
      <c r="T346" s="27">
        <f t="shared" si="296"/>
        <v>0</v>
      </c>
      <c r="U346" s="27"/>
      <c r="V346" s="19">
        <f t="shared" si="266"/>
        <v>0</v>
      </c>
      <c r="W346" s="19">
        <f t="shared" ca="1" si="267"/>
        <v>0</v>
      </c>
      <c r="X346" s="19">
        <f t="shared" si="268"/>
        <v>44.537391754843256</v>
      </c>
      <c r="Y346" s="19">
        <f t="shared" si="269"/>
        <v>18.743037001875397</v>
      </c>
      <c r="Z346" s="19">
        <f t="shared" si="262"/>
        <v>0</v>
      </c>
      <c r="AA346" s="19">
        <f t="shared" ca="1" si="297"/>
        <v>25.794354752967859</v>
      </c>
      <c r="AB346">
        <f t="shared" si="260"/>
        <v>0</v>
      </c>
      <c r="AC346" s="19">
        <f t="shared" si="270"/>
        <v>0</v>
      </c>
      <c r="AD346" s="29">
        <f t="shared" si="261"/>
        <v>0</v>
      </c>
      <c r="AE346" s="19">
        <f t="shared" ca="1" si="271"/>
        <v>25.794354752967859</v>
      </c>
      <c r="AF346" s="29">
        <f t="shared" ca="1" si="298"/>
        <v>-4.9844572913571028E-6</v>
      </c>
      <c r="AG346" s="19"/>
      <c r="AH346" s="19">
        <f t="shared" si="272"/>
        <v>0</v>
      </c>
      <c r="AI346" s="19">
        <f>SUM($AH$23:AH346)</f>
        <v>100000</v>
      </c>
      <c r="AJ346" s="19">
        <f t="shared" si="299"/>
        <v>136069.17823246878</v>
      </c>
      <c r="AK346" s="19">
        <f t="shared" ca="1" si="300"/>
        <v>136069.17823246878</v>
      </c>
      <c r="AL346" s="20">
        <f ca="1">IF($F$13,OFFSET(product_specs!$J$5,MIN(10,saving_model!AZ346),saving_model!$G$14),0)</f>
        <v>0</v>
      </c>
      <c r="AM346" s="19">
        <f t="shared" si="301"/>
        <v>136069.17823246878</v>
      </c>
      <c r="AN346" s="19">
        <f t="shared" si="310"/>
        <v>135880.76520099543</v>
      </c>
      <c r="AO346" s="19">
        <f t="shared" si="302"/>
        <v>0</v>
      </c>
      <c r="AP346" s="19">
        <f t="shared" si="303"/>
        <v>0</v>
      </c>
      <c r="AQ346" s="18">
        <f t="shared" si="273"/>
        <v>113.23397100082953</v>
      </c>
      <c r="AR346" s="18">
        <f t="shared" si="304"/>
        <v>0</v>
      </c>
      <c r="AS346" s="18">
        <f t="shared" si="305"/>
        <v>603.29400494832169</v>
      </c>
      <c r="AT346" s="3">
        <f>return!Q329</f>
        <v>4.4435808730021176E-3</v>
      </c>
      <c r="AU346" s="8">
        <f t="shared" si="274"/>
        <v>1.1436764074665169</v>
      </c>
      <c r="AV346">
        <f t="shared" si="275"/>
        <v>0.39332182172183106</v>
      </c>
      <c r="AW346">
        <f t="shared" si="276"/>
        <v>5.9774916745060618E-4</v>
      </c>
      <c r="AX346">
        <f t="shared" si="306"/>
        <v>3.2877970192415879E-4</v>
      </c>
      <c r="AY346">
        <f t="shared" si="277"/>
        <v>0</v>
      </c>
      <c r="AZ346">
        <f t="shared" si="278"/>
        <v>26</v>
      </c>
      <c r="BA346">
        <f t="shared" si="279"/>
        <v>5</v>
      </c>
      <c r="BB346">
        <f t="shared" si="307"/>
        <v>1.5197457512879931E-3</v>
      </c>
      <c r="BC346">
        <f t="shared" si="280"/>
        <v>1.8085283199673379E-2</v>
      </c>
      <c r="BD346">
        <f>VLOOKUP(MIN(90,BE346),mortality!$A$4:$G$76,saving_model!BA346+2,FALSE)</f>
        <v>9.0426415998366896E-3</v>
      </c>
      <c r="BE346">
        <f t="shared" si="281"/>
        <v>75</v>
      </c>
      <c r="BF346" s="9">
        <f t="shared" si="308"/>
        <v>8.3717735912058888E-4</v>
      </c>
      <c r="BG346" s="7">
        <f>VLOOKUP(saving_model!AZ346,lapse!$B$4:$C$134,2,FALSE)</f>
        <v>0.01</v>
      </c>
      <c r="BI346">
        <f>discount_curve!K330</f>
        <v>0.69498479688574921</v>
      </c>
    </row>
    <row r="347" spans="1:61" x14ac:dyDescent="0.55000000000000004">
      <c r="A347">
        <f t="shared" si="309"/>
        <v>324</v>
      </c>
      <c r="B347" s="19">
        <f t="shared" ca="1" si="282"/>
        <v>25.886066564921748</v>
      </c>
      <c r="C347">
        <f t="shared" si="263"/>
        <v>0</v>
      </c>
      <c r="D347">
        <f t="shared" si="283"/>
        <v>90.241882028405897</v>
      </c>
      <c r="E347">
        <f t="shared" ca="1" si="284"/>
        <v>44.928544556275192</v>
      </c>
      <c r="F347">
        <f t="shared" si="264"/>
        <v>0</v>
      </c>
      <c r="G347">
        <f t="shared" si="285"/>
        <v>18.706658355565434</v>
      </c>
      <c r="H347">
        <f t="shared" si="286"/>
        <v>0</v>
      </c>
      <c r="I347" s="19">
        <f t="shared" si="287"/>
        <v>579.79567055623852</v>
      </c>
      <c r="J347" s="26">
        <f t="shared" si="288"/>
        <v>400.03251905107027</v>
      </c>
      <c r="L347" s="19">
        <f t="shared" si="289"/>
        <v>53511.269904596571</v>
      </c>
      <c r="M347" s="26">
        <f t="shared" si="265"/>
        <v>0</v>
      </c>
      <c r="N347" s="18">
        <f t="shared" si="290"/>
        <v>44.592724920497147</v>
      </c>
      <c r="O347" s="18">
        <f t="shared" si="291"/>
        <v>0</v>
      </c>
      <c r="P347" s="18">
        <f t="shared" si="292"/>
        <v>579.79567055623852</v>
      </c>
      <c r="Q347" s="18">
        <f t="shared" si="293"/>
        <v>90.241882028405897</v>
      </c>
      <c r="R347" s="18">
        <f t="shared" si="294"/>
        <v>44.928544556275192</v>
      </c>
      <c r="S347" s="26">
        <f t="shared" si="295"/>
        <v>53911.302423647627</v>
      </c>
      <c r="T347" s="27">
        <f t="shared" si="296"/>
        <v>0</v>
      </c>
      <c r="U347" s="27"/>
      <c r="V347" s="19">
        <f t="shared" si="266"/>
        <v>0</v>
      </c>
      <c r="W347" s="19">
        <f t="shared" ca="1" si="267"/>
        <v>0</v>
      </c>
      <c r="X347" s="19">
        <f t="shared" si="268"/>
        <v>44.592724920497147</v>
      </c>
      <c r="Y347" s="19">
        <f t="shared" si="269"/>
        <v>18.706658355565434</v>
      </c>
      <c r="Z347" s="19">
        <f t="shared" si="262"/>
        <v>0</v>
      </c>
      <c r="AA347" s="19">
        <f t="shared" ca="1" si="297"/>
        <v>25.886066564931713</v>
      </c>
      <c r="AB347">
        <f t="shared" si="260"/>
        <v>0</v>
      </c>
      <c r="AC347" s="19">
        <f t="shared" si="270"/>
        <v>0</v>
      </c>
      <c r="AD347" s="29">
        <f t="shared" si="261"/>
        <v>0</v>
      </c>
      <c r="AE347" s="19">
        <f t="shared" ca="1" si="271"/>
        <v>25.886066564931713</v>
      </c>
      <c r="AF347" s="29">
        <f t="shared" ca="1" si="298"/>
        <v>-9.9653618690354051E-6</v>
      </c>
      <c r="AG347" s="19"/>
      <c r="AH347" s="19">
        <f t="shared" si="272"/>
        <v>0</v>
      </c>
      <c r="AI347" s="19">
        <f>SUM($AH$23:AH347)</f>
        <v>100000</v>
      </c>
      <c r="AJ347" s="19">
        <f t="shared" si="299"/>
        <v>136996.90318214646</v>
      </c>
      <c r="AK347" s="19">
        <f t="shared" ca="1" si="300"/>
        <v>136996.90318214646</v>
      </c>
      <c r="AL347" s="20">
        <f ca="1">IF($F$13,OFFSET(product_specs!$J$5,MIN(10,saving_model!AZ347),saving_model!$G$14),0)</f>
        <v>0</v>
      </c>
      <c r="AM347" s="19">
        <f t="shared" si="301"/>
        <v>136996.90318214646</v>
      </c>
      <c r="AN347" s="19">
        <f t="shared" si="310"/>
        <v>136370.82523494292</v>
      </c>
      <c r="AO347" s="19">
        <f t="shared" si="302"/>
        <v>0</v>
      </c>
      <c r="AP347" s="19">
        <f t="shared" si="303"/>
        <v>0</v>
      </c>
      <c r="AQ347" s="18">
        <f t="shared" si="273"/>
        <v>113.64235436245245</v>
      </c>
      <c r="AR347" s="18">
        <f t="shared" si="304"/>
        <v>0</v>
      </c>
      <c r="AS347" s="18">
        <f t="shared" si="305"/>
        <v>1479.4406031319718</v>
      </c>
      <c r="AT347" s="3">
        <f>return!Q330</f>
        <v>1.0857707255173432E-2</v>
      </c>
      <c r="AU347" s="8">
        <f t="shared" si="274"/>
        <v>1.144151850726667</v>
      </c>
      <c r="AV347">
        <f t="shared" si="275"/>
        <v>0.39239529285245633</v>
      </c>
      <c r="AW347">
        <f t="shared" si="276"/>
        <v>6.5871475874475303E-4</v>
      </c>
      <c r="AX347">
        <f t="shared" si="306"/>
        <v>3.2795299391942978E-4</v>
      </c>
      <c r="AY347">
        <f t="shared" si="277"/>
        <v>0</v>
      </c>
      <c r="AZ347">
        <f t="shared" si="278"/>
        <v>27</v>
      </c>
      <c r="BA347">
        <f t="shared" si="279"/>
        <v>5</v>
      </c>
      <c r="BB347">
        <f t="shared" si="307"/>
        <v>1.6787019894054511E-3</v>
      </c>
      <c r="BC347">
        <f t="shared" si="280"/>
        <v>1.995947003105936E-2</v>
      </c>
      <c r="BD347">
        <f>VLOOKUP(MIN(90,BE347),mortality!$A$4:$G$76,saving_model!BA347+2,FALSE)</f>
        <v>9.97973501552968E-3</v>
      </c>
      <c r="BE347">
        <f t="shared" si="281"/>
        <v>76</v>
      </c>
      <c r="BF347" s="9">
        <f t="shared" si="308"/>
        <v>8.3717735912058888E-4</v>
      </c>
      <c r="BG347" s="7">
        <f>VLOOKUP(saving_model!AZ347,lapse!$B$4:$C$134,2,FALSE)</f>
        <v>0.01</v>
      </c>
      <c r="BI347">
        <f>discount_curve!K331</f>
        <v>0.69512755313374197</v>
      </c>
    </row>
    <row r="348" spans="1:61" x14ac:dyDescent="0.55000000000000004">
      <c r="A348">
        <f t="shared" si="309"/>
        <v>325</v>
      </c>
      <c r="B348" s="19">
        <f t="shared" ca="1" si="282"/>
        <v>26.258707321678628</v>
      </c>
      <c r="C348">
        <f t="shared" si="263"/>
        <v>0</v>
      </c>
      <c r="D348">
        <f t="shared" si="283"/>
        <v>90.685183963624851</v>
      </c>
      <c r="E348">
        <f t="shared" ca="1" si="284"/>
        <v>45.149250400398635</v>
      </c>
      <c r="F348">
        <f t="shared" si="264"/>
        <v>0</v>
      </c>
      <c r="G348">
        <f t="shared" si="285"/>
        <v>18.667378031355376</v>
      </c>
      <c r="H348">
        <f t="shared" si="286"/>
        <v>0</v>
      </c>
      <c r="I348" s="19">
        <f t="shared" si="287"/>
        <v>308.88683863387416</v>
      </c>
      <c r="J348" s="26">
        <f t="shared" si="288"/>
        <v>128.12631891681667</v>
      </c>
      <c r="L348" s="19">
        <f t="shared" si="289"/>
        <v>53911.302423647641</v>
      </c>
      <c r="M348" s="26">
        <f t="shared" si="265"/>
        <v>0</v>
      </c>
      <c r="N348" s="18">
        <f t="shared" si="290"/>
        <v>44.926085353039703</v>
      </c>
      <c r="O348" s="18">
        <f t="shared" si="291"/>
        <v>0</v>
      </c>
      <c r="P348" s="18">
        <f t="shared" si="292"/>
        <v>308.88683863387416</v>
      </c>
      <c r="Q348" s="18">
        <f t="shared" si="293"/>
        <v>90.685183963624851</v>
      </c>
      <c r="R348" s="18">
        <f t="shared" si="294"/>
        <v>45.149250400398635</v>
      </c>
      <c r="S348" s="26">
        <f t="shared" si="295"/>
        <v>54039.428742564451</v>
      </c>
      <c r="T348" s="27">
        <f t="shared" si="296"/>
        <v>0</v>
      </c>
      <c r="U348" s="27"/>
      <c r="V348" s="19">
        <f t="shared" si="266"/>
        <v>0</v>
      </c>
      <c r="W348" s="19">
        <f t="shared" ca="1" si="267"/>
        <v>0</v>
      </c>
      <c r="X348" s="19">
        <f t="shared" si="268"/>
        <v>44.926085353039703</v>
      </c>
      <c r="Y348" s="19">
        <f t="shared" si="269"/>
        <v>18.667378031355376</v>
      </c>
      <c r="Z348" s="19">
        <f t="shared" si="262"/>
        <v>0</v>
      </c>
      <c r="AA348" s="19">
        <f t="shared" ca="1" si="297"/>
        <v>26.258707321684327</v>
      </c>
      <c r="AB348">
        <f t="shared" si="260"/>
        <v>0</v>
      </c>
      <c r="AC348" s="19">
        <f t="shared" si="270"/>
        <v>0</v>
      </c>
      <c r="AD348" s="29">
        <f t="shared" si="261"/>
        <v>0</v>
      </c>
      <c r="AE348" s="19">
        <f t="shared" ca="1" si="271"/>
        <v>26.258707321684327</v>
      </c>
      <c r="AF348" s="29">
        <f t="shared" ca="1" si="298"/>
        <v>-5.6985527407960035E-6</v>
      </c>
      <c r="AG348" s="19"/>
      <c r="AH348" s="19">
        <f t="shared" si="272"/>
        <v>0</v>
      </c>
      <c r="AI348" s="19">
        <f>SUM($AH$23:AH348)</f>
        <v>100000</v>
      </c>
      <c r="AJ348" s="19">
        <f t="shared" si="299"/>
        <v>138016.92326081329</v>
      </c>
      <c r="AK348" s="19">
        <f t="shared" ca="1" si="300"/>
        <v>138016.92326081329</v>
      </c>
      <c r="AL348" s="20">
        <f ca="1">IF($F$13,OFFSET(product_specs!$J$5,MIN(10,saving_model!AZ348),saving_model!$G$14),0)</f>
        <v>0</v>
      </c>
      <c r="AM348" s="19">
        <f t="shared" si="301"/>
        <v>138016.92326081329</v>
      </c>
      <c r="AN348" s="19">
        <f t="shared" si="310"/>
        <v>137736.62348371246</v>
      </c>
      <c r="AO348" s="19">
        <f t="shared" si="302"/>
        <v>0</v>
      </c>
      <c r="AP348" s="19">
        <f t="shared" si="303"/>
        <v>0</v>
      </c>
      <c r="AQ348" s="18">
        <f t="shared" si="273"/>
        <v>114.78051956976039</v>
      </c>
      <c r="AR348" s="18">
        <f t="shared" si="304"/>
        <v>0</v>
      </c>
      <c r="AS348" s="18">
        <f t="shared" si="305"/>
        <v>790.16059334115278</v>
      </c>
      <c r="AT348" s="3">
        <f>return!Q331</f>
        <v>5.7415347471188038E-3</v>
      </c>
      <c r="AU348" s="8">
        <f t="shared" si="274"/>
        <v>1.1446274916356383</v>
      </c>
      <c r="AV348">
        <f t="shared" si="275"/>
        <v>0.39140862509979218</v>
      </c>
      <c r="AW348">
        <f t="shared" si="276"/>
        <v>6.5705843762547348E-4</v>
      </c>
      <c r="AX348">
        <f t="shared" si="306"/>
        <v>3.2712836465046547E-4</v>
      </c>
      <c r="AY348">
        <f t="shared" si="277"/>
        <v>0</v>
      </c>
      <c r="AZ348">
        <f t="shared" si="278"/>
        <v>27</v>
      </c>
      <c r="BA348">
        <f t="shared" si="279"/>
        <v>5</v>
      </c>
      <c r="BB348">
        <f t="shared" si="307"/>
        <v>1.6787019894054511E-3</v>
      </c>
      <c r="BC348">
        <f t="shared" si="280"/>
        <v>1.995947003105936E-2</v>
      </c>
      <c r="BD348">
        <f>VLOOKUP(MIN(90,BE348),mortality!$A$4:$G$76,saving_model!BA348+2,FALSE)</f>
        <v>9.97973501552968E-3</v>
      </c>
      <c r="BE348">
        <f t="shared" si="281"/>
        <v>76</v>
      </c>
      <c r="BF348" s="9">
        <f t="shared" si="308"/>
        <v>8.3717735912058888E-4</v>
      </c>
      <c r="BG348" s="7">
        <f>VLOOKUP(saving_model!AZ348,lapse!$B$4:$C$134,2,FALSE)</f>
        <v>0.01</v>
      </c>
      <c r="BI348">
        <f>discount_curve!K332</f>
        <v>0.69434777468575049</v>
      </c>
    </row>
    <row r="349" spans="1:61" x14ac:dyDescent="0.55000000000000004">
      <c r="A349">
        <f t="shared" si="309"/>
        <v>326</v>
      </c>
      <c r="B349" s="19">
        <f t="shared" ca="1" si="282"/>
        <v>26.404677097320928</v>
      </c>
      <c r="C349">
        <f t="shared" si="263"/>
        <v>0</v>
      </c>
      <c r="D349">
        <f t="shared" si="283"/>
        <v>90.298015233609391</v>
      </c>
      <c r="E349">
        <f t="shared" ca="1" si="284"/>
        <v>44.956491482407316</v>
      </c>
      <c r="F349">
        <f t="shared" si="264"/>
        <v>0</v>
      </c>
      <c r="G349">
        <f t="shared" si="285"/>
        <v>18.62818018814437</v>
      </c>
      <c r="H349">
        <f t="shared" si="286"/>
        <v>0</v>
      </c>
      <c r="I349" s="19">
        <f t="shared" si="287"/>
        <v>-407.52197073832053</v>
      </c>
      <c r="J349" s="26">
        <f t="shared" si="288"/>
        <v>-587.80933473980258</v>
      </c>
      <c r="L349" s="19">
        <f t="shared" si="289"/>
        <v>54039.428742564458</v>
      </c>
      <c r="M349" s="26">
        <f t="shared" si="265"/>
        <v>0</v>
      </c>
      <c r="N349" s="18">
        <f t="shared" si="290"/>
        <v>45.032857285470385</v>
      </c>
      <c r="O349" s="18">
        <f t="shared" si="291"/>
        <v>0</v>
      </c>
      <c r="P349" s="18">
        <f t="shared" si="292"/>
        <v>-407.52197073832053</v>
      </c>
      <c r="Q349" s="18">
        <f t="shared" si="293"/>
        <v>90.298015233609391</v>
      </c>
      <c r="R349" s="18">
        <f t="shared" si="294"/>
        <v>44.956491482407316</v>
      </c>
      <c r="S349" s="26">
        <f t="shared" si="295"/>
        <v>53451.619407824648</v>
      </c>
      <c r="T349" s="27">
        <f t="shared" si="296"/>
        <v>0</v>
      </c>
      <c r="U349" s="27"/>
      <c r="V349" s="19">
        <f t="shared" si="266"/>
        <v>0</v>
      </c>
      <c r="W349" s="19">
        <f t="shared" ca="1" si="267"/>
        <v>0</v>
      </c>
      <c r="X349" s="19">
        <f t="shared" si="268"/>
        <v>45.032857285470385</v>
      </c>
      <c r="Y349" s="19">
        <f t="shared" si="269"/>
        <v>18.62818018814437</v>
      </c>
      <c r="Z349" s="19">
        <f t="shared" si="262"/>
        <v>0</v>
      </c>
      <c r="AA349" s="19">
        <f t="shared" ca="1" si="297"/>
        <v>26.404677097326015</v>
      </c>
      <c r="AB349">
        <f t="shared" si="260"/>
        <v>0</v>
      </c>
      <c r="AC349" s="19">
        <f t="shared" si="270"/>
        <v>0</v>
      </c>
      <c r="AD349" s="29">
        <f t="shared" si="261"/>
        <v>0</v>
      </c>
      <c r="AE349" s="19">
        <f t="shared" ca="1" si="271"/>
        <v>26.404677097326015</v>
      </c>
      <c r="AF349" s="29">
        <f t="shared" ca="1" si="298"/>
        <v>-5.0874859880423173E-6</v>
      </c>
      <c r="AG349" s="19"/>
      <c r="AH349" s="19">
        <f t="shared" si="272"/>
        <v>0</v>
      </c>
      <c r="AI349" s="19">
        <f>SUM($AH$23:AH349)</f>
        <v>100000</v>
      </c>
      <c r="AJ349" s="19">
        <f t="shared" si="299"/>
        <v>137774.10716434961</v>
      </c>
      <c r="AK349" s="19">
        <f t="shared" ca="1" si="300"/>
        <v>137774.10716434961</v>
      </c>
      <c r="AL349" s="20">
        <f ca="1">IF($F$13,OFFSET(product_specs!$J$5,MIN(10,saving_model!AZ349),saving_model!$G$14),0)</f>
        <v>0</v>
      </c>
      <c r="AM349" s="19">
        <f t="shared" si="301"/>
        <v>137774.10716434961</v>
      </c>
      <c r="AN349" s="19">
        <f t="shared" si="310"/>
        <v>138412.00355748387</v>
      </c>
      <c r="AO349" s="19">
        <f t="shared" si="302"/>
        <v>0</v>
      </c>
      <c r="AP349" s="19">
        <f t="shared" si="303"/>
        <v>0</v>
      </c>
      <c r="AQ349" s="18">
        <f t="shared" si="273"/>
        <v>115.34333629790324</v>
      </c>
      <c r="AR349" s="18">
        <f t="shared" si="304"/>
        <v>0</v>
      </c>
      <c r="AS349" s="18">
        <f t="shared" si="305"/>
        <v>-1045.1061136727244</v>
      </c>
      <c r="AT349" s="3">
        <f>return!Q332</f>
        <v>-7.5569873632611584E-3</v>
      </c>
      <c r="AU349" s="8">
        <f t="shared" si="274"/>
        <v>1.1451033302755962</v>
      </c>
      <c r="AV349">
        <f t="shared" si="275"/>
        <v>0.39042443829751622</v>
      </c>
      <c r="AW349">
        <f t="shared" si="276"/>
        <v>6.5540628128254628E-4</v>
      </c>
      <c r="AX349">
        <f t="shared" si="306"/>
        <v>3.2630580889033876E-4</v>
      </c>
      <c r="AY349">
        <f t="shared" si="277"/>
        <v>0</v>
      </c>
      <c r="AZ349">
        <f t="shared" si="278"/>
        <v>27</v>
      </c>
      <c r="BA349">
        <f t="shared" si="279"/>
        <v>5</v>
      </c>
      <c r="BB349">
        <f t="shared" si="307"/>
        <v>1.6787019894054511E-3</v>
      </c>
      <c r="BC349">
        <f t="shared" si="280"/>
        <v>1.995947003105936E-2</v>
      </c>
      <c r="BD349">
        <f>VLOOKUP(MIN(90,BE349),mortality!$A$4:$G$76,saving_model!BA349+2,FALSE)</f>
        <v>9.97973501552968E-3</v>
      </c>
      <c r="BE349">
        <f t="shared" si="281"/>
        <v>76</v>
      </c>
      <c r="BF349" s="9">
        <f t="shared" si="308"/>
        <v>8.3717735912058888E-4</v>
      </c>
      <c r="BG349" s="7">
        <f>VLOOKUP(saving_model!AZ349,lapse!$B$4:$C$134,2,FALSE)</f>
        <v>0.01</v>
      </c>
      <c r="BI349">
        <f>discount_curve!K333</f>
        <v>0.69356887097567621</v>
      </c>
    </row>
    <row r="350" spans="1:61" x14ac:dyDescent="0.55000000000000004">
      <c r="A350">
        <f t="shared" si="309"/>
        <v>327</v>
      </c>
      <c r="B350" s="19">
        <f t="shared" ca="1" si="282"/>
        <v>25.953951520445457</v>
      </c>
      <c r="C350">
        <f t="shared" si="263"/>
        <v>0</v>
      </c>
      <c r="D350">
        <f t="shared" si="283"/>
        <v>90.326887032185581</v>
      </c>
      <c r="E350">
        <f t="shared" ca="1" si="284"/>
        <v>44.970865826775956</v>
      </c>
      <c r="F350">
        <f t="shared" si="264"/>
        <v>0</v>
      </c>
      <c r="G350">
        <f t="shared" si="285"/>
        <v>18.58906465273844</v>
      </c>
      <c r="H350">
        <f t="shared" si="286"/>
        <v>0</v>
      </c>
      <c r="I350" s="19">
        <f t="shared" si="287"/>
        <v>799.99473615755949</v>
      </c>
      <c r="J350" s="26">
        <f t="shared" si="288"/>
        <v>620.15396712541406</v>
      </c>
      <c r="L350" s="19">
        <f t="shared" si="289"/>
        <v>53451.619407824655</v>
      </c>
      <c r="M350" s="26">
        <f t="shared" si="265"/>
        <v>0</v>
      </c>
      <c r="N350" s="18">
        <f t="shared" si="290"/>
        <v>44.543016173187212</v>
      </c>
      <c r="O350" s="18">
        <f t="shared" si="291"/>
        <v>0</v>
      </c>
      <c r="P350" s="18">
        <f t="shared" si="292"/>
        <v>799.99473615755949</v>
      </c>
      <c r="Q350" s="18">
        <f t="shared" si="293"/>
        <v>90.326887032185581</v>
      </c>
      <c r="R350" s="18">
        <f t="shared" si="294"/>
        <v>44.970865826775956</v>
      </c>
      <c r="S350" s="26">
        <f t="shared" si="295"/>
        <v>54071.773374950069</v>
      </c>
      <c r="T350" s="27">
        <f t="shared" si="296"/>
        <v>0</v>
      </c>
      <c r="U350" s="27"/>
      <c r="V350" s="19">
        <f t="shared" si="266"/>
        <v>0</v>
      </c>
      <c r="W350" s="19">
        <f t="shared" ca="1" si="267"/>
        <v>0</v>
      </c>
      <c r="X350" s="19">
        <f t="shared" si="268"/>
        <v>44.543016173187212</v>
      </c>
      <c r="Y350" s="19">
        <f t="shared" si="269"/>
        <v>18.58906465273844</v>
      </c>
      <c r="Z350" s="19">
        <f t="shared" si="262"/>
        <v>0</v>
      </c>
      <c r="AA350" s="19">
        <f t="shared" ca="1" si="297"/>
        <v>25.953951520448772</v>
      </c>
      <c r="AB350">
        <f t="shared" si="260"/>
        <v>0</v>
      </c>
      <c r="AC350" s="19">
        <f t="shared" si="270"/>
        <v>0</v>
      </c>
      <c r="AD350" s="29">
        <f t="shared" si="261"/>
        <v>0</v>
      </c>
      <c r="AE350" s="19">
        <f t="shared" ca="1" si="271"/>
        <v>25.953951520448772</v>
      </c>
      <c r="AF350" s="29">
        <f t="shared" ca="1" si="298"/>
        <v>-3.3146818623208674E-6</v>
      </c>
      <c r="AG350" s="19"/>
      <c r="AH350" s="19">
        <f t="shared" si="272"/>
        <v>0</v>
      </c>
      <c r="AI350" s="19">
        <f>SUM($AH$23:AH350)</f>
        <v>100000</v>
      </c>
      <c r="AJ350" s="19">
        <f t="shared" si="299"/>
        <v>138165.57265886306</v>
      </c>
      <c r="AK350" s="19">
        <f t="shared" ca="1" si="300"/>
        <v>138165.57265886306</v>
      </c>
      <c r="AL350" s="20">
        <f ca="1">IF($F$13,OFFSET(product_specs!$J$5,MIN(10,saving_model!AZ350),saving_model!$G$14),0)</f>
        <v>0</v>
      </c>
      <c r="AM350" s="19">
        <f t="shared" si="301"/>
        <v>138165.57265886306</v>
      </c>
      <c r="AN350" s="19">
        <f t="shared" si="310"/>
        <v>137251.55410751325</v>
      </c>
      <c r="AO350" s="19">
        <f t="shared" si="302"/>
        <v>0</v>
      </c>
      <c r="AP350" s="19">
        <f t="shared" si="303"/>
        <v>0</v>
      </c>
      <c r="AQ350" s="18">
        <f t="shared" si="273"/>
        <v>114.37629508959436</v>
      </c>
      <c r="AR350" s="18">
        <f t="shared" si="304"/>
        <v>0</v>
      </c>
      <c r="AS350" s="18">
        <f t="shared" si="305"/>
        <v>2056.7896928788305</v>
      </c>
      <c r="AT350" s="3">
        <f>return!Q333</f>
        <v>1.499804593975318E-2</v>
      </c>
      <c r="AU350" s="8">
        <f t="shared" si="274"/>
        <v>1.1455793667287404</v>
      </c>
      <c r="AV350">
        <f t="shared" si="275"/>
        <v>0.38944272620734338</v>
      </c>
      <c r="AW350">
        <f t="shared" si="276"/>
        <v>6.537582792437497E-4</v>
      </c>
      <c r="AX350">
        <f t="shared" si="306"/>
        <v>3.2548532142526578E-4</v>
      </c>
      <c r="AY350">
        <f t="shared" si="277"/>
        <v>0</v>
      </c>
      <c r="AZ350">
        <f t="shared" si="278"/>
        <v>27</v>
      </c>
      <c r="BA350">
        <f t="shared" si="279"/>
        <v>5</v>
      </c>
      <c r="BB350">
        <f t="shared" si="307"/>
        <v>1.6787019894054511E-3</v>
      </c>
      <c r="BC350">
        <f t="shared" si="280"/>
        <v>1.995947003105936E-2</v>
      </c>
      <c r="BD350">
        <f>VLOOKUP(MIN(90,BE350),mortality!$A$4:$G$76,saving_model!BA350+2,FALSE)</f>
        <v>9.97973501552968E-3</v>
      </c>
      <c r="BE350">
        <f t="shared" si="281"/>
        <v>76</v>
      </c>
      <c r="BF350" s="9">
        <f t="shared" si="308"/>
        <v>8.3717735912058888E-4</v>
      </c>
      <c r="BG350" s="7">
        <f>VLOOKUP(saving_model!AZ350,lapse!$B$4:$C$134,2,FALSE)</f>
        <v>0.01</v>
      </c>
      <c r="BI350">
        <f>discount_curve!K334</f>
        <v>0.69279084102225763</v>
      </c>
    </row>
    <row r="351" spans="1:61" x14ac:dyDescent="0.55000000000000004">
      <c r="A351">
        <f t="shared" si="309"/>
        <v>328</v>
      </c>
      <c r="B351" s="19">
        <f t="shared" ca="1" si="282"/>
        <v>26.509779893495477</v>
      </c>
      <c r="C351">
        <f t="shared" si="263"/>
        <v>0</v>
      </c>
      <c r="D351">
        <f t="shared" si="283"/>
        <v>90.945555941031799</v>
      </c>
      <c r="E351">
        <f t="shared" ca="1" si="284"/>
        <v>45.278881273837769</v>
      </c>
      <c r="F351">
        <f t="shared" si="264"/>
        <v>0</v>
      </c>
      <c r="G351">
        <f t="shared" si="285"/>
        <v>18.550031252307306</v>
      </c>
      <c r="H351">
        <f t="shared" si="286"/>
        <v>0</v>
      </c>
      <c r="I351" s="19">
        <f t="shared" si="287"/>
        <v>298.43186157740229</v>
      </c>
      <c r="J351" s="26">
        <f t="shared" si="288"/>
        <v>117.14761321672995</v>
      </c>
      <c r="L351" s="19">
        <f t="shared" si="289"/>
        <v>54071.773374950069</v>
      </c>
      <c r="M351" s="26">
        <f t="shared" si="265"/>
        <v>0</v>
      </c>
      <c r="N351" s="18">
        <f t="shared" si="290"/>
        <v>45.05981114579172</v>
      </c>
      <c r="O351" s="18">
        <f t="shared" si="291"/>
        <v>0</v>
      </c>
      <c r="P351" s="18">
        <f t="shared" si="292"/>
        <v>298.43186157740229</v>
      </c>
      <c r="Q351" s="18">
        <f t="shared" si="293"/>
        <v>90.945555941031799</v>
      </c>
      <c r="R351" s="18">
        <f t="shared" si="294"/>
        <v>45.278881273837769</v>
      </c>
      <c r="S351" s="26">
        <f t="shared" si="295"/>
        <v>54188.920988166807</v>
      </c>
      <c r="T351" s="27">
        <f t="shared" si="296"/>
        <v>0</v>
      </c>
      <c r="U351" s="27"/>
      <c r="V351" s="19">
        <f t="shared" si="266"/>
        <v>0</v>
      </c>
      <c r="W351" s="19">
        <f t="shared" ca="1" si="267"/>
        <v>0</v>
      </c>
      <c r="X351" s="19">
        <f t="shared" si="268"/>
        <v>45.05981114579172</v>
      </c>
      <c r="Y351" s="19">
        <f t="shared" si="269"/>
        <v>18.550031252307306</v>
      </c>
      <c r="Z351" s="19">
        <f t="shared" si="262"/>
        <v>0</v>
      </c>
      <c r="AA351" s="19">
        <f t="shared" ca="1" si="297"/>
        <v>26.509779893484414</v>
      </c>
      <c r="AB351">
        <f t="shared" si="260"/>
        <v>0</v>
      </c>
      <c r="AC351" s="19">
        <f t="shared" si="270"/>
        <v>0</v>
      </c>
      <c r="AD351" s="29">
        <f t="shared" si="261"/>
        <v>0</v>
      </c>
      <c r="AE351" s="19">
        <f t="shared" ca="1" si="271"/>
        <v>26.509779893484414</v>
      </c>
      <c r="AF351" s="29">
        <f t="shared" ca="1" si="298"/>
        <v>1.106315039578476E-5</v>
      </c>
      <c r="AG351" s="19"/>
      <c r="AH351" s="19">
        <f t="shared" si="272"/>
        <v>0</v>
      </c>
      <c r="AI351" s="19">
        <f>SUM($AH$23:AH351)</f>
        <v>100000</v>
      </c>
      <c r="AJ351" s="19">
        <f t="shared" si="299"/>
        <v>139462.57436349287</v>
      </c>
      <c r="AK351" s="19">
        <f t="shared" ca="1" si="300"/>
        <v>139462.57436349287</v>
      </c>
      <c r="AL351" s="20">
        <f ca="1">IF($F$13,OFFSET(product_specs!$J$5,MIN(10,saving_model!AZ351),saving_model!$G$14),0)</f>
        <v>0</v>
      </c>
      <c r="AM351" s="19">
        <f t="shared" si="301"/>
        <v>139462.57436349287</v>
      </c>
      <c r="AN351" s="19">
        <f t="shared" si="310"/>
        <v>139193.96750530248</v>
      </c>
      <c r="AO351" s="19">
        <f t="shared" si="302"/>
        <v>0</v>
      </c>
      <c r="AP351" s="19">
        <f t="shared" si="303"/>
        <v>0</v>
      </c>
      <c r="AQ351" s="18">
        <f t="shared" si="273"/>
        <v>115.99497292108539</v>
      </c>
      <c r="AR351" s="18">
        <f t="shared" si="304"/>
        <v>0</v>
      </c>
      <c r="AS351" s="18">
        <f t="shared" si="305"/>
        <v>769.20366222297764</v>
      </c>
      <c r="AT351" s="3">
        <f>return!Q334</f>
        <v>5.5307368105605992E-3</v>
      </c>
      <c r="AU351" s="8">
        <f t="shared" si="274"/>
        <v>1.1460556010773049</v>
      </c>
      <c r="AV351">
        <f t="shared" si="275"/>
        <v>0.38846348260667435</v>
      </c>
      <c r="AW351">
        <f t="shared" si="276"/>
        <v>6.5211442106319405E-4</v>
      </c>
      <c r="AX351">
        <f t="shared" si="306"/>
        <v>3.2466689705457226E-4</v>
      </c>
      <c r="AY351">
        <f t="shared" si="277"/>
        <v>0</v>
      </c>
      <c r="AZ351">
        <f t="shared" si="278"/>
        <v>27</v>
      </c>
      <c r="BA351">
        <f t="shared" si="279"/>
        <v>5</v>
      </c>
      <c r="BB351">
        <f t="shared" si="307"/>
        <v>1.6787019894054511E-3</v>
      </c>
      <c r="BC351">
        <f t="shared" si="280"/>
        <v>1.995947003105936E-2</v>
      </c>
      <c r="BD351">
        <f>VLOOKUP(MIN(90,BE351),mortality!$A$4:$G$76,saving_model!BA351+2,FALSE)</f>
        <v>9.97973501552968E-3</v>
      </c>
      <c r="BE351">
        <f t="shared" si="281"/>
        <v>76</v>
      </c>
      <c r="BF351" s="9">
        <f t="shared" si="308"/>
        <v>8.3717735912058888E-4</v>
      </c>
      <c r="BG351" s="7">
        <f>VLOOKUP(saving_model!AZ351,lapse!$B$4:$C$134,2,FALSE)</f>
        <v>0.01</v>
      </c>
      <c r="BI351">
        <f>discount_curve!K335</f>
        <v>0.69201368384533446</v>
      </c>
    </row>
    <row r="352" spans="1:61" x14ac:dyDescent="0.55000000000000004">
      <c r="A352">
        <f t="shared" si="309"/>
        <v>329</v>
      </c>
      <c r="B352" s="19">
        <f t="shared" ca="1" si="282"/>
        <v>26.646354342418107</v>
      </c>
      <c r="C352">
        <f t="shared" si="263"/>
        <v>0</v>
      </c>
      <c r="D352">
        <f t="shared" si="283"/>
        <v>90.886532848629187</v>
      </c>
      <c r="E352">
        <f t="shared" ca="1" si="284"/>
        <v>45.249495565370111</v>
      </c>
      <c r="F352">
        <f t="shared" si="264"/>
        <v>0</v>
      </c>
      <c r="G352">
        <f t="shared" si="285"/>
        <v>18.511079814383571</v>
      </c>
      <c r="H352">
        <f t="shared" si="286"/>
        <v>0</v>
      </c>
      <c r="I352" s="19">
        <f t="shared" si="287"/>
        <v>-5.6053080232443575</v>
      </c>
      <c r="J352" s="26">
        <f t="shared" si="288"/>
        <v>-186.89877059404535</v>
      </c>
      <c r="L352" s="19">
        <f t="shared" si="289"/>
        <v>54188.920988166799</v>
      </c>
      <c r="M352" s="26">
        <f t="shared" si="265"/>
        <v>0</v>
      </c>
      <c r="N352" s="18">
        <f t="shared" si="290"/>
        <v>45.157434156805664</v>
      </c>
      <c r="O352" s="18">
        <f t="shared" si="291"/>
        <v>0</v>
      </c>
      <c r="P352" s="18">
        <f t="shared" si="292"/>
        <v>-5.6053080232443575</v>
      </c>
      <c r="Q352" s="18">
        <f t="shared" si="293"/>
        <v>90.886532848629187</v>
      </c>
      <c r="R352" s="18">
        <f t="shared" si="294"/>
        <v>45.249495565370111</v>
      </c>
      <c r="S352" s="26">
        <f t="shared" si="295"/>
        <v>54002.022217572754</v>
      </c>
      <c r="T352" s="27">
        <f t="shared" si="296"/>
        <v>0</v>
      </c>
      <c r="U352" s="27"/>
      <c r="V352" s="19">
        <f t="shared" si="266"/>
        <v>0</v>
      </c>
      <c r="W352" s="19">
        <f t="shared" ca="1" si="267"/>
        <v>0</v>
      </c>
      <c r="X352" s="19">
        <f t="shared" si="268"/>
        <v>45.157434156805664</v>
      </c>
      <c r="Y352" s="19">
        <f t="shared" si="269"/>
        <v>18.511079814383571</v>
      </c>
      <c r="Z352" s="19">
        <f t="shared" si="262"/>
        <v>0</v>
      </c>
      <c r="AA352" s="19">
        <f t="shared" ca="1" si="297"/>
        <v>26.646354342422093</v>
      </c>
      <c r="AB352">
        <f t="shared" si="260"/>
        <v>0</v>
      </c>
      <c r="AC352" s="19">
        <f t="shared" si="270"/>
        <v>0</v>
      </c>
      <c r="AD352" s="29">
        <f t="shared" si="261"/>
        <v>0</v>
      </c>
      <c r="AE352" s="19">
        <f t="shared" ca="1" si="271"/>
        <v>26.646354342422093</v>
      </c>
      <c r="AF352" s="29">
        <f t="shared" ca="1" si="298"/>
        <v>-3.986144747614162E-6</v>
      </c>
      <c r="AG352" s="19"/>
      <c r="AH352" s="19">
        <f t="shared" si="272"/>
        <v>0</v>
      </c>
      <c r="AI352" s="19">
        <f>SUM($AH$23:AH352)</f>
        <v>100000</v>
      </c>
      <c r="AJ352" s="19">
        <f t="shared" si="299"/>
        <v>139723.39487244596</v>
      </c>
      <c r="AK352" s="19">
        <f t="shared" ca="1" si="300"/>
        <v>139723.39487244596</v>
      </c>
      <c r="AL352" s="20">
        <f ca="1">IF($F$13,OFFSET(product_specs!$J$5,MIN(10,saving_model!AZ352),saving_model!$G$14),0)</f>
        <v>0</v>
      </c>
      <c r="AM352" s="19">
        <f t="shared" si="301"/>
        <v>139723.39487244596</v>
      </c>
      <c r="AN352" s="19">
        <f t="shared" si="310"/>
        <v>139847.17619460437</v>
      </c>
      <c r="AO352" s="19">
        <f t="shared" si="302"/>
        <v>0</v>
      </c>
      <c r="AP352" s="19">
        <f t="shared" si="303"/>
        <v>0</v>
      </c>
      <c r="AQ352" s="18">
        <f t="shared" si="273"/>
        <v>116.53931349550363</v>
      </c>
      <c r="AR352" s="18">
        <f t="shared" si="304"/>
        <v>0</v>
      </c>
      <c r="AS352" s="18">
        <f t="shared" si="305"/>
        <v>-14.484017325793779</v>
      </c>
      <c r="AT352" s="3">
        <f>return!Q335</f>
        <v>-1.036567044213621E-4</v>
      </c>
      <c r="AU352" s="8">
        <f t="shared" si="274"/>
        <v>1.1465320334035576</v>
      </c>
      <c r="AV352">
        <f t="shared" si="275"/>
        <v>0.38748670128855656</v>
      </c>
      <c r="AW352">
        <f t="shared" si="276"/>
        <v>6.5047469632125571E-4</v>
      </c>
      <c r="AX352">
        <f t="shared" si="306"/>
        <v>3.2385053059066129E-4</v>
      </c>
      <c r="AY352">
        <f t="shared" si="277"/>
        <v>0</v>
      </c>
      <c r="AZ352">
        <f t="shared" si="278"/>
        <v>27</v>
      </c>
      <c r="BA352">
        <f t="shared" si="279"/>
        <v>5</v>
      </c>
      <c r="BB352">
        <f t="shared" si="307"/>
        <v>1.6787019894054511E-3</v>
      </c>
      <c r="BC352">
        <f t="shared" si="280"/>
        <v>1.995947003105936E-2</v>
      </c>
      <c r="BD352">
        <f>VLOOKUP(MIN(90,BE352),mortality!$A$4:$G$76,saving_model!BA352+2,FALSE)</f>
        <v>9.97973501552968E-3</v>
      </c>
      <c r="BE352">
        <f t="shared" si="281"/>
        <v>76</v>
      </c>
      <c r="BF352" s="9">
        <f t="shared" si="308"/>
        <v>8.3717735912058888E-4</v>
      </c>
      <c r="BG352" s="7">
        <f>VLOOKUP(saving_model!AZ352,lapse!$B$4:$C$134,2,FALSE)</f>
        <v>0.01</v>
      </c>
      <c r="BI352">
        <f>discount_curve!K336</f>
        <v>0.69123739846584531</v>
      </c>
    </row>
    <row r="353" spans="1:61" x14ac:dyDescent="0.55000000000000004">
      <c r="A353">
        <f t="shared" si="309"/>
        <v>330</v>
      </c>
      <c r="B353" s="19">
        <f t="shared" ca="1" si="282"/>
        <v>26.529475014447826</v>
      </c>
      <c r="C353">
        <f t="shared" si="263"/>
        <v>0</v>
      </c>
      <c r="D353">
        <f t="shared" si="283"/>
        <v>90.342875507679565</v>
      </c>
      <c r="E353">
        <f t="shared" ca="1" si="284"/>
        <v>44.978825976957573</v>
      </c>
      <c r="F353">
        <f t="shared" si="264"/>
        <v>0</v>
      </c>
      <c r="G353">
        <f t="shared" si="285"/>
        <v>18.472210166861998</v>
      </c>
      <c r="H353">
        <f t="shared" si="286"/>
        <v>0</v>
      </c>
      <c r="I353" s="19">
        <f t="shared" si="287"/>
        <v>-279.48605687534615</v>
      </c>
      <c r="J353" s="26">
        <f t="shared" si="288"/>
        <v>-459.80944354129315</v>
      </c>
      <c r="L353" s="19">
        <f t="shared" si="289"/>
        <v>54002.022217572754</v>
      </c>
      <c r="M353" s="26">
        <f t="shared" si="265"/>
        <v>0</v>
      </c>
      <c r="N353" s="18">
        <f t="shared" si="290"/>
        <v>45.001685181310634</v>
      </c>
      <c r="O353" s="18">
        <f t="shared" si="291"/>
        <v>0</v>
      </c>
      <c r="P353" s="18">
        <f t="shared" si="292"/>
        <v>-279.48605687534615</v>
      </c>
      <c r="Q353" s="18">
        <f t="shared" si="293"/>
        <v>90.342875507679565</v>
      </c>
      <c r="R353" s="18">
        <f t="shared" si="294"/>
        <v>44.978825976957573</v>
      </c>
      <c r="S353" s="26">
        <f t="shared" si="295"/>
        <v>53542.212774031461</v>
      </c>
      <c r="T353" s="27">
        <f t="shared" si="296"/>
        <v>0</v>
      </c>
      <c r="U353" s="27"/>
      <c r="V353" s="19">
        <f t="shared" si="266"/>
        <v>0</v>
      </c>
      <c r="W353" s="19">
        <f t="shared" ca="1" si="267"/>
        <v>0</v>
      </c>
      <c r="X353" s="19">
        <f t="shared" si="268"/>
        <v>45.001685181310634</v>
      </c>
      <c r="Y353" s="19">
        <f t="shared" si="269"/>
        <v>18.472210166861998</v>
      </c>
      <c r="Z353" s="19">
        <f t="shared" si="262"/>
        <v>0</v>
      </c>
      <c r="AA353" s="19">
        <f t="shared" ca="1" si="297"/>
        <v>26.529475014448636</v>
      </c>
      <c r="AB353">
        <f t="shared" si="260"/>
        <v>0</v>
      </c>
      <c r="AC353" s="19">
        <f t="shared" si="270"/>
        <v>0</v>
      </c>
      <c r="AD353" s="29">
        <f t="shared" si="261"/>
        <v>0</v>
      </c>
      <c r="AE353" s="19">
        <f t="shared" ca="1" si="271"/>
        <v>26.529475014448636</v>
      </c>
      <c r="AF353" s="29">
        <f t="shared" ca="1" si="298"/>
        <v>-8.1001871876651421E-7</v>
      </c>
      <c r="AG353" s="19"/>
      <c r="AH353" s="19">
        <f t="shared" si="272"/>
        <v>0</v>
      </c>
      <c r="AI353" s="19">
        <f>SUM($AH$23:AH353)</f>
        <v>100000</v>
      </c>
      <c r="AJ353" s="19">
        <f t="shared" si="299"/>
        <v>139237.71896014037</v>
      </c>
      <c r="AK353" s="19">
        <f t="shared" ca="1" si="300"/>
        <v>139237.71896014037</v>
      </c>
      <c r="AL353" s="20">
        <f ca="1">IF($F$13,OFFSET(product_specs!$J$5,MIN(10,saving_model!AZ353),saving_model!$G$14),0)</f>
        <v>0</v>
      </c>
      <c r="AM353" s="19">
        <f t="shared" si="301"/>
        <v>139237.71896014037</v>
      </c>
      <c r="AN353" s="19">
        <f t="shared" si="310"/>
        <v>139716.15286378306</v>
      </c>
      <c r="AO353" s="19">
        <f t="shared" si="302"/>
        <v>0</v>
      </c>
      <c r="AP353" s="19">
        <f t="shared" si="303"/>
        <v>0</v>
      </c>
      <c r="AQ353" s="18">
        <f t="shared" si="273"/>
        <v>116.43012738648589</v>
      </c>
      <c r="AR353" s="18">
        <f t="shared" si="304"/>
        <v>0</v>
      </c>
      <c r="AS353" s="18">
        <f t="shared" si="305"/>
        <v>-724.00755251242492</v>
      </c>
      <c r="AT353" s="3">
        <f>return!Q336</f>
        <v>-5.1863108201121166E-3</v>
      </c>
      <c r="AU353" s="8">
        <f t="shared" si="274"/>
        <v>1.1470086637898007</v>
      </c>
      <c r="AV353">
        <f t="shared" si="275"/>
        <v>0.38651237606164468</v>
      </c>
      <c r="AW353">
        <f t="shared" si="276"/>
        <v>6.4883909462451082E-4</v>
      </c>
      <c r="AX353">
        <f t="shared" si="306"/>
        <v>3.2303621685897968E-4</v>
      </c>
      <c r="AY353">
        <f t="shared" si="277"/>
        <v>0</v>
      </c>
      <c r="AZ353">
        <f t="shared" si="278"/>
        <v>27</v>
      </c>
      <c r="BA353">
        <f t="shared" si="279"/>
        <v>5</v>
      </c>
      <c r="BB353">
        <f t="shared" si="307"/>
        <v>1.6787019894054511E-3</v>
      </c>
      <c r="BC353">
        <f t="shared" si="280"/>
        <v>1.995947003105936E-2</v>
      </c>
      <c r="BD353">
        <f>VLOOKUP(MIN(90,BE353),mortality!$A$4:$G$76,saving_model!BA353+2,FALSE)</f>
        <v>9.97973501552968E-3</v>
      </c>
      <c r="BE353">
        <f t="shared" si="281"/>
        <v>76</v>
      </c>
      <c r="BF353" s="9">
        <f t="shared" si="308"/>
        <v>8.3717735912058888E-4</v>
      </c>
      <c r="BG353" s="7">
        <f>VLOOKUP(saving_model!AZ353,lapse!$B$4:$C$134,2,FALSE)</f>
        <v>0.01</v>
      </c>
      <c r="BI353">
        <f>discount_curve!K337</f>
        <v>0.69046198390582769</v>
      </c>
    </row>
    <row r="354" spans="1:61" x14ac:dyDescent="0.55000000000000004">
      <c r="A354">
        <f t="shared" si="309"/>
        <v>331</v>
      </c>
      <c r="B354" s="19">
        <f t="shared" ca="1" si="282"/>
        <v>26.185088507025625</v>
      </c>
      <c r="C354">
        <f t="shared" si="263"/>
        <v>0</v>
      </c>
      <c r="D354">
        <f t="shared" si="283"/>
        <v>89.294612508762924</v>
      </c>
      <c r="E354">
        <f t="shared" ca="1" si="284"/>
        <v>44.456929383104445</v>
      </c>
      <c r="F354">
        <f t="shared" si="264"/>
        <v>0</v>
      </c>
      <c r="G354">
        <f t="shared" si="285"/>
        <v>18.433422137998747</v>
      </c>
      <c r="H354">
        <f t="shared" si="286"/>
        <v>0</v>
      </c>
      <c r="I354" s="19">
        <f t="shared" si="287"/>
        <v>-609.11564577939089</v>
      </c>
      <c r="J354" s="26">
        <f t="shared" si="288"/>
        <v>-787.48569831628265</v>
      </c>
      <c r="L354" s="19">
        <f t="shared" si="289"/>
        <v>53542.212774031461</v>
      </c>
      <c r="M354" s="26">
        <f t="shared" si="265"/>
        <v>0</v>
      </c>
      <c r="N354" s="18">
        <f t="shared" si="290"/>
        <v>44.618510645026213</v>
      </c>
      <c r="O354" s="18">
        <f t="shared" si="291"/>
        <v>0</v>
      </c>
      <c r="P354" s="18">
        <f t="shared" si="292"/>
        <v>-609.11564577939089</v>
      </c>
      <c r="Q354" s="18">
        <f t="shared" si="293"/>
        <v>89.294612508762924</v>
      </c>
      <c r="R354" s="18">
        <f t="shared" si="294"/>
        <v>44.456929383104445</v>
      </c>
      <c r="S354" s="26">
        <f t="shared" si="295"/>
        <v>52754.727075715178</v>
      </c>
      <c r="T354" s="27">
        <f t="shared" si="296"/>
        <v>0</v>
      </c>
      <c r="U354" s="27"/>
      <c r="V354" s="19">
        <f t="shared" si="266"/>
        <v>0</v>
      </c>
      <c r="W354" s="19">
        <f t="shared" ca="1" si="267"/>
        <v>0</v>
      </c>
      <c r="X354" s="19">
        <f t="shared" si="268"/>
        <v>44.618510645026213</v>
      </c>
      <c r="Y354" s="19">
        <f t="shared" si="269"/>
        <v>18.433422137998747</v>
      </c>
      <c r="Z354" s="19">
        <f t="shared" si="262"/>
        <v>0</v>
      </c>
      <c r="AA354" s="19">
        <f t="shared" ca="1" si="297"/>
        <v>26.185088507027466</v>
      </c>
      <c r="AB354">
        <f t="shared" si="260"/>
        <v>0</v>
      </c>
      <c r="AC354" s="19">
        <f t="shared" si="270"/>
        <v>0</v>
      </c>
      <c r="AD354" s="29">
        <f t="shared" si="261"/>
        <v>0</v>
      </c>
      <c r="AE354" s="19">
        <f t="shared" ca="1" si="271"/>
        <v>26.185088507027466</v>
      </c>
      <c r="AF354" s="29">
        <f t="shared" ca="1" si="298"/>
        <v>-1.8403056856186595E-6</v>
      </c>
      <c r="AG354" s="19"/>
      <c r="AH354" s="19">
        <f t="shared" si="272"/>
        <v>0</v>
      </c>
      <c r="AI354" s="19">
        <f>SUM($AH$23:AH354)</f>
        <v>100000</v>
      </c>
      <c r="AJ354" s="19">
        <f t="shared" si="299"/>
        <v>137969.0407457423</v>
      </c>
      <c r="AK354" s="19">
        <f t="shared" ca="1" si="300"/>
        <v>137969.0407457423</v>
      </c>
      <c r="AL354" s="20">
        <f ca="1">IF($F$13,OFFSET(product_specs!$J$5,MIN(10,saving_model!AZ354),saving_model!$G$14),0)</f>
        <v>0</v>
      </c>
      <c r="AM354" s="19">
        <f t="shared" si="301"/>
        <v>137969.0407457423</v>
      </c>
      <c r="AN354" s="19">
        <f t="shared" si="310"/>
        <v>138875.71518388414</v>
      </c>
      <c r="AO354" s="19">
        <f t="shared" si="302"/>
        <v>0</v>
      </c>
      <c r="AP354" s="19">
        <f t="shared" si="303"/>
        <v>0</v>
      </c>
      <c r="AQ354" s="18">
        <f t="shared" si="273"/>
        <v>115.72976265323678</v>
      </c>
      <c r="AR354" s="18">
        <f t="shared" si="304"/>
        <v>0</v>
      </c>
      <c r="AS354" s="18">
        <f t="shared" si="305"/>
        <v>-1581.889350977207</v>
      </c>
      <c r="AT354" s="3">
        <f>return!Q337</f>
        <v>-1.1400183894334504E-2</v>
      </c>
      <c r="AU354" s="8">
        <f t="shared" si="274"/>
        <v>1.1474854923183708</v>
      </c>
      <c r="AV354">
        <f t="shared" si="275"/>
        <v>0.38554050075016122</v>
      </c>
      <c r="AW354">
        <f t="shared" si="276"/>
        <v>6.4720760560566947E-4</v>
      </c>
      <c r="AX354">
        <f t="shared" si="306"/>
        <v>3.2222395069798568E-4</v>
      </c>
      <c r="AY354">
        <f t="shared" si="277"/>
        <v>0</v>
      </c>
      <c r="AZ354">
        <f t="shared" si="278"/>
        <v>27</v>
      </c>
      <c r="BA354">
        <f t="shared" si="279"/>
        <v>5</v>
      </c>
      <c r="BB354">
        <f t="shared" si="307"/>
        <v>1.6787019894054511E-3</v>
      </c>
      <c r="BC354">
        <f t="shared" si="280"/>
        <v>1.995947003105936E-2</v>
      </c>
      <c r="BD354">
        <f>VLOOKUP(MIN(90,BE354),mortality!$A$4:$G$76,saving_model!BA354+2,FALSE)</f>
        <v>9.97973501552968E-3</v>
      </c>
      <c r="BE354">
        <f t="shared" si="281"/>
        <v>76</v>
      </c>
      <c r="BF354" s="9">
        <f t="shared" si="308"/>
        <v>8.3717735912058888E-4</v>
      </c>
      <c r="BG354" s="7">
        <f>VLOOKUP(saving_model!AZ354,lapse!$B$4:$C$134,2,FALSE)</f>
        <v>0.01</v>
      </c>
      <c r="BI354">
        <f>discount_curve!K338</f>
        <v>0.68968743918841569</v>
      </c>
    </row>
    <row r="355" spans="1:61" x14ac:dyDescent="0.55000000000000004">
      <c r="A355">
        <f t="shared" si="309"/>
        <v>332</v>
      </c>
      <c r="B355" s="19">
        <f t="shared" ca="1" si="282"/>
        <v>25.567557006688446</v>
      </c>
      <c r="C355">
        <f t="shared" si="263"/>
        <v>0</v>
      </c>
      <c r="D355">
        <f t="shared" si="283"/>
        <v>88.217602475154379</v>
      </c>
      <c r="E355">
        <f t="shared" ca="1" si="284"/>
        <v>43.920720560827156</v>
      </c>
      <c r="F355">
        <f t="shared" si="264"/>
        <v>0</v>
      </c>
      <c r="G355">
        <f t="shared" si="285"/>
        <v>18.394715556410592</v>
      </c>
      <c r="H355">
        <f t="shared" si="286"/>
        <v>0</v>
      </c>
      <c r="I355" s="19">
        <f t="shared" si="287"/>
        <v>-318.96816185362314</v>
      </c>
      <c r="J355" s="26">
        <f t="shared" si="288"/>
        <v>-495.06875745270372</v>
      </c>
      <c r="L355" s="19">
        <f t="shared" si="289"/>
        <v>52754.727075715178</v>
      </c>
      <c r="M355" s="26">
        <f t="shared" si="265"/>
        <v>0</v>
      </c>
      <c r="N355" s="18">
        <f t="shared" si="290"/>
        <v>43.962272563095986</v>
      </c>
      <c r="O355" s="18">
        <f t="shared" si="291"/>
        <v>0</v>
      </c>
      <c r="P355" s="18">
        <f t="shared" si="292"/>
        <v>-318.96816185362314</v>
      </c>
      <c r="Q355" s="18">
        <f t="shared" si="293"/>
        <v>88.217602475154379</v>
      </c>
      <c r="R355" s="18">
        <f t="shared" si="294"/>
        <v>43.920720560827156</v>
      </c>
      <c r="S355" s="26">
        <f t="shared" si="295"/>
        <v>52259.658318262482</v>
      </c>
      <c r="T355" s="27">
        <f t="shared" si="296"/>
        <v>0</v>
      </c>
      <c r="U355" s="27"/>
      <c r="V355" s="19">
        <f t="shared" si="266"/>
        <v>0</v>
      </c>
      <c r="W355" s="19">
        <f t="shared" ca="1" si="267"/>
        <v>0</v>
      </c>
      <c r="X355" s="19">
        <f t="shared" si="268"/>
        <v>43.962272563095986</v>
      </c>
      <c r="Y355" s="19">
        <f t="shared" si="269"/>
        <v>18.394715556410592</v>
      </c>
      <c r="Z355" s="19">
        <f t="shared" si="262"/>
        <v>0</v>
      </c>
      <c r="AA355" s="19">
        <f t="shared" ca="1" si="297"/>
        <v>25.567557006685394</v>
      </c>
      <c r="AB355">
        <f t="shared" si="260"/>
        <v>0</v>
      </c>
      <c r="AC355" s="19">
        <f t="shared" si="270"/>
        <v>0</v>
      </c>
      <c r="AD355" s="29">
        <f t="shared" si="261"/>
        <v>0</v>
      </c>
      <c r="AE355" s="19">
        <f t="shared" ca="1" si="271"/>
        <v>25.567557006685394</v>
      </c>
      <c r="AF355" s="29">
        <f t="shared" ca="1" si="298"/>
        <v>3.0517810500896303E-6</v>
      </c>
      <c r="AG355" s="19"/>
      <c r="AH355" s="19">
        <f t="shared" si="272"/>
        <v>0</v>
      </c>
      <c r="AI355" s="19">
        <f>SUM($AH$23:AH355)</f>
        <v>100000</v>
      </c>
      <c r="AJ355" s="19">
        <f t="shared" si="299"/>
        <v>136648.55255672976</v>
      </c>
      <c r="AK355" s="19">
        <f t="shared" ca="1" si="300"/>
        <v>136648.55255672976</v>
      </c>
      <c r="AL355" s="20">
        <f ca="1">IF($F$13,OFFSET(product_specs!$J$5,MIN(10,saving_model!AZ355),saving_model!$G$14),0)</f>
        <v>0</v>
      </c>
      <c r="AM355" s="19">
        <f t="shared" si="301"/>
        <v>136648.55255672976</v>
      </c>
      <c r="AN355" s="19">
        <f t="shared" si="310"/>
        <v>137178.0960702537</v>
      </c>
      <c r="AO355" s="19">
        <f t="shared" si="302"/>
        <v>0</v>
      </c>
      <c r="AP355" s="19">
        <f t="shared" si="303"/>
        <v>0</v>
      </c>
      <c r="AQ355" s="18">
        <f t="shared" si="273"/>
        <v>114.31508005854475</v>
      </c>
      <c r="AR355" s="18">
        <f t="shared" si="304"/>
        <v>0</v>
      </c>
      <c r="AS355" s="18">
        <f t="shared" si="305"/>
        <v>-830.45686693075743</v>
      </c>
      <c r="AT355" s="3">
        <f>return!Q338</f>
        <v>-6.0589082026721863E-3</v>
      </c>
      <c r="AU355" s="8">
        <f t="shared" si="274"/>
        <v>1.1479625190716387</v>
      </c>
      <c r="AV355">
        <f t="shared" si="275"/>
        <v>0.38457106919385758</v>
      </c>
      <c r="AW355">
        <f t="shared" si="276"/>
        <v>6.4558021892351016E-4</v>
      </c>
      <c r="AX355">
        <f t="shared" si="306"/>
        <v>3.2141372695911605E-4</v>
      </c>
      <c r="AY355">
        <f t="shared" si="277"/>
        <v>0</v>
      </c>
      <c r="AZ355">
        <f t="shared" si="278"/>
        <v>27</v>
      </c>
      <c r="BA355">
        <f t="shared" si="279"/>
        <v>5</v>
      </c>
      <c r="BB355">
        <f t="shared" si="307"/>
        <v>1.6787019894054511E-3</v>
      </c>
      <c r="BC355">
        <f t="shared" si="280"/>
        <v>1.995947003105936E-2</v>
      </c>
      <c r="BD355">
        <f>VLOOKUP(MIN(90,BE355),mortality!$A$4:$G$76,saving_model!BA355+2,FALSE)</f>
        <v>9.97973501552968E-3</v>
      </c>
      <c r="BE355">
        <f t="shared" si="281"/>
        <v>76</v>
      </c>
      <c r="BF355" s="9">
        <f t="shared" si="308"/>
        <v>8.3717735912058888E-4</v>
      </c>
      <c r="BG355" s="7">
        <f>VLOOKUP(saving_model!AZ355,lapse!$B$4:$C$134,2,FALSE)</f>
        <v>0.01</v>
      </c>
      <c r="BI355">
        <f>discount_curve!K339</f>
        <v>0.68891376333783994</v>
      </c>
    </row>
    <row r="356" spans="1:61" x14ac:dyDescent="0.55000000000000004">
      <c r="A356">
        <f t="shared" si="309"/>
        <v>333</v>
      </c>
      <c r="B356" s="19">
        <f t="shared" ca="1" si="282"/>
        <v>25.193625014157234</v>
      </c>
      <c r="C356">
        <f t="shared" si="263"/>
        <v>0</v>
      </c>
      <c r="D356">
        <f t="shared" si="283"/>
        <v>87.751071217934992</v>
      </c>
      <c r="E356">
        <f t="shared" ca="1" si="284"/>
        <v>43.688449580815039</v>
      </c>
      <c r="F356">
        <f t="shared" si="264"/>
        <v>0</v>
      </c>
      <c r="G356">
        <f t="shared" si="285"/>
        <v>18.356090251074185</v>
      </c>
      <c r="H356">
        <f t="shared" si="286"/>
        <v>0</v>
      </c>
      <c r="I356" s="19">
        <f t="shared" si="287"/>
        <v>113.97544315951653</v>
      </c>
      <c r="J356" s="26">
        <f t="shared" si="288"/>
        <v>-61.013792904464935</v>
      </c>
      <c r="L356" s="19">
        <f t="shared" si="289"/>
        <v>52259.658318262474</v>
      </c>
      <c r="M356" s="26">
        <f t="shared" si="265"/>
        <v>0</v>
      </c>
      <c r="N356" s="18">
        <f t="shared" si="290"/>
        <v>43.549715265218722</v>
      </c>
      <c r="O356" s="18">
        <f t="shared" si="291"/>
        <v>0</v>
      </c>
      <c r="P356" s="18">
        <f t="shared" si="292"/>
        <v>113.97544315951653</v>
      </c>
      <c r="Q356" s="18">
        <f t="shared" si="293"/>
        <v>87.751071217934992</v>
      </c>
      <c r="R356" s="18">
        <f t="shared" si="294"/>
        <v>43.688449580815039</v>
      </c>
      <c r="S356" s="26">
        <f t="shared" si="295"/>
        <v>52198.644525358024</v>
      </c>
      <c r="T356" s="27">
        <f t="shared" si="296"/>
        <v>0</v>
      </c>
      <c r="U356" s="27"/>
      <c r="V356" s="19">
        <f t="shared" si="266"/>
        <v>0</v>
      </c>
      <c r="W356" s="19">
        <f t="shared" ca="1" si="267"/>
        <v>0</v>
      </c>
      <c r="X356" s="19">
        <f t="shared" si="268"/>
        <v>43.549715265218722</v>
      </c>
      <c r="Y356" s="19">
        <f t="shared" si="269"/>
        <v>18.356090251074185</v>
      </c>
      <c r="Z356" s="19">
        <f t="shared" si="262"/>
        <v>0</v>
      </c>
      <c r="AA356" s="19">
        <f t="shared" ca="1" si="297"/>
        <v>25.193625014144537</v>
      </c>
      <c r="AB356">
        <f t="shared" si="260"/>
        <v>0</v>
      </c>
      <c r="AC356" s="19">
        <f t="shared" si="270"/>
        <v>0</v>
      </c>
      <c r="AD356" s="29">
        <f t="shared" si="261"/>
        <v>0</v>
      </c>
      <c r="AE356" s="19">
        <f t="shared" ca="1" si="271"/>
        <v>25.193625014144537</v>
      </c>
      <c r="AF356" s="29">
        <f t="shared" ca="1" si="298"/>
        <v>1.269739868803299E-5</v>
      </c>
      <c r="AG356" s="19"/>
      <c r="AH356" s="19">
        <f t="shared" si="272"/>
        <v>0</v>
      </c>
      <c r="AI356" s="19">
        <f>SUM($AH$23:AH356)</f>
        <v>100000</v>
      </c>
      <c r="AJ356" s="19">
        <f t="shared" si="299"/>
        <v>136268.5420587569</v>
      </c>
      <c r="AK356" s="19">
        <f t="shared" ca="1" si="300"/>
        <v>136268.5420587569</v>
      </c>
      <c r="AL356" s="20">
        <f ca="1">IF($F$13,OFFSET(product_specs!$J$5,MIN(10,saving_model!AZ356),saving_model!$G$14),0)</f>
        <v>0</v>
      </c>
      <c r="AM356" s="19">
        <f t="shared" si="301"/>
        <v>136268.5420587569</v>
      </c>
      <c r="AN356" s="19">
        <f t="shared" si="310"/>
        <v>136233.32412326438</v>
      </c>
      <c r="AO356" s="19">
        <f t="shared" si="302"/>
        <v>0</v>
      </c>
      <c r="AP356" s="19">
        <f t="shared" si="303"/>
        <v>0</v>
      </c>
      <c r="AQ356" s="18">
        <f t="shared" si="273"/>
        <v>113.52777010272031</v>
      </c>
      <c r="AR356" s="18">
        <f t="shared" si="304"/>
        <v>0</v>
      </c>
      <c r="AS356" s="18">
        <f t="shared" si="305"/>
        <v>297.49141119045447</v>
      </c>
      <c r="AT356" s="3">
        <f>return!Q339</f>
        <v>2.1855117268807511E-3</v>
      </c>
      <c r="AU356" s="8">
        <f t="shared" si="274"/>
        <v>1.1484397441320093</v>
      </c>
      <c r="AV356">
        <f t="shared" si="275"/>
        <v>0.38360407524797496</v>
      </c>
      <c r="AW356">
        <f t="shared" si="276"/>
        <v>6.4395692426281396E-4</v>
      </c>
      <c r="AX356">
        <f t="shared" si="306"/>
        <v>3.2060554050675357E-4</v>
      </c>
      <c r="AY356">
        <f t="shared" si="277"/>
        <v>0</v>
      </c>
      <c r="AZ356">
        <f t="shared" si="278"/>
        <v>27</v>
      </c>
      <c r="BA356">
        <f t="shared" si="279"/>
        <v>5</v>
      </c>
      <c r="BB356">
        <f t="shared" si="307"/>
        <v>1.6787019894054511E-3</v>
      </c>
      <c r="BC356">
        <f t="shared" si="280"/>
        <v>1.995947003105936E-2</v>
      </c>
      <c r="BD356">
        <f>VLOOKUP(MIN(90,BE356),mortality!$A$4:$G$76,saving_model!BA356+2,FALSE)</f>
        <v>9.97973501552968E-3</v>
      </c>
      <c r="BE356">
        <f t="shared" si="281"/>
        <v>76</v>
      </c>
      <c r="BF356" s="9">
        <f t="shared" si="308"/>
        <v>8.3717735912058888E-4</v>
      </c>
      <c r="BG356" s="7">
        <f>VLOOKUP(saving_model!AZ356,lapse!$B$4:$C$134,2,FALSE)</f>
        <v>0.01</v>
      </c>
      <c r="BI356">
        <f>discount_curve!K340</f>
        <v>0.68814095537942455</v>
      </c>
    </row>
    <row r="357" spans="1:61" x14ac:dyDescent="0.55000000000000004">
      <c r="A357">
        <f t="shared" si="309"/>
        <v>334</v>
      </c>
      <c r="B357" s="19">
        <f t="shared" ca="1" si="282"/>
        <v>25.181324386462734</v>
      </c>
      <c r="C357">
        <f t="shared" si="263"/>
        <v>0</v>
      </c>
      <c r="D357">
        <f t="shared" si="283"/>
        <v>87.076784348149403</v>
      </c>
      <c r="E357">
        <f t="shared" ca="1" si="284"/>
        <v>43.352743731248012</v>
      </c>
      <c r="F357">
        <f t="shared" si="264"/>
        <v>0</v>
      </c>
      <c r="G357">
        <f t="shared" si="285"/>
        <v>18.317546051325287</v>
      </c>
      <c r="H357">
        <f t="shared" si="286"/>
        <v>0</v>
      </c>
      <c r="I357" s="19">
        <f t="shared" si="287"/>
        <v>-566.58510502751653</v>
      </c>
      <c r="J357" s="26">
        <f t="shared" si="288"/>
        <v>-740.51350354470196</v>
      </c>
      <c r="L357" s="19">
        <f t="shared" si="289"/>
        <v>52198.64452535801</v>
      </c>
      <c r="M357" s="26">
        <f t="shared" si="265"/>
        <v>0</v>
      </c>
      <c r="N357" s="18">
        <f t="shared" si="290"/>
        <v>43.498870437798345</v>
      </c>
      <c r="O357" s="18">
        <f t="shared" si="291"/>
        <v>0</v>
      </c>
      <c r="P357" s="18">
        <f t="shared" si="292"/>
        <v>-566.58510502751653</v>
      </c>
      <c r="Q357" s="18">
        <f t="shared" si="293"/>
        <v>87.076784348149403</v>
      </c>
      <c r="R357" s="18">
        <f t="shared" si="294"/>
        <v>43.352743731248012</v>
      </c>
      <c r="S357" s="26">
        <f t="shared" si="295"/>
        <v>51458.131021813293</v>
      </c>
      <c r="T357" s="27">
        <f t="shared" si="296"/>
        <v>0</v>
      </c>
      <c r="U357" s="27"/>
      <c r="V357" s="19">
        <f t="shared" si="266"/>
        <v>0</v>
      </c>
      <c r="W357" s="19">
        <f t="shared" ca="1" si="267"/>
        <v>0</v>
      </c>
      <c r="X357" s="19">
        <f t="shared" si="268"/>
        <v>43.498870437798345</v>
      </c>
      <c r="Y357" s="19">
        <f t="shared" si="269"/>
        <v>18.317546051325287</v>
      </c>
      <c r="Z357" s="19">
        <f t="shared" si="262"/>
        <v>0</v>
      </c>
      <c r="AA357" s="19">
        <f t="shared" ca="1" si="297"/>
        <v>25.181324386473058</v>
      </c>
      <c r="AB357">
        <f t="shared" si="260"/>
        <v>0</v>
      </c>
      <c r="AC357" s="19">
        <f t="shared" si="270"/>
        <v>0</v>
      </c>
      <c r="AD357" s="29">
        <f t="shared" si="261"/>
        <v>0</v>
      </c>
      <c r="AE357" s="19">
        <f t="shared" ca="1" si="271"/>
        <v>25.181324386473058</v>
      </c>
      <c r="AF357" s="29">
        <f t="shared" ca="1" si="298"/>
        <v>-1.0324185950594256E-5</v>
      </c>
      <c r="AG357" s="19"/>
      <c r="AH357" s="19">
        <f t="shared" si="272"/>
        <v>0</v>
      </c>
      <c r="AI357" s="19">
        <f>SUM($AH$23:AH357)</f>
        <v>100000</v>
      </c>
      <c r="AJ357" s="19">
        <f t="shared" si="299"/>
        <v>135562.3106220382</v>
      </c>
      <c r="AK357" s="19">
        <f t="shared" ca="1" si="300"/>
        <v>135562.3106220382</v>
      </c>
      <c r="AL357" s="20">
        <f ca="1">IF($F$13,OFFSET(product_specs!$J$5,MIN(10,saving_model!AZ357),saving_model!$G$14),0)</f>
        <v>0</v>
      </c>
      <c r="AM357" s="19">
        <f t="shared" si="301"/>
        <v>135562.3106220382</v>
      </c>
      <c r="AN357" s="19">
        <f t="shared" si="310"/>
        <v>136417.28776435211</v>
      </c>
      <c r="AO357" s="19">
        <f t="shared" si="302"/>
        <v>0</v>
      </c>
      <c r="AP357" s="19">
        <f t="shared" si="303"/>
        <v>0</v>
      </c>
      <c r="AQ357" s="18">
        <f t="shared" si="273"/>
        <v>113.68107313696009</v>
      </c>
      <c r="AR357" s="18">
        <f t="shared" si="304"/>
        <v>0</v>
      </c>
      <c r="AS357" s="18">
        <f t="shared" si="305"/>
        <v>-1482.5921383538862</v>
      </c>
      <c r="AT357" s="3">
        <f>return!Q340</f>
        <v>-1.0877130652254707E-2</v>
      </c>
      <c r="AU357" s="8">
        <f t="shared" si="274"/>
        <v>1.1489171675819219</v>
      </c>
      <c r="AV357">
        <f t="shared" si="275"/>
        <v>0.38263951278320535</v>
      </c>
      <c r="AW357">
        <f t="shared" si="276"/>
        <v>6.4233771133429939E-4</v>
      </c>
      <c r="AX357">
        <f t="shared" si="306"/>
        <v>3.1979938621819426E-4</v>
      </c>
      <c r="AY357">
        <f t="shared" si="277"/>
        <v>0</v>
      </c>
      <c r="AZ357">
        <f t="shared" si="278"/>
        <v>27</v>
      </c>
      <c r="BA357">
        <f t="shared" si="279"/>
        <v>5</v>
      </c>
      <c r="BB357">
        <f t="shared" si="307"/>
        <v>1.6787019894054511E-3</v>
      </c>
      <c r="BC357">
        <f t="shared" si="280"/>
        <v>1.995947003105936E-2</v>
      </c>
      <c r="BD357">
        <f>VLOOKUP(MIN(90,BE357),mortality!$A$4:$G$76,saving_model!BA357+2,FALSE)</f>
        <v>9.97973501552968E-3</v>
      </c>
      <c r="BE357">
        <f t="shared" si="281"/>
        <v>76</v>
      </c>
      <c r="BF357" s="9">
        <f t="shared" si="308"/>
        <v>8.3717735912058888E-4</v>
      </c>
      <c r="BG357" s="7">
        <f>VLOOKUP(saving_model!AZ357,lapse!$B$4:$C$134,2,FALSE)</f>
        <v>0.01</v>
      </c>
      <c r="BI357">
        <f>discount_curve!K341</f>
        <v>0.68736901433958808</v>
      </c>
    </row>
    <row r="358" spans="1:61" x14ac:dyDescent="0.55000000000000004">
      <c r="A358">
        <f t="shared" si="309"/>
        <v>335</v>
      </c>
      <c r="B358" s="19">
        <f t="shared" ca="1" si="282"/>
        <v>24.602693064661977</v>
      </c>
      <c r="C358">
        <f t="shared" si="263"/>
        <v>0</v>
      </c>
      <c r="D358">
        <f t="shared" si="283"/>
        <v>86.331735516914307</v>
      </c>
      <c r="E358">
        <f t="shared" ca="1" si="284"/>
        <v>42.98180776605826</v>
      </c>
      <c r="F358">
        <f t="shared" si="264"/>
        <v>0</v>
      </c>
      <c r="G358">
        <f t="shared" si="285"/>
        <v>18.27908278685803</v>
      </c>
      <c r="H358">
        <f t="shared" si="286"/>
        <v>0</v>
      </c>
      <c r="I358" s="19">
        <f t="shared" si="287"/>
        <v>24.814533190130291</v>
      </c>
      <c r="J358" s="26">
        <f t="shared" si="288"/>
        <v>-147.38078594436229</v>
      </c>
      <c r="L358" s="19">
        <f t="shared" si="289"/>
        <v>51458.131021813308</v>
      </c>
      <c r="M358" s="26">
        <f t="shared" si="265"/>
        <v>0</v>
      </c>
      <c r="N358" s="18">
        <f t="shared" si="290"/>
        <v>42.881775851511087</v>
      </c>
      <c r="O358" s="18">
        <f t="shared" si="291"/>
        <v>0</v>
      </c>
      <c r="P358" s="18">
        <f t="shared" si="292"/>
        <v>24.814533190130291</v>
      </c>
      <c r="Q358" s="18">
        <f t="shared" si="293"/>
        <v>86.331735516914307</v>
      </c>
      <c r="R358" s="18">
        <f t="shared" si="294"/>
        <v>42.98180776605826</v>
      </c>
      <c r="S358" s="26">
        <f t="shared" si="295"/>
        <v>51310.750235868953</v>
      </c>
      <c r="T358" s="27">
        <f t="shared" si="296"/>
        <v>0</v>
      </c>
      <c r="U358" s="27"/>
      <c r="V358" s="19">
        <f t="shared" si="266"/>
        <v>0</v>
      </c>
      <c r="W358" s="19">
        <f t="shared" ca="1" si="267"/>
        <v>0</v>
      </c>
      <c r="X358" s="19">
        <f t="shared" si="268"/>
        <v>42.881775851511087</v>
      </c>
      <c r="Y358" s="19">
        <f t="shared" si="269"/>
        <v>18.27908278685803</v>
      </c>
      <c r="Z358" s="19">
        <f t="shared" si="262"/>
        <v>0</v>
      </c>
      <c r="AA358" s="19">
        <f t="shared" ca="1" si="297"/>
        <v>24.602693064653057</v>
      </c>
      <c r="AB358">
        <f t="shared" si="260"/>
        <v>0</v>
      </c>
      <c r="AC358" s="19">
        <f t="shared" si="270"/>
        <v>0</v>
      </c>
      <c r="AD358" s="29">
        <f t="shared" si="261"/>
        <v>0</v>
      </c>
      <c r="AE358" s="19">
        <f t="shared" ca="1" si="271"/>
        <v>24.602693064653057</v>
      </c>
      <c r="AF358" s="29">
        <f t="shared" ca="1" si="298"/>
        <v>8.9208640474680578E-6</v>
      </c>
      <c r="AG358" s="19"/>
      <c r="AH358" s="19">
        <f t="shared" si="272"/>
        <v>0</v>
      </c>
      <c r="AI358" s="19">
        <f>SUM($AH$23:AH358)</f>
        <v>100000</v>
      </c>
      <c r="AJ358" s="19">
        <f t="shared" si="299"/>
        <v>134741.21183809184</v>
      </c>
      <c r="AK358" s="19">
        <f t="shared" ca="1" si="300"/>
        <v>134741.21183809184</v>
      </c>
      <c r="AL358" s="20">
        <f ca="1">IF($F$13,OFFSET(product_specs!$J$5,MIN(10,saving_model!AZ358),saving_model!$G$14),0)</f>
        <v>0</v>
      </c>
      <c r="AM358" s="19">
        <f t="shared" si="301"/>
        <v>134741.21183809184</v>
      </c>
      <c r="AN358" s="19">
        <f t="shared" si="310"/>
        <v>134821.01455286128</v>
      </c>
      <c r="AO358" s="19">
        <f t="shared" si="302"/>
        <v>0</v>
      </c>
      <c r="AP358" s="19">
        <f t="shared" si="303"/>
        <v>0</v>
      </c>
      <c r="AQ358" s="18">
        <f t="shared" si="273"/>
        <v>112.35084546071774</v>
      </c>
      <c r="AR358" s="18">
        <f t="shared" si="304"/>
        <v>0</v>
      </c>
      <c r="AS358" s="18">
        <f t="shared" si="305"/>
        <v>65.096261382580749</v>
      </c>
      <c r="AT358" s="3">
        <f>return!Q341</f>
        <v>4.8323737754518703E-4</v>
      </c>
      <c r="AU358" s="8">
        <f t="shared" si="274"/>
        <v>1.1493947895038497</v>
      </c>
      <c r="AV358">
        <f t="shared" si="275"/>
        <v>0.38167737568565285</v>
      </c>
      <c r="AW358">
        <f t="shared" si="276"/>
        <v>6.4072256987455719E-4</v>
      </c>
      <c r="AX358">
        <f t="shared" si="306"/>
        <v>3.1899525898361518E-4</v>
      </c>
      <c r="AY358">
        <f t="shared" si="277"/>
        <v>0</v>
      </c>
      <c r="AZ358">
        <f t="shared" si="278"/>
        <v>27</v>
      </c>
      <c r="BA358">
        <f t="shared" si="279"/>
        <v>5</v>
      </c>
      <c r="BB358">
        <f t="shared" si="307"/>
        <v>1.6787019894054511E-3</v>
      </c>
      <c r="BC358">
        <f t="shared" si="280"/>
        <v>1.995947003105936E-2</v>
      </c>
      <c r="BD358">
        <f>VLOOKUP(MIN(90,BE358),mortality!$A$4:$G$76,saving_model!BA358+2,FALSE)</f>
        <v>9.97973501552968E-3</v>
      </c>
      <c r="BE358">
        <f t="shared" si="281"/>
        <v>76</v>
      </c>
      <c r="BF358" s="9">
        <f t="shared" si="308"/>
        <v>8.3717735912058888E-4</v>
      </c>
      <c r="BG358" s="7">
        <f>VLOOKUP(saving_model!AZ358,lapse!$B$4:$C$134,2,FALSE)</f>
        <v>0.01</v>
      </c>
      <c r="BI358">
        <f>discount_curve!K342</f>
        <v>0.68659793924584034</v>
      </c>
    </row>
    <row r="359" spans="1:61" x14ac:dyDescent="0.55000000000000004">
      <c r="A359">
        <f t="shared" si="309"/>
        <v>336</v>
      </c>
      <c r="B359" s="19">
        <f t="shared" ca="1" si="282"/>
        <v>24.51825824216516</v>
      </c>
      <c r="C359">
        <f t="shared" si="263"/>
        <v>0</v>
      </c>
      <c r="D359">
        <f t="shared" si="283"/>
        <v>95.23359165786205</v>
      </c>
      <c r="E359">
        <f t="shared" ca="1" si="284"/>
        <v>42.844536089442094</v>
      </c>
      <c r="F359">
        <f t="shared" si="264"/>
        <v>0</v>
      </c>
      <c r="G359">
        <f t="shared" si="285"/>
        <v>18.240700287724149</v>
      </c>
      <c r="H359">
        <f t="shared" si="286"/>
        <v>0</v>
      </c>
      <c r="I359" s="19">
        <f t="shared" si="287"/>
        <v>9.213701322741974</v>
      </c>
      <c r="J359" s="26">
        <f t="shared" si="288"/>
        <v>-171.62338495445147</v>
      </c>
      <c r="L359" s="19">
        <f t="shared" si="289"/>
        <v>51310.750235868945</v>
      </c>
      <c r="M359" s="26">
        <f t="shared" si="265"/>
        <v>0</v>
      </c>
      <c r="N359" s="18">
        <f t="shared" si="290"/>
        <v>42.758958529890791</v>
      </c>
      <c r="O359" s="18">
        <f t="shared" si="291"/>
        <v>0</v>
      </c>
      <c r="P359" s="18">
        <f t="shared" si="292"/>
        <v>9.213701322741974</v>
      </c>
      <c r="Q359" s="18">
        <f t="shared" si="293"/>
        <v>95.23359165786205</v>
      </c>
      <c r="R359" s="18">
        <f t="shared" si="294"/>
        <v>42.844536089442094</v>
      </c>
      <c r="S359" s="26">
        <f t="shared" si="295"/>
        <v>51139.126850914494</v>
      </c>
      <c r="T359" s="27">
        <f t="shared" si="296"/>
        <v>0</v>
      </c>
      <c r="U359" s="27"/>
      <c r="V359" s="19">
        <f t="shared" si="266"/>
        <v>0</v>
      </c>
      <c r="W359" s="19">
        <f t="shared" ca="1" si="267"/>
        <v>0</v>
      </c>
      <c r="X359" s="19">
        <f t="shared" si="268"/>
        <v>42.758958529890791</v>
      </c>
      <c r="Y359" s="19">
        <f t="shared" si="269"/>
        <v>18.240700287724149</v>
      </c>
      <c r="Z359" s="19">
        <f t="shared" si="262"/>
        <v>0</v>
      </c>
      <c r="AA359" s="19">
        <f t="shared" ca="1" si="297"/>
        <v>24.518258242166642</v>
      </c>
      <c r="AB359">
        <f t="shared" si="260"/>
        <v>0</v>
      </c>
      <c r="AC359" s="19">
        <f t="shared" si="270"/>
        <v>0</v>
      </c>
      <c r="AD359" s="29">
        <f t="shared" si="261"/>
        <v>0</v>
      </c>
      <c r="AE359" s="19">
        <f t="shared" ca="1" si="271"/>
        <v>24.518258242166642</v>
      </c>
      <c r="AF359" s="29">
        <f t="shared" ca="1" si="298"/>
        <v>-1.4814816040598089E-6</v>
      </c>
      <c r="AG359" s="19"/>
      <c r="AH359" s="19">
        <f t="shared" si="272"/>
        <v>0</v>
      </c>
      <c r="AI359" s="19">
        <f>SUM($AH$23:AH359)</f>
        <v>100000</v>
      </c>
      <c r="AJ359" s="19">
        <f t="shared" si="299"/>
        <v>134673.56525611907</v>
      </c>
      <c r="AK359" s="19">
        <f t="shared" ca="1" si="300"/>
        <v>134673.56525611907</v>
      </c>
      <c r="AL359" s="20">
        <f ca="1">IF($F$13,OFFSET(product_specs!$J$5,MIN(10,saving_model!AZ359),saving_model!$G$14),0)</f>
        <v>0</v>
      </c>
      <c r="AM359" s="19">
        <f t="shared" si="301"/>
        <v>134673.56525611907</v>
      </c>
      <c r="AN359" s="19">
        <f t="shared" si="310"/>
        <v>134773.75996878312</v>
      </c>
      <c r="AO359" s="19">
        <f t="shared" si="302"/>
        <v>0</v>
      </c>
      <c r="AP359" s="19">
        <f t="shared" si="303"/>
        <v>0</v>
      </c>
      <c r="AQ359" s="18">
        <f t="shared" si="273"/>
        <v>112.31146664065261</v>
      </c>
      <c r="AR359" s="18">
        <f t="shared" si="304"/>
        <v>0</v>
      </c>
      <c r="AS359" s="18">
        <f t="shared" si="305"/>
        <v>24.233507953176076</v>
      </c>
      <c r="AT359" s="3">
        <f>return!Q342</f>
        <v>1.799587649080614E-4</v>
      </c>
      <c r="AU359" s="8">
        <f t="shared" si="274"/>
        <v>1.1498726099803005</v>
      </c>
      <c r="AV359">
        <f t="shared" si="275"/>
        <v>0.38071765785679468</v>
      </c>
      <c r="AW359">
        <f t="shared" si="276"/>
        <v>7.0714391110645225E-4</v>
      </c>
      <c r="AX359">
        <f t="shared" si="306"/>
        <v>3.1813619850310897E-4</v>
      </c>
      <c r="AY359">
        <f t="shared" si="277"/>
        <v>0</v>
      </c>
      <c r="AZ359">
        <f t="shared" si="278"/>
        <v>28</v>
      </c>
      <c r="BA359">
        <f t="shared" si="279"/>
        <v>5</v>
      </c>
      <c r="BB359">
        <f t="shared" si="307"/>
        <v>1.8573971984573445E-3</v>
      </c>
      <c r="BC359">
        <f t="shared" si="280"/>
        <v>2.2062475233754139E-2</v>
      </c>
      <c r="BD359">
        <f>VLOOKUP(MIN(90,BE359),mortality!$A$4:$G$76,saving_model!BA359+2,FALSE)</f>
        <v>1.103123761687707E-2</v>
      </c>
      <c r="BE359">
        <f t="shared" si="281"/>
        <v>77</v>
      </c>
      <c r="BF359" s="9">
        <f t="shared" si="308"/>
        <v>8.3717735912058888E-4</v>
      </c>
      <c r="BG359" s="7">
        <f>VLOOKUP(saving_model!AZ359,lapse!$B$4:$C$134,2,FALSE)</f>
        <v>0.01</v>
      </c>
      <c r="BI359">
        <f>discount_curve!K343</f>
        <v>0.68677572032794099</v>
      </c>
    </row>
    <row r="360" spans="1:61" x14ac:dyDescent="0.55000000000000004">
      <c r="A360">
        <f t="shared" si="309"/>
        <v>337</v>
      </c>
      <c r="B360" s="19">
        <f t="shared" ca="1" si="282"/>
        <v>24.416798808940939</v>
      </c>
      <c r="C360">
        <f t="shared" si="263"/>
        <v>0</v>
      </c>
      <c r="D360">
        <f t="shared" si="283"/>
        <v>94.629844786993857</v>
      </c>
      <c r="E360">
        <f t="shared" ca="1" si="284"/>
        <v>42.572917071955793</v>
      </c>
      <c r="F360">
        <f t="shared" si="264"/>
        <v>0</v>
      </c>
      <c r="G360">
        <f t="shared" si="285"/>
        <v>18.199140233483394</v>
      </c>
      <c r="H360">
        <f t="shared" si="286"/>
        <v>0</v>
      </c>
      <c r="I360" s="19">
        <f t="shared" si="287"/>
        <v>-297.51190655358783</v>
      </c>
      <c r="J360" s="26">
        <f t="shared" si="288"/>
        <v>-477.33060745496186</v>
      </c>
      <c r="L360" s="19">
        <f t="shared" si="289"/>
        <v>51139.126850914494</v>
      </c>
      <c r="M360" s="26">
        <f t="shared" si="265"/>
        <v>0</v>
      </c>
      <c r="N360" s="18">
        <f t="shared" si="290"/>
        <v>42.615939042428749</v>
      </c>
      <c r="O360" s="18">
        <f t="shared" si="291"/>
        <v>0</v>
      </c>
      <c r="P360" s="18">
        <f t="shared" si="292"/>
        <v>-297.51190655358783</v>
      </c>
      <c r="Q360" s="18">
        <f t="shared" si="293"/>
        <v>94.629844786993857</v>
      </c>
      <c r="R360" s="18">
        <f t="shared" si="294"/>
        <v>42.572917071955793</v>
      </c>
      <c r="S360" s="26">
        <f t="shared" si="295"/>
        <v>50661.796243459525</v>
      </c>
      <c r="T360" s="27">
        <f t="shared" si="296"/>
        <v>0</v>
      </c>
      <c r="U360" s="27"/>
      <c r="V360" s="19">
        <f t="shared" si="266"/>
        <v>0</v>
      </c>
      <c r="W360" s="19">
        <f t="shared" ca="1" si="267"/>
        <v>0</v>
      </c>
      <c r="X360" s="19">
        <f t="shared" si="268"/>
        <v>42.615939042428749</v>
      </c>
      <c r="Y360" s="19">
        <f t="shared" si="269"/>
        <v>18.199140233483394</v>
      </c>
      <c r="Z360" s="19">
        <f t="shared" si="262"/>
        <v>0</v>
      </c>
      <c r="AA360" s="19">
        <f t="shared" ca="1" si="297"/>
        <v>24.416798808945355</v>
      </c>
      <c r="AB360">
        <f t="shared" si="260"/>
        <v>0</v>
      </c>
      <c r="AC360" s="19">
        <f t="shared" si="270"/>
        <v>0</v>
      </c>
      <c r="AD360" s="29">
        <f t="shared" si="261"/>
        <v>0</v>
      </c>
      <c r="AE360" s="19">
        <f t="shared" ca="1" si="271"/>
        <v>24.416798808945355</v>
      </c>
      <c r="AF360" s="29">
        <f t="shared" ca="1" si="298"/>
        <v>-4.4160231027490227E-6</v>
      </c>
      <c r="AG360" s="19"/>
      <c r="AH360" s="19">
        <f t="shared" si="272"/>
        <v>0</v>
      </c>
      <c r="AI360" s="19">
        <f>SUM($AH$23:AH360)</f>
        <v>100000</v>
      </c>
      <c r="AJ360" s="19">
        <f t="shared" si="299"/>
        <v>134181.13550095801</v>
      </c>
      <c r="AK360" s="19">
        <f t="shared" ca="1" si="300"/>
        <v>134181.13550095801</v>
      </c>
      <c r="AL360" s="20">
        <f ca="1">IF($F$13,OFFSET(product_specs!$J$5,MIN(10,saving_model!AZ360),saving_model!$G$14),0)</f>
        <v>0</v>
      </c>
      <c r="AM360" s="19">
        <f t="shared" si="301"/>
        <v>134181.13550095801</v>
      </c>
      <c r="AN360" s="19">
        <f t="shared" si="310"/>
        <v>134685.68201009565</v>
      </c>
      <c r="AO360" s="19">
        <f t="shared" si="302"/>
        <v>0</v>
      </c>
      <c r="AP360" s="19">
        <f t="shared" si="303"/>
        <v>0</v>
      </c>
      <c r="AQ360" s="18">
        <f t="shared" si="273"/>
        <v>112.23806834174638</v>
      </c>
      <c r="AR360" s="18">
        <f t="shared" si="304"/>
        <v>0</v>
      </c>
      <c r="AS360" s="18">
        <f t="shared" si="305"/>
        <v>-784.61688159176958</v>
      </c>
      <c r="AT360" s="3">
        <f>return!Q343</f>
        <v>-5.8303990639592129E-3</v>
      </c>
      <c r="AU360" s="8">
        <f t="shared" si="274"/>
        <v>1.1503506290938166</v>
      </c>
      <c r="AV360">
        <f t="shared" si="275"/>
        <v>0.37969237774718512</v>
      </c>
      <c r="AW360">
        <f t="shared" si="276"/>
        <v>7.0523955870322938E-4</v>
      </c>
      <c r="AX360">
        <f t="shared" si="306"/>
        <v>3.1727945148930293E-4</v>
      </c>
      <c r="AY360">
        <f t="shared" si="277"/>
        <v>0</v>
      </c>
      <c r="AZ360">
        <f t="shared" si="278"/>
        <v>28</v>
      </c>
      <c r="BA360">
        <f t="shared" si="279"/>
        <v>5</v>
      </c>
      <c r="BB360">
        <f t="shared" si="307"/>
        <v>1.8573971984573445E-3</v>
      </c>
      <c r="BC360">
        <f t="shared" si="280"/>
        <v>2.2062475233754139E-2</v>
      </c>
      <c r="BD360">
        <f>VLOOKUP(MIN(90,BE360),mortality!$A$4:$G$76,saving_model!BA360+2,FALSE)</f>
        <v>1.103123761687707E-2</v>
      </c>
      <c r="BE360">
        <f t="shared" si="281"/>
        <v>77</v>
      </c>
      <c r="BF360" s="9">
        <f t="shared" si="308"/>
        <v>8.3717735912058888E-4</v>
      </c>
      <c r="BG360" s="7">
        <f>VLOOKUP(saving_model!AZ360,lapse!$B$4:$C$134,2,FALSE)</f>
        <v>0.01</v>
      </c>
      <c r="BI360">
        <f>discount_curve!K344</f>
        <v>0.68600813096813096</v>
      </c>
    </row>
    <row r="361" spans="1:61" x14ac:dyDescent="0.55000000000000004">
      <c r="A361">
        <f t="shared" si="309"/>
        <v>338</v>
      </c>
      <c r="B361" s="19">
        <f t="shared" ca="1" si="282"/>
        <v>24.060488665525156</v>
      </c>
      <c r="C361">
        <f t="shared" si="263"/>
        <v>0</v>
      </c>
      <c r="D361">
        <f t="shared" si="283"/>
        <v>93.975061010335537</v>
      </c>
      <c r="E361">
        <f t="shared" ca="1" si="284"/>
        <v>42.278337116905838</v>
      </c>
      <c r="F361">
        <f t="shared" si="264"/>
        <v>0</v>
      </c>
      <c r="G361">
        <f t="shared" si="285"/>
        <v>18.157674870678893</v>
      </c>
      <c r="H361">
        <f t="shared" si="286"/>
        <v>0</v>
      </c>
      <c r="I361" s="19">
        <f t="shared" si="287"/>
        <v>-49.036468424823695</v>
      </c>
      <c r="J361" s="26">
        <f t="shared" si="288"/>
        <v>-227.50803008826915</v>
      </c>
      <c r="L361" s="19">
        <f t="shared" si="289"/>
        <v>50661.796243459532</v>
      </c>
      <c r="M361" s="26">
        <f t="shared" si="265"/>
        <v>0</v>
      </c>
      <c r="N361" s="18">
        <f t="shared" si="290"/>
        <v>42.218163536216281</v>
      </c>
      <c r="O361" s="18">
        <f t="shared" si="291"/>
        <v>0</v>
      </c>
      <c r="P361" s="18">
        <f t="shared" si="292"/>
        <v>-49.036468424823695</v>
      </c>
      <c r="Q361" s="18">
        <f t="shared" si="293"/>
        <v>93.975061010335537</v>
      </c>
      <c r="R361" s="18">
        <f t="shared" si="294"/>
        <v>42.278337116905838</v>
      </c>
      <c r="S361" s="26">
        <f t="shared" si="295"/>
        <v>50434.288213371248</v>
      </c>
      <c r="T361" s="27">
        <f t="shared" si="296"/>
        <v>0</v>
      </c>
      <c r="U361" s="27"/>
      <c r="V361" s="19">
        <f t="shared" si="266"/>
        <v>0</v>
      </c>
      <c r="W361" s="19">
        <f t="shared" ca="1" si="267"/>
        <v>0</v>
      </c>
      <c r="X361" s="19">
        <f t="shared" si="268"/>
        <v>42.218163536216281</v>
      </c>
      <c r="Y361" s="19">
        <f t="shared" si="269"/>
        <v>18.157674870678893</v>
      </c>
      <c r="Z361" s="19">
        <f t="shared" si="262"/>
        <v>0</v>
      </c>
      <c r="AA361" s="19">
        <f t="shared" ca="1" si="297"/>
        <v>24.060488665537388</v>
      </c>
      <c r="AB361">
        <f t="shared" si="260"/>
        <v>0</v>
      </c>
      <c r="AC361" s="19">
        <f t="shared" si="270"/>
        <v>0</v>
      </c>
      <c r="AD361" s="29">
        <f t="shared" si="261"/>
        <v>0</v>
      </c>
      <c r="AE361" s="19">
        <f t="shared" ca="1" si="271"/>
        <v>24.060488665537388</v>
      </c>
      <c r="AF361" s="29">
        <f t="shared" ca="1" si="298"/>
        <v>-1.2231993196110125E-5</v>
      </c>
      <c r="AG361" s="19"/>
      <c r="AH361" s="19">
        <f t="shared" si="272"/>
        <v>0</v>
      </c>
      <c r="AI361" s="19">
        <f>SUM($AH$23:AH361)</f>
        <v>100000</v>
      </c>
      <c r="AJ361" s="19">
        <f t="shared" si="299"/>
        <v>133612.50075701386</v>
      </c>
      <c r="AK361" s="19">
        <f t="shared" ca="1" si="300"/>
        <v>133612.50075701386</v>
      </c>
      <c r="AL361" s="20">
        <f ca="1">IF($F$13,OFFSET(product_specs!$J$5,MIN(10,saving_model!AZ361),saving_model!$G$14),0)</f>
        <v>0</v>
      </c>
      <c r="AM361" s="19">
        <f t="shared" si="301"/>
        <v>133612.50075701386</v>
      </c>
      <c r="AN361" s="19">
        <f t="shared" si="310"/>
        <v>133788.82706016215</v>
      </c>
      <c r="AO361" s="19">
        <f t="shared" si="302"/>
        <v>0</v>
      </c>
      <c r="AP361" s="19">
        <f t="shared" si="303"/>
        <v>0</v>
      </c>
      <c r="AQ361" s="18">
        <f t="shared" si="273"/>
        <v>111.4906892168018</v>
      </c>
      <c r="AR361" s="18">
        <f t="shared" si="304"/>
        <v>0</v>
      </c>
      <c r="AS361" s="18">
        <f t="shared" si="305"/>
        <v>-129.67122786298302</v>
      </c>
      <c r="AT361" s="3">
        <f>return!Q344</f>
        <v>-9.7003150558860884E-4</v>
      </c>
      <c r="AU361" s="8">
        <f t="shared" si="274"/>
        <v>1.1508288469269743</v>
      </c>
      <c r="AV361">
        <f t="shared" si="275"/>
        <v>0.3786698587369926</v>
      </c>
      <c r="AW361">
        <f t="shared" si="276"/>
        <v>7.0334033475832848E-4</v>
      </c>
      <c r="AX361">
        <f t="shared" si="306"/>
        <v>3.1642501171198593E-4</v>
      </c>
      <c r="AY361">
        <f t="shared" si="277"/>
        <v>0</v>
      </c>
      <c r="AZ361">
        <f t="shared" si="278"/>
        <v>28</v>
      </c>
      <c r="BA361">
        <f t="shared" si="279"/>
        <v>5</v>
      </c>
      <c r="BB361">
        <f t="shared" si="307"/>
        <v>1.8573971984573445E-3</v>
      </c>
      <c r="BC361">
        <f t="shared" si="280"/>
        <v>2.2062475233754139E-2</v>
      </c>
      <c r="BD361">
        <f>VLOOKUP(MIN(90,BE361),mortality!$A$4:$G$76,saving_model!BA361+2,FALSE)</f>
        <v>1.103123761687707E-2</v>
      </c>
      <c r="BE361">
        <f t="shared" si="281"/>
        <v>77</v>
      </c>
      <c r="BF361" s="9">
        <f t="shared" si="308"/>
        <v>8.3717735912058888E-4</v>
      </c>
      <c r="BG361" s="7">
        <f>VLOOKUP(saving_model!AZ361,lapse!$B$4:$C$134,2,FALSE)</f>
        <v>0.01</v>
      </c>
      <c r="BI361">
        <f>discount_curve!K345</f>
        <v>0.68524139952074825</v>
      </c>
    </row>
    <row r="362" spans="1:61" x14ac:dyDescent="0.55000000000000004">
      <c r="A362">
        <f t="shared" si="309"/>
        <v>339</v>
      </c>
      <c r="B362" s="19">
        <f t="shared" ca="1" si="282"/>
        <v>23.912269527582737</v>
      </c>
      <c r="C362">
        <f t="shared" si="263"/>
        <v>0</v>
      </c>
      <c r="D362">
        <f t="shared" si="283"/>
        <v>93.652742409276428</v>
      </c>
      <c r="E362">
        <f t="shared" ca="1" si="284"/>
        <v>42.133329555025902</v>
      </c>
      <c r="F362">
        <f t="shared" si="264"/>
        <v>0</v>
      </c>
      <c r="G362">
        <f t="shared" si="285"/>
        <v>18.11630398356338</v>
      </c>
      <c r="H362">
        <f t="shared" si="286"/>
        <v>0</v>
      </c>
      <c r="I362" s="19">
        <f t="shared" si="287"/>
        <v>58.39075682292119</v>
      </c>
      <c r="J362" s="26">
        <f t="shared" si="288"/>
        <v>-119.42388865252724</v>
      </c>
      <c r="L362" s="19">
        <f t="shared" si="289"/>
        <v>50434.288213371263</v>
      </c>
      <c r="M362" s="26">
        <f t="shared" si="265"/>
        <v>0</v>
      </c>
      <c r="N362" s="18">
        <f t="shared" si="290"/>
        <v>42.028573511142717</v>
      </c>
      <c r="O362" s="18">
        <f t="shared" si="291"/>
        <v>0</v>
      </c>
      <c r="P362" s="18">
        <f t="shared" si="292"/>
        <v>58.39075682292119</v>
      </c>
      <c r="Q362" s="18">
        <f t="shared" si="293"/>
        <v>93.652742409276428</v>
      </c>
      <c r="R362" s="18">
        <f t="shared" si="294"/>
        <v>42.133329555025902</v>
      </c>
      <c r="S362" s="26">
        <f t="shared" si="295"/>
        <v>50314.864324718736</v>
      </c>
      <c r="T362" s="27">
        <f t="shared" si="296"/>
        <v>0</v>
      </c>
      <c r="U362" s="27"/>
      <c r="V362" s="19">
        <f t="shared" si="266"/>
        <v>0</v>
      </c>
      <c r="W362" s="19">
        <f t="shared" ca="1" si="267"/>
        <v>0</v>
      </c>
      <c r="X362" s="19">
        <f t="shared" si="268"/>
        <v>42.028573511142717</v>
      </c>
      <c r="Y362" s="19">
        <f t="shared" si="269"/>
        <v>18.11630398356338</v>
      </c>
      <c r="Z362" s="19">
        <f t="shared" si="262"/>
        <v>0</v>
      </c>
      <c r="AA362" s="19">
        <f t="shared" ca="1" si="297"/>
        <v>23.912269527579337</v>
      </c>
      <c r="AB362">
        <f t="shared" si="260"/>
        <v>0</v>
      </c>
      <c r="AC362" s="19">
        <f t="shared" si="270"/>
        <v>0</v>
      </c>
      <c r="AD362" s="29">
        <f t="shared" si="261"/>
        <v>0</v>
      </c>
      <c r="AE362" s="19">
        <f t="shared" ca="1" si="271"/>
        <v>23.912269527579337</v>
      </c>
      <c r="AF362" s="29">
        <f t="shared" ca="1" si="298"/>
        <v>3.3999469906120794E-6</v>
      </c>
      <c r="AG362" s="19"/>
      <c r="AH362" s="19">
        <f t="shared" si="272"/>
        <v>0</v>
      </c>
      <c r="AI362" s="19">
        <f>SUM($AH$23:AH362)</f>
        <v>100000</v>
      </c>
      <c r="AJ362" s="19">
        <f t="shared" si="299"/>
        <v>133513.78767169957</v>
      </c>
      <c r="AK362" s="19">
        <f t="shared" ca="1" si="300"/>
        <v>133513.78767169957</v>
      </c>
      <c r="AL362" s="20">
        <f ca="1">IF($F$13,OFFSET(product_specs!$J$5,MIN(10,saving_model!AZ362),saving_model!$G$14),0)</f>
        <v>0</v>
      </c>
      <c r="AM362" s="19">
        <f t="shared" si="301"/>
        <v>133513.78767169957</v>
      </c>
      <c r="AN362" s="19">
        <f t="shared" si="310"/>
        <v>133547.66514308238</v>
      </c>
      <c r="AO362" s="19">
        <f t="shared" si="302"/>
        <v>0</v>
      </c>
      <c r="AP362" s="19">
        <f t="shared" si="303"/>
        <v>0</v>
      </c>
      <c r="AQ362" s="18">
        <f t="shared" si="273"/>
        <v>111.28972095256866</v>
      </c>
      <c r="AR362" s="18">
        <f t="shared" si="304"/>
        <v>0</v>
      </c>
      <c r="AS362" s="18">
        <f t="shared" si="305"/>
        <v>154.82449913953221</v>
      </c>
      <c r="AT362" s="3">
        <f>return!Q345</f>
        <v>1.1602870555329492E-3</v>
      </c>
      <c r="AU362" s="8">
        <f t="shared" si="274"/>
        <v>1.1513072635623842</v>
      </c>
      <c r="AV362">
        <f t="shared" si="275"/>
        <v>0.3776500933905223</v>
      </c>
      <c r="AW362">
        <f t="shared" si="276"/>
        <v>7.0144622546071064E-4</v>
      </c>
      <c r="AX362">
        <f t="shared" si="306"/>
        <v>3.155728729577249E-4</v>
      </c>
      <c r="AY362">
        <f t="shared" si="277"/>
        <v>0</v>
      </c>
      <c r="AZ362">
        <f t="shared" si="278"/>
        <v>28</v>
      </c>
      <c r="BA362">
        <f t="shared" si="279"/>
        <v>5</v>
      </c>
      <c r="BB362">
        <f t="shared" si="307"/>
        <v>1.8573971984573445E-3</v>
      </c>
      <c r="BC362">
        <f t="shared" si="280"/>
        <v>2.2062475233754139E-2</v>
      </c>
      <c r="BD362">
        <f>VLOOKUP(MIN(90,BE362),mortality!$A$4:$G$76,saving_model!BA362+2,FALSE)</f>
        <v>1.103123761687707E-2</v>
      </c>
      <c r="BE362">
        <f t="shared" si="281"/>
        <v>77</v>
      </c>
      <c r="BF362" s="9">
        <f t="shared" si="308"/>
        <v>8.3717735912058888E-4</v>
      </c>
      <c r="BG362" s="7">
        <f>VLOOKUP(saving_model!AZ362,lapse!$B$4:$C$134,2,FALSE)</f>
        <v>0.01</v>
      </c>
      <c r="BI362">
        <f>discount_curve!K346</f>
        <v>0.68447552502692921</v>
      </c>
    </row>
    <row r="363" spans="1:61" x14ac:dyDescent="0.55000000000000004">
      <c r="A363">
        <f t="shared" si="309"/>
        <v>340</v>
      </c>
      <c r="B363" s="19">
        <f t="shared" ca="1" si="282"/>
        <v>23.854026247054151</v>
      </c>
      <c r="C363">
        <f t="shared" si="263"/>
        <v>0</v>
      </c>
      <c r="D363">
        <f t="shared" si="283"/>
        <v>93.934423573285144</v>
      </c>
      <c r="E363">
        <f t="shared" ca="1" si="284"/>
        <v>42.260054784926346</v>
      </c>
      <c r="F363">
        <f t="shared" si="264"/>
        <v>0</v>
      </c>
      <c r="G363">
        <f t="shared" si="285"/>
        <v>18.075027356881144</v>
      </c>
      <c r="H363">
        <f t="shared" si="286"/>
        <v>0</v>
      </c>
      <c r="I363" s="19">
        <f t="shared" si="287"/>
        <v>599.61715204897189</v>
      </c>
      <c r="J363" s="26">
        <f t="shared" si="288"/>
        <v>421.4936200868251</v>
      </c>
      <c r="L363" s="19">
        <f t="shared" si="289"/>
        <v>50314.864324718736</v>
      </c>
      <c r="M363" s="26">
        <f t="shared" si="265"/>
        <v>0</v>
      </c>
      <c r="N363" s="18">
        <f t="shared" si="290"/>
        <v>41.929053603932282</v>
      </c>
      <c r="O363" s="18">
        <f t="shared" si="291"/>
        <v>0</v>
      </c>
      <c r="P363" s="18">
        <f t="shared" si="292"/>
        <v>599.61715204897189</v>
      </c>
      <c r="Q363" s="18">
        <f t="shared" si="293"/>
        <v>93.934423573285144</v>
      </c>
      <c r="R363" s="18">
        <f t="shared" si="294"/>
        <v>42.260054784926346</v>
      </c>
      <c r="S363" s="26">
        <f t="shared" si="295"/>
        <v>50736.357944805561</v>
      </c>
      <c r="T363" s="27">
        <f t="shared" si="296"/>
        <v>0</v>
      </c>
      <c r="U363" s="27"/>
      <c r="V363" s="19">
        <f t="shared" si="266"/>
        <v>0</v>
      </c>
      <c r="W363" s="19">
        <f t="shared" ca="1" si="267"/>
        <v>0</v>
      </c>
      <c r="X363" s="19">
        <f t="shared" si="268"/>
        <v>41.929053603932282</v>
      </c>
      <c r="Y363" s="19">
        <f t="shared" si="269"/>
        <v>18.075027356881144</v>
      </c>
      <c r="Z363" s="19">
        <f t="shared" si="262"/>
        <v>0</v>
      </c>
      <c r="AA363" s="19">
        <f t="shared" ca="1" si="297"/>
        <v>23.854026247051138</v>
      </c>
      <c r="AB363">
        <f t="shared" si="260"/>
        <v>0</v>
      </c>
      <c r="AC363" s="19">
        <f t="shared" si="270"/>
        <v>0</v>
      </c>
      <c r="AD363" s="29">
        <f t="shared" si="261"/>
        <v>0</v>
      </c>
      <c r="AE363" s="19">
        <f t="shared" ca="1" si="271"/>
        <v>23.854026247051138</v>
      </c>
      <c r="AF363" s="29">
        <f t="shared" ca="1" si="298"/>
        <v>3.0127011996228248E-6</v>
      </c>
      <c r="AG363" s="19"/>
      <c r="AH363" s="19">
        <f t="shared" si="272"/>
        <v>0</v>
      </c>
      <c r="AI363" s="19">
        <f>SUM($AH$23:AH363)</f>
        <v>100000</v>
      </c>
      <c r="AJ363" s="19">
        <f t="shared" si="299"/>
        <v>134276.97018295492</v>
      </c>
      <c r="AK363" s="19">
        <f t="shared" ca="1" si="300"/>
        <v>134276.97018295492</v>
      </c>
      <c r="AL363" s="20">
        <f ca="1">IF($F$13,OFFSET(product_specs!$J$5,MIN(10,saving_model!AZ363),saving_model!$G$14),0)</f>
        <v>0</v>
      </c>
      <c r="AM363" s="19">
        <f t="shared" si="301"/>
        <v>134276.97018295492</v>
      </c>
      <c r="AN363" s="19">
        <f t="shared" si="310"/>
        <v>133591.19992126935</v>
      </c>
      <c r="AO363" s="19">
        <f t="shared" si="302"/>
        <v>0</v>
      </c>
      <c r="AP363" s="19">
        <f t="shared" si="303"/>
        <v>0</v>
      </c>
      <c r="AQ363" s="18">
        <f t="shared" si="273"/>
        <v>111.32599993439112</v>
      </c>
      <c r="AR363" s="18">
        <f t="shared" si="304"/>
        <v>0</v>
      </c>
      <c r="AS363" s="18">
        <f t="shared" si="305"/>
        <v>1594.1925232399437</v>
      </c>
      <c r="AT363" s="3">
        <f>return!Q346</f>
        <v>1.1943317568455791E-2</v>
      </c>
      <c r="AU363" s="8">
        <f t="shared" si="274"/>
        <v>1.1517858790826914</v>
      </c>
      <c r="AV363">
        <f t="shared" si="275"/>
        <v>0.37663307429210385</v>
      </c>
      <c r="AW363">
        <f t="shared" si="276"/>
        <v>6.9955721703653063E-4</v>
      </c>
      <c r="AX363">
        <f t="shared" si="306"/>
        <v>3.1472302902981966E-4</v>
      </c>
      <c r="AY363">
        <f t="shared" si="277"/>
        <v>0</v>
      </c>
      <c r="AZ363">
        <f t="shared" si="278"/>
        <v>28</v>
      </c>
      <c r="BA363">
        <f t="shared" si="279"/>
        <v>5</v>
      </c>
      <c r="BB363">
        <f t="shared" si="307"/>
        <v>1.8573971984573445E-3</v>
      </c>
      <c r="BC363">
        <f t="shared" si="280"/>
        <v>2.2062475233754139E-2</v>
      </c>
      <c r="BD363">
        <f>VLOOKUP(MIN(90,BE363),mortality!$A$4:$G$76,saving_model!BA363+2,FALSE)</f>
        <v>1.103123761687707E-2</v>
      </c>
      <c r="BE363">
        <f t="shared" si="281"/>
        <v>77</v>
      </c>
      <c r="BF363" s="9">
        <f t="shared" si="308"/>
        <v>8.3717735912058888E-4</v>
      </c>
      <c r="BG363" s="7">
        <f>VLOOKUP(saving_model!AZ363,lapse!$B$4:$C$134,2,FALSE)</f>
        <v>0.01</v>
      </c>
      <c r="BI363">
        <f>discount_curve!K347</f>
        <v>0.68371050652888155</v>
      </c>
    </row>
    <row r="364" spans="1:61" x14ac:dyDescent="0.55000000000000004">
      <c r="A364">
        <f t="shared" si="309"/>
        <v>341</v>
      </c>
      <c r="B364" s="19">
        <f t="shared" ca="1" si="282"/>
        <v>24.246453511472225</v>
      </c>
      <c r="C364">
        <f t="shared" si="263"/>
        <v>0</v>
      </c>
      <c r="D364">
        <f t="shared" si="283"/>
        <v>94.519128289729508</v>
      </c>
      <c r="E364">
        <f t="shared" ca="1" si="284"/>
        <v>42.523106948446213</v>
      </c>
      <c r="F364">
        <f t="shared" si="264"/>
        <v>0</v>
      </c>
      <c r="G364">
        <f t="shared" si="285"/>
        <v>18.033844775866935</v>
      </c>
      <c r="H364">
        <f t="shared" si="286"/>
        <v>0</v>
      </c>
      <c r="I364" s="19">
        <f t="shared" si="287"/>
        <v>387.21456631238397</v>
      </c>
      <c r="J364" s="26">
        <f t="shared" si="288"/>
        <v>207.89203278686909</v>
      </c>
      <c r="L364" s="19">
        <f t="shared" si="289"/>
        <v>50736.357944805561</v>
      </c>
      <c r="M364" s="26">
        <f t="shared" si="265"/>
        <v>0</v>
      </c>
      <c r="N364" s="18">
        <f t="shared" si="290"/>
        <v>42.28029828733797</v>
      </c>
      <c r="O364" s="18">
        <f t="shared" si="291"/>
        <v>0</v>
      </c>
      <c r="P364" s="18">
        <f t="shared" si="292"/>
        <v>387.21456631238397</v>
      </c>
      <c r="Q364" s="18">
        <f t="shared" si="293"/>
        <v>94.519128289729508</v>
      </c>
      <c r="R364" s="18">
        <f t="shared" si="294"/>
        <v>42.523106948446213</v>
      </c>
      <c r="S364" s="26">
        <f t="shared" si="295"/>
        <v>50944.24997759243</v>
      </c>
      <c r="T364" s="27">
        <f t="shared" si="296"/>
        <v>0</v>
      </c>
      <c r="U364" s="27"/>
      <c r="V364" s="19">
        <f t="shared" si="266"/>
        <v>0</v>
      </c>
      <c r="W364" s="19">
        <f t="shared" ca="1" si="267"/>
        <v>0</v>
      </c>
      <c r="X364" s="19">
        <f t="shared" si="268"/>
        <v>42.28029828733797</v>
      </c>
      <c r="Y364" s="19">
        <f t="shared" si="269"/>
        <v>18.033844775866935</v>
      </c>
      <c r="Z364" s="19">
        <f t="shared" si="262"/>
        <v>0</v>
      </c>
      <c r="AA364" s="19">
        <f t="shared" ca="1" si="297"/>
        <v>24.246453511471035</v>
      </c>
      <c r="AB364">
        <f t="shared" si="260"/>
        <v>0</v>
      </c>
      <c r="AC364" s="19">
        <f t="shared" si="270"/>
        <v>0</v>
      </c>
      <c r="AD364" s="29">
        <f t="shared" si="261"/>
        <v>0</v>
      </c>
      <c r="AE364" s="19">
        <f t="shared" ca="1" si="271"/>
        <v>24.246453511471035</v>
      </c>
      <c r="AF364" s="29">
        <f t="shared" ca="1" si="298"/>
        <v>1.1901590823981678E-6</v>
      </c>
      <c r="AG364" s="19"/>
      <c r="AH364" s="19">
        <f t="shared" si="272"/>
        <v>0</v>
      </c>
      <c r="AI364" s="19">
        <f>SUM($AH$23:AH364)</f>
        <v>100000</v>
      </c>
      <c r="AJ364" s="19">
        <f t="shared" si="299"/>
        <v>135477.63525655921</v>
      </c>
      <c r="AK364" s="19">
        <f t="shared" ca="1" si="300"/>
        <v>135477.63525655921</v>
      </c>
      <c r="AL364" s="20">
        <f ca="1">IF($F$13,OFFSET(product_specs!$J$5,MIN(10,saving_model!AZ364),saving_model!$G$14),0)</f>
        <v>0</v>
      </c>
      <c r="AM364" s="19">
        <f t="shared" si="301"/>
        <v>135477.63525655921</v>
      </c>
      <c r="AN364" s="19">
        <f t="shared" si="310"/>
        <v>135074.06644457488</v>
      </c>
      <c r="AO364" s="19">
        <f t="shared" si="302"/>
        <v>0</v>
      </c>
      <c r="AP364" s="19">
        <f t="shared" si="303"/>
        <v>0</v>
      </c>
      <c r="AQ364" s="18">
        <f t="shared" si="273"/>
        <v>112.56172203714574</v>
      </c>
      <c r="AR364" s="18">
        <f t="shared" si="304"/>
        <v>0</v>
      </c>
      <c r="AS364" s="18">
        <f t="shared" si="305"/>
        <v>1032.2610680429655</v>
      </c>
      <c r="AT364" s="3">
        <f>return!Q347</f>
        <v>7.6485592700314964E-3</v>
      </c>
      <c r="AU364" s="8">
        <f t="shared" si="274"/>
        <v>1.1522646935705754</v>
      </c>
      <c r="AV364">
        <f t="shared" si="275"/>
        <v>0.37561879404603754</v>
      </c>
      <c r="AW364">
        <f t="shared" si="276"/>
        <v>6.9767329574903637E-4</v>
      </c>
      <c r="AX364">
        <f t="shared" si="306"/>
        <v>3.1387547374825793E-4</v>
      </c>
      <c r="AY364">
        <f t="shared" si="277"/>
        <v>0</v>
      </c>
      <c r="AZ364">
        <f t="shared" si="278"/>
        <v>28</v>
      </c>
      <c r="BA364">
        <f t="shared" si="279"/>
        <v>5</v>
      </c>
      <c r="BB364">
        <f t="shared" si="307"/>
        <v>1.8573971984573445E-3</v>
      </c>
      <c r="BC364">
        <f t="shared" si="280"/>
        <v>2.2062475233754139E-2</v>
      </c>
      <c r="BD364">
        <f>VLOOKUP(MIN(90,BE364),mortality!$A$4:$G$76,saving_model!BA364+2,FALSE)</f>
        <v>1.103123761687707E-2</v>
      </c>
      <c r="BE364">
        <f t="shared" si="281"/>
        <v>77</v>
      </c>
      <c r="BF364" s="9">
        <f t="shared" si="308"/>
        <v>8.3717735912058888E-4</v>
      </c>
      <c r="BG364" s="7">
        <f>VLOOKUP(saving_model!AZ364,lapse!$B$4:$C$134,2,FALSE)</f>
        <v>0.01</v>
      </c>
      <c r="BI364">
        <f>discount_curve!K348</f>
        <v>0.68294634306988311</v>
      </c>
    </row>
    <row r="365" spans="1:61" x14ac:dyDescent="0.55000000000000004">
      <c r="A365">
        <f t="shared" si="309"/>
        <v>342</v>
      </c>
      <c r="B365" s="19">
        <f t="shared" ca="1" si="282"/>
        <v>24.46078562174668</v>
      </c>
      <c r="C365">
        <f t="shared" si="263"/>
        <v>0</v>
      </c>
      <c r="D365">
        <f t="shared" si="283"/>
        <v>94.78636722564633</v>
      </c>
      <c r="E365">
        <f t="shared" ca="1" si="284"/>
        <v>42.643334780192042</v>
      </c>
      <c r="F365">
        <f t="shared" si="264"/>
        <v>0</v>
      </c>
      <c r="G365">
        <f t="shared" si="285"/>
        <v>17.99275602624482</v>
      </c>
      <c r="H365">
        <f t="shared" si="286"/>
        <v>0</v>
      </c>
      <c r="I365" s="19">
        <f t="shared" si="287"/>
        <v>259.70527949959916</v>
      </c>
      <c r="J365" s="26">
        <f t="shared" si="288"/>
        <v>79.822035845769278</v>
      </c>
      <c r="L365" s="19">
        <f t="shared" si="289"/>
        <v>50944.24997759243</v>
      </c>
      <c r="M365" s="26">
        <f t="shared" si="265"/>
        <v>0</v>
      </c>
      <c r="N365" s="18">
        <f t="shared" si="290"/>
        <v>42.453541647993688</v>
      </c>
      <c r="O365" s="18">
        <f t="shared" si="291"/>
        <v>0</v>
      </c>
      <c r="P365" s="18">
        <f t="shared" si="292"/>
        <v>259.70527949959916</v>
      </c>
      <c r="Q365" s="18">
        <f t="shared" si="293"/>
        <v>94.78636722564633</v>
      </c>
      <c r="R365" s="18">
        <f t="shared" si="294"/>
        <v>42.643334780192042</v>
      </c>
      <c r="S365" s="26">
        <f t="shared" si="295"/>
        <v>51024.072013438192</v>
      </c>
      <c r="T365" s="27">
        <f t="shared" si="296"/>
        <v>0</v>
      </c>
      <c r="U365" s="27"/>
      <c r="V365" s="19">
        <f t="shared" si="266"/>
        <v>0</v>
      </c>
      <c r="W365" s="19">
        <f t="shared" ca="1" si="267"/>
        <v>0</v>
      </c>
      <c r="X365" s="19">
        <f t="shared" si="268"/>
        <v>42.453541647993688</v>
      </c>
      <c r="Y365" s="19">
        <f t="shared" si="269"/>
        <v>17.99275602624482</v>
      </c>
      <c r="Z365" s="19">
        <f t="shared" si="262"/>
        <v>0</v>
      </c>
      <c r="AA365" s="19">
        <f t="shared" ca="1" si="297"/>
        <v>24.460785621748869</v>
      </c>
      <c r="AB365">
        <f t="shared" si="260"/>
        <v>0</v>
      </c>
      <c r="AC365" s="19">
        <f t="shared" si="270"/>
        <v>0</v>
      </c>
      <c r="AD365" s="29">
        <f t="shared" si="261"/>
        <v>0</v>
      </c>
      <c r="AE365" s="19">
        <f t="shared" ca="1" si="271"/>
        <v>24.460785621748869</v>
      </c>
      <c r="AF365" s="29">
        <f t="shared" ca="1" si="298"/>
        <v>-2.1884716261411086E-6</v>
      </c>
      <c r="AG365" s="19"/>
      <c r="AH365" s="19">
        <f t="shared" si="272"/>
        <v>0</v>
      </c>
      <c r="AI365" s="19">
        <f>SUM($AH$23:AH365)</f>
        <v>100000</v>
      </c>
      <c r="AJ365" s="19">
        <f t="shared" si="299"/>
        <v>136227.54178613055</v>
      </c>
      <c r="AK365" s="19">
        <f t="shared" ca="1" si="300"/>
        <v>136227.54178613055</v>
      </c>
      <c r="AL365" s="20">
        <f ca="1">IF($F$13,OFFSET(product_specs!$J$5,MIN(10,saving_model!AZ365),saving_model!$G$14),0)</f>
        <v>0</v>
      </c>
      <c r="AM365" s="19">
        <f t="shared" si="301"/>
        <v>136227.54178613055</v>
      </c>
      <c r="AN365" s="19">
        <f t="shared" si="310"/>
        <v>135993.76579058071</v>
      </c>
      <c r="AO365" s="19">
        <f t="shared" si="302"/>
        <v>0</v>
      </c>
      <c r="AP365" s="19">
        <f t="shared" si="303"/>
        <v>0</v>
      </c>
      <c r="AQ365" s="18">
        <f t="shared" si="273"/>
        <v>113.32813815881725</v>
      </c>
      <c r="AR365" s="18">
        <f t="shared" si="304"/>
        <v>0</v>
      </c>
      <c r="AS365" s="18">
        <f t="shared" si="305"/>
        <v>694.20826741731867</v>
      </c>
      <c r="AT365" s="3">
        <f>return!Q348</f>
        <v>5.1089640231589684E-3</v>
      </c>
      <c r="AU365" s="8">
        <f t="shared" si="274"/>
        <v>1.1527437071087498</v>
      </c>
      <c r="AV365">
        <f t="shared" si="275"/>
        <v>0.37460724527654021</v>
      </c>
      <c r="AW365">
        <f t="shared" si="276"/>
        <v>6.9579444789846909E-4</v>
      </c>
      <c r="AX365">
        <f t="shared" si="306"/>
        <v>3.1303020094967021E-4</v>
      </c>
      <c r="AY365">
        <f t="shared" si="277"/>
        <v>0</v>
      </c>
      <c r="AZ365">
        <f t="shared" si="278"/>
        <v>28</v>
      </c>
      <c r="BA365">
        <f t="shared" si="279"/>
        <v>5</v>
      </c>
      <c r="BB365">
        <f t="shared" si="307"/>
        <v>1.8573971984573445E-3</v>
      </c>
      <c r="BC365">
        <f t="shared" si="280"/>
        <v>2.2062475233754139E-2</v>
      </c>
      <c r="BD365">
        <f>VLOOKUP(MIN(90,BE365),mortality!$A$4:$G$76,saving_model!BA365+2,FALSE)</f>
        <v>1.103123761687707E-2</v>
      </c>
      <c r="BE365">
        <f t="shared" si="281"/>
        <v>77</v>
      </c>
      <c r="BF365" s="9">
        <f t="shared" si="308"/>
        <v>8.3717735912058888E-4</v>
      </c>
      <c r="BG365" s="7">
        <f>VLOOKUP(saving_model!AZ365,lapse!$B$4:$C$134,2,FALSE)</f>
        <v>0.01</v>
      </c>
      <c r="BI365">
        <f>discount_curve!K349</f>
        <v>0.68218303369428201</v>
      </c>
    </row>
    <row r="366" spans="1:61" x14ac:dyDescent="0.55000000000000004">
      <c r="A366">
        <f t="shared" si="309"/>
        <v>343</v>
      </c>
      <c r="B366" s="19">
        <f t="shared" ca="1" si="282"/>
        <v>24.568299116982843</v>
      </c>
      <c r="C366">
        <f t="shared" si="263"/>
        <v>0</v>
      </c>
      <c r="D366">
        <f t="shared" si="283"/>
        <v>94.997672168735747</v>
      </c>
      <c r="E366">
        <f t="shared" ca="1" si="284"/>
        <v>42.738398529258617</v>
      </c>
      <c r="F366">
        <f t="shared" si="264"/>
        <v>0</v>
      </c>
      <c r="G366">
        <f t="shared" si="285"/>
        <v>17.951760894227071</v>
      </c>
      <c r="H366">
        <f t="shared" si="286"/>
        <v>0</v>
      </c>
      <c r="I366" s="19">
        <f t="shared" si="287"/>
        <v>327.63066784703608</v>
      </c>
      <c r="J366" s="26">
        <f t="shared" si="288"/>
        <v>147.37453713783179</v>
      </c>
      <c r="L366" s="19">
        <f t="shared" si="289"/>
        <v>51024.072013438199</v>
      </c>
      <c r="M366" s="26">
        <f t="shared" si="265"/>
        <v>0</v>
      </c>
      <c r="N366" s="18">
        <f t="shared" si="290"/>
        <v>42.520060011198495</v>
      </c>
      <c r="O366" s="18">
        <f t="shared" si="291"/>
        <v>0</v>
      </c>
      <c r="P366" s="18">
        <f t="shared" si="292"/>
        <v>327.63066784703608</v>
      </c>
      <c r="Q366" s="18">
        <f t="shared" si="293"/>
        <v>94.997672168735747</v>
      </c>
      <c r="R366" s="18">
        <f t="shared" si="294"/>
        <v>42.738398529258617</v>
      </c>
      <c r="S366" s="26">
        <f t="shared" si="295"/>
        <v>51171.446550576038</v>
      </c>
      <c r="T366" s="27">
        <f t="shared" si="296"/>
        <v>0</v>
      </c>
      <c r="U366" s="27"/>
      <c r="V366" s="19">
        <f t="shared" si="266"/>
        <v>0</v>
      </c>
      <c r="W366" s="19">
        <f t="shared" ca="1" si="267"/>
        <v>0</v>
      </c>
      <c r="X366" s="19">
        <f t="shared" si="268"/>
        <v>42.520060011198495</v>
      </c>
      <c r="Y366" s="19">
        <f t="shared" si="269"/>
        <v>17.951760894227071</v>
      </c>
      <c r="Z366" s="19">
        <f t="shared" si="262"/>
        <v>0</v>
      </c>
      <c r="AA366" s="19">
        <f t="shared" ca="1" si="297"/>
        <v>24.568299116971424</v>
      </c>
      <c r="AB366">
        <f t="shared" si="260"/>
        <v>0</v>
      </c>
      <c r="AC366" s="19">
        <f t="shared" si="270"/>
        <v>0</v>
      </c>
      <c r="AD366" s="29">
        <f t="shared" si="261"/>
        <v>0</v>
      </c>
      <c r="AE366" s="19">
        <f t="shared" ca="1" si="271"/>
        <v>24.568299116971424</v>
      </c>
      <c r="AF366" s="29">
        <f t="shared" ca="1" si="298"/>
        <v>1.141842176366481E-5</v>
      </c>
      <c r="AG366" s="19"/>
      <c r="AH366" s="19">
        <f t="shared" si="272"/>
        <v>0</v>
      </c>
      <c r="AI366" s="19">
        <f>SUM($AH$23:AH366)</f>
        <v>100000</v>
      </c>
      <c r="AJ366" s="19">
        <f t="shared" si="299"/>
        <v>136899.90465640393</v>
      </c>
      <c r="AK366" s="19">
        <f t="shared" ca="1" si="300"/>
        <v>136899.90465640393</v>
      </c>
      <c r="AL366" s="20">
        <f ca="1">IF($F$13,OFFSET(product_specs!$J$5,MIN(10,saving_model!AZ366),saving_model!$G$14),0)</f>
        <v>0</v>
      </c>
      <c r="AM366" s="19">
        <f t="shared" si="301"/>
        <v>136899.90465640393</v>
      </c>
      <c r="AN366" s="19">
        <f t="shared" si="310"/>
        <v>136574.64591983921</v>
      </c>
      <c r="AO366" s="19">
        <f t="shared" si="302"/>
        <v>0</v>
      </c>
      <c r="AP366" s="19">
        <f t="shared" si="303"/>
        <v>0</v>
      </c>
      <c r="AQ366" s="18">
        <f t="shared" si="273"/>
        <v>113.81220493319934</v>
      </c>
      <c r="AR366" s="18">
        <f t="shared" si="304"/>
        <v>0</v>
      </c>
      <c r="AS366" s="18">
        <f t="shared" si="305"/>
        <v>878.14188299582236</v>
      </c>
      <c r="AT366" s="3">
        <f>return!Q349</f>
        <v>6.4351203132060331E-3</v>
      </c>
      <c r="AU366" s="8">
        <f t="shared" si="274"/>
        <v>1.1532229197799628</v>
      </c>
      <c r="AV366">
        <f t="shared" si="275"/>
        <v>0.37359842062769205</v>
      </c>
      <c r="AW366">
        <f t="shared" si="276"/>
        <v>6.9392065982196377E-4</v>
      </c>
      <c r="AX366">
        <f t="shared" si="306"/>
        <v>3.1218720448728519E-4</v>
      </c>
      <c r="AY366">
        <f t="shared" si="277"/>
        <v>0</v>
      </c>
      <c r="AZ366">
        <f t="shared" si="278"/>
        <v>28</v>
      </c>
      <c r="BA366">
        <f t="shared" si="279"/>
        <v>5</v>
      </c>
      <c r="BB366">
        <f t="shared" si="307"/>
        <v>1.8573971984573445E-3</v>
      </c>
      <c r="BC366">
        <f t="shared" si="280"/>
        <v>2.2062475233754139E-2</v>
      </c>
      <c r="BD366">
        <f>VLOOKUP(MIN(90,BE366),mortality!$A$4:$G$76,saving_model!BA366+2,FALSE)</f>
        <v>1.103123761687707E-2</v>
      </c>
      <c r="BE366">
        <f t="shared" si="281"/>
        <v>77</v>
      </c>
      <c r="BF366" s="9">
        <f t="shared" si="308"/>
        <v>8.3717735912058888E-4</v>
      </c>
      <c r="BG366" s="7">
        <f>VLOOKUP(saving_model!AZ366,lapse!$B$4:$C$134,2,FALSE)</f>
        <v>0.01</v>
      </c>
      <c r="BI366">
        <f>discount_curve!K350</f>
        <v>0.68142057744749351</v>
      </c>
    </row>
    <row r="367" spans="1:61" x14ac:dyDescent="0.55000000000000004">
      <c r="A367">
        <f t="shared" si="309"/>
        <v>344</v>
      </c>
      <c r="B367" s="19">
        <f t="shared" ca="1" si="282"/>
        <v>24.73201295896348</v>
      </c>
      <c r="C367">
        <f t="shared" si="263"/>
        <v>0</v>
      </c>
      <c r="D367">
        <f t="shared" si="283"/>
        <v>95.276864701901118</v>
      </c>
      <c r="E367">
        <f t="shared" ca="1" si="284"/>
        <v>42.864004151758721</v>
      </c>
      <c r="F367">
        <f t="shared" si="264"/>
        <v>0</v>
      </c>
      <c r="G367">
        <f t="shared" si="285"/>
        <v>17.910859166513074</v>
      </c>
      <c r="H367">
        <f t="shared" si="286"/>
        <v>0</v>
      </c>
      <c r="I367" s="19">
        <f t="shared" si="287"/>
        <v>333.74668142288738</v>
      </c>
      <c r="J367" s="26">
        <f t="shared" si="288"/>
        <v>152.96294044375099</v>
      </c>
      <c r="L367" s="19">
        <f t="shared" si="289"/>
        <v>51171.446550576031</v>
      </c>
      <c r="M367" s="26">
        <f t="shared" si="265"/>
        <v>0</v>
      </c>
      <c r="N367" s="18">
        <f t="shared" si="290"/>
        <v>42.642872125480025</v>
      </c>
      <c r="O367" s="18">
        <f t="shared" si="291"/>
        <v>0</v>
      </c>
      <c r="P367" s="18">
        <f t="shared" si="292"/>
        <v>333.74668142288738</v>
      </c>
      <c r="Q367" s="18">
        <f t="shared" si="293"/>
        <v>95.276864701901118</v>
      </c>
      <c r="R367" s="18">
        <f t="shared" si="294"/>
        <v>42.864004151758721</v>
      </c>
      <c r="S367" s="26">
        <f t="shared" si="295"/>
        <v>51324.409491019782</v>
      </c>
      <c r="T367" s="27">
        <f t="shared" si="296"/>
        <v>0</v>
      </c>
      <c r="U367" s="27"/>
      <c r="V367" s="19">
        <f t="shared" si="266"/>
        <v>0</v>
      </c>
      <c r="W367" s="19">
        <f t="shared" ca="1" si="267"/>
        <v>0</v>
      </c>
      <c r="X367" s="19">
        <f t="shared" si="268"/>
        <v>42.642872125480025</v>
      </c>
      <c r="Y367" s="19">
        <f t="shared" si="269"/>
        <v>17.910859166513074</v>
      </c>
      <c r="Z367" s="19">
        <f t="shared" si="262"/>
        <v>0</v>
      </c>
      <c r="AA367" s="19">
        <f t="shared" ca="1" si="297"/>
        <v>24.732012958966951</v>
      </c>
      <c r="AB367">
        <f t="shared" si="260"/>
        <v>0</v>
      </c>
      <c r="AC367" s="19">
        <f t="shared" si="270"/>
        <v>0</v>
      </c>
      <c r="AD367" s="29">
        <f t="shared" si="261"/>
        <v>0</v>
      </c>
      <c r="AE367" s="19">
        <f t="shared" ca="1" si="271"/>
        <v>24.732012958966951</v>
      </c>
      <c r="AF367" s="29">
        <f t="shared" ca="1" si="298"/>
        <v>-3.4710012641880894E-6</v>
      </c>
      <c r="AG367" s="19"/>
      <c r="AH367" s="19">
        <f t="shared" si="272"/>
        <v>0</v>
      </c>
      <c r="AI367" s="19">
        <f>SUM($AH$23:AH367)</f>
        <v>100000</v>
      </c>
      <c r="AJ367" s="19">
        <f t="shared" si="299"/>
        <v>137673.00145907578</v>
      </c>
      <c r="AK367" s="19">
        <f t="shared" ca="1" si="300"/>
        <v>137673.00145907578</v>
      </c>
      <c r="AL367" s="20">
        <f ca="1">IF($F$13,OFFSET(product_specs!$J$5,MIN(10,saving_model!AZ367),saving_model!$G$14),0)</f>
        <v>0</v>
      </c>
      <c r="AM367" s="19">
        <f t="shared" si="301"/>
        <v>137673.00145907578</v>
      </c>
      <c r="AN367" s="19">
        <f t="shared" si="310"/>
        <v>137338.97559790182</v>
      </c>
      <c r="AO367" s="19">
        <f t="shared" si="302"/>
        <v>0</v>
      </c>
      <c r="AP367" s="19">
        <f t="shared" si="303"/>
        <v>0</v>
      </c>
      <c r="AQ367" s="18">
        <f t="shared" si="273"/>
        <v>114.44914633158486</v>
      </c>
      <c r="AR367" s="18">
        <f t="shared" si="304"/>
        <v>0</v>
      </c>
      <c r="AS367" s="18">
        <f t="shared" si="305"/>
        <v>896.95001501105617</v>
      </c>
      <c r="AT367" s="3">
        <f>return!Q350</f>
        <v>6.5363680837886573E-3</v>
      </c>
      <c r="AU367" s="8">
        <f t="shared" si="274"/>
        <v>1.1537023316669972</v>
      </c>
      <c r="AV367">
        <f t="shared" si="275"/>
        <v>0.37259231276338278</v>
      </c>
      <c r="AW367">
        <f t="shared" si="276"/>
        <v>6.9205191789344989E-4</v>
      </c>
      <c r="AX367">
        <f t="shared" si="306"/>
        <v>3.113464782308849E-4</v>
      </c>
      <c r="AY367">
        <f t="shared" si="277"/>
        <v>0</v>
      </c>
      <c r="AZ367">
        <f t="shared" si="278"/>
        <v>28</v>
      </c>
      <c r="BA367">
        <f t="shared" si="279"/>
        <v>5</v>
      </c>
      <c r="BB367">
        <f t="shared" si="307"/>
        <v>1.8573971984573445E-3</v>
      </c>
      <c r="BC367">
        <f t="shared" si="280"/>
        <v>2.2062475233754139E-2</v>
      </c>
      <c r="BD367">
        <f>VLOOKUP(MIN(90,BE367),mortality!$A$4:$G$76,saving_model!BA367+2,FALSE)</f>
        <v>1.103123761687707E-2</v>
      </c>
      <c r="BE367">
        <f t="shared" si="281"/>
        <v>77</v>
      </c>
      <c r="BF367" s="9">
        <f t="shared" si="308"/>
        <v>8.3717735912058888E-4</v>
      </c>
      <c r="BG367" s="7">
        <f>VLOOKUP(saving_model!AZ367,lapse!$B$4:$C$134,2,FALSE)</f>
        <v>0.01</v>
      </c>
      <c r="BI367">
        <f>discount_curve!K351</f>
        <v>0.68065897337600068</v>
      </c>
    </row>
    <row r="368" spans="1:61" x14ac:dyDescent="0.55000000000000004">
      <c r="A368">
        <f t="shared" si="309"/>
        <v>345</v>
      </c>
      <c r="B368" s="19">
        <f t="shared" ca="1" si="282"/>
        <v>24.900290612226058</v>
      </c>
      <c r="C368">
        <f t="shared" si="263"/>
        <v>0</v>
      </c>
      <c r="D368">
        <f t="shared" si="283"/>
        <v>95.038788225555152</v>
      </c>
      <c r="E368">
        <f t="shared" ca="1" si="284"/>
        <v>42.756896186960994</v>
      </c>
      <c r="F368">
        <f t="shared" si="264"/>
        <v>0</v>
      </c>
      <c r="G368">
        <f t="shared" si="285"/>
        <v>17.870050630288194</v>
      </c>
      <c r="H368">
        <f t="shared" si="286"/>
        <v>0</v>
      </c>
      <c r="I368" s="19">
        <f t="shared" si="287"/>
        <v>-227.5224307385966</v>
      </c>
      <c r="J368" s="26">
        <f t="shared" si="288"/>
        <v>-408.08845639362698</v>
      </c>
      <c r="L368" s="19">
        <f t="shared" si="289"/>
        <v>51324.409491019782</v>
      </c>
      <c r="M368" s="26">
        <f t="shared" si="265"/>
        <v>0</v>
      </c>
      <c r="N368" s="18">
        <f t="shared" si="290"/>
        <v>42.770341242516487</v>
      </c>
      <c r="O368" s="18">
        <f t="shared" si="291"/>
        <v>0</v>
      </c>
      <c r="P368" s="18">
        <f t="shared" si="292"/>
        <v>-227.5224307385966</v>
      </c>
      <c r="Q368" s="18">
        <f t="shared" si="293"/>
        <v>95.038788225555152</v>
      </c>
      <c r="R368" s="18">
        <f t="shared" si="294"/>
        <v>42.756896186960994</v>
      </c>
      <c r="S368" s="26">
        <f t="shared" si="295"/>
        <v>50916.321034626155</v>
      </c>
      <c r="T368" s="27">
        <f t="shared" si="296"/>
        <v>0</v>
      </c>
      <c r="U368" s="27"/>
      <c r="V368" s="19">
        <f t="shared" si="266"/>
        <v>0</v>
      </c>
      <c r="W368" s="19">
        <f t="shared" ca="1" si="267"/>
        <v>0</v>
      </c>
      <c r="X368" s="19">
        <f t="shared" si="268"/>
        <v>42.770341242516487</v>
      </c>
      <c r="Y368" s="19">
        <f t="shared" si="269"/>
        <v>17.870050630288194</v>
      </c>
      <c r="Z368" s="19">
        <f t="shared" si="262"/>
        <v>0</v>
      </c>
      <c r="AA368" s="19">
        <f t="shared" ca="1" si="297"/>
        <v>24.900290612228293</v>
      </c>
      <c r="AB368">
        <f t="shared" si="260"/>
        <v>0</v>
      </c>
      <c r="AC368" s="19">
        <f t="shared" si="270"/>
        <v>0</v>
      </c>
      <c r="AD368" s="29">
        <f t="shared" si="261"/>
        <v>0</v>
      </c>
      <c r="AE368" s="19">
        <f t="shared" ca="1" si="271"/>
        <v>24.900290612228293</v>
      </c>
      <c r="AF368" s="29">
        <f t="shared" ca="1" si="298"/>
        <v>-2.2346569039655151E-6</v>
      </c>
      <c r="AG368" s="19"/>
      <c r="AH368" s="19">
        <f t="shared" si="272"/>
        <v>0</v>
      </c>
      <c r="AI368" s="19">
        <f>SUM($AH$23:AH368)</f>
        <v>100000</v>
      </c>
      <c r="AJ368" s="19">
        <f t="shared" si="299"/>
        <v>137699.81441563857</v>
      </c>
      <c r="AK368" s="19">
        <f t="shared" ca="1" si="300"/>
        <v>137699.81441563857</v>
      </c>
      <c r="AL368" s="20">
        <f ca="1">IF($F$13,OFFSET(product_specs!$J$5,MIN(10,saving_model!AZ368),saving_model!$G$14),0)</f>
        <v>0</v>
      </c>
      <c r="AM368" s="19">
        <f t="shared" si="301"/>
        <v>137699.81441563857</v>
      </c>
      <c r="AN368" s="19">
        <f t="shared" si="310"/>
        <v>138121.47646658131</v>
      </c>
      <c r="AO368" s="19">
        <f t="shared" si="302"/>
        <v>0</v>
      </c>
      <c r="AP368" s="19">
        <f t="shared" si="303"/>
        <v>0</v>
      </c>
      <c r="AQ368" s="18">
        <f t="shared" si="273"/>
        <v>115.10123038881777</v>
      </c>
      <c r="AR368" s="18">
        <f t="shared" si="304"/>
        <v>0</v>
      </c>
      <c r="AS368" s="18">
        <f t="shared" si="305"/>
        <v>-613.12164110783488</v>
      </c>
      <c r="AT368" s="3">
        <f>return!Q351</f>
        <v>-4.4427052015423296E-3</v>
      </c>
      <c r="AU368" s="8">
        <f t="shared" si="274"/>
        <v>1.1541819428526696</v>
      </c>
      <c r="AV368">
        <f t="shared" si="275"/>
        <v>0.37158891436725844</v>
      </c>
      <c r="AW368">
        <f t="shared" si="276"/>
        <v>6.9018820852355194E-4</v>
      </c>
      <c r="AX368">
        <f t="shared" si="306"/>
        <v>3.1050801606676015E-4</v>
      </c>
      <c r="AY368">
        <f t="shared" si="277"/>
        <v>0</v>
      </c>
      <c r="AZ368">
        <f t="shared" si="278"/>
        <v>28</v>
      </c>
      <c r="BA368">
        <f t="shared" si="279"/>
        <v>5</v>
      </c>
      <c r="BB368">
        <f t="shared" si="307"/>
        <v>1.8573971984573445E-3</v>
      </c>
      <c r="BC368">
        <f t="shared" si="280"/>
        <v>2.2062475233754139E-2</v>
      </c>
      <c r="BD368">
        <f>VLOOKUP(MIN(90,BE368),mortality!$A$4:$G$76,saving_model!BA368+2,FALSE)</f>
        <v>1.103123761687707E-2</v>
      </c>
      <c r="BE368">
        <f t="shared" si="281"/>
        <v>77</v>
      </c>
      <c r="BF368" s="9">
        <f t="shared" si="308"/>
        <v>8.3717735912058888E-4</v>
      </c>
      <c r="BG368" s="7">
        <f>VLOOKUP(saving_model!AZ368,lapse!$B$4:$C$134,2,FALSE)</f>
        <v>0.01</v>
      </c>
      <c r="BI368">
        <f>discount_curve!K352</f>
        <v>0.67989822052735138</v>
      </c>
    </row>
    <row r="369" spans="1:61" x14ac:dyDescent="0.55000000000000004">
      <c r="A369">
        <f t="shared" si="309"/>
        <v>346</v>
      </c>
      <c r="B369" s="19">
        <f t="shared" ca="1" si="282"/>
        <v>24.60093245563678</v>
      </c>
      <c r="C369">
        <f t="shared" si="263"/>
        <v>0</v>
      </c>
      <c r="D369">
        <f t="shared" si="283"/>
        <v>94.225529911881139</v>
      </c>
      <c r="E369">
        <f t="shared" ca="1" si="284"/>
        <v>42.391020296283415</v>
      </c>
      <c r="F369">
        <f t="shared" si="264"/>
        <v>0</v>
      </c>
      <c r="G369">
        <f t="shared" si="285"/>
        <v>17.829335073222676</v>
      </c>
      <c r="H369">
        <f t="shared" si="286"/>
        <v>0</v>
      </c>
      <c r="I369" s="19">
        <f t="shared" si="287"/>
        <v>-287.64132174446053</v>
      </c>
      <c r="J369" s="26">
        <f t="shared" si="288"/>
        <v>-466.68813948148454</v>
      </c>
      <c r="L369" s="19">
        <f t="shared" si="289"/>
        <v>50916.321034626155</v>
      </c>
      <c r="M369" s="26">
        <f t="shared" si="265"/>
        <v>0</v>
      </c>
      <c r="N369" s="18">
        <f t="shared" si="290"/>
        <v>42.430267528855133</v>
      </c>
      <c r="O369" s="18">
        <f t="shared" si="291"/>
        <v>0</v>
      </c>
      <c r="P369" s="18">
        <f t="shared" si="292"/>
        <v>-287.64132174446053</v>
      </c>
      <c r="Q369" s="18">
        <f t="shared" si="293"/>
        <v>94.225529911881139</v>
      </c>
      <c r="R369" s="18">
        <f t="shared" si="294"/>
        <v>42.391020296283415</v>
      </c>
      <c r="S369" s="26">
        <f t="shared" si="295"/>
        <v>50449.63289514467</v>
      </c>
      <c r="T369" s="27">
        <f t="shared" si="296"/>
        <v>0</v>
      </c>
      <c r="U369" s="27"/>
      <c r="V369" s="19">
        <f t="shared" si="266"/>
        <v>0</v>
      </c>
      <c r="W369" s="19">
        <f t="shared" ca="1" si="267"/>
        <v>0</v>
      </c>
      <c r="X369" s="19">
        <f t="shared" si="268"/>
        <v>42.430267528855133</v>
      </c>
      <c r="Y369" s="19">
        <f t="shared" si="269"/>
        <v>17.829335073222676</v>
      </c>
      <c r="Z369" s="19">
        <f t="shared" si="262"/>
        <v>0</v>
      </c>
      <c r="AA369" s="19">
        <f t="shared" ca="1" si="297"/>
        <v>24.600932455632456</v>
      </c>
      <c r="AB369">
        <f t="shared" si="260"/>
        <v>0</v>
      </c>
      <c r="AC369" s="19">
        <f t="shared" si="270"/>
        <v>0</v>
      </c>
      <c r="AD369" s="29">
        <f t="shared" si="261"/>
        <v>0</v>
      </c>
      <c r="AE369" s="19">
        <f t="shared" ca="1" si="271"/>
        <v>24.600932455632456</v>
      </c>
      <c r="AF369" s="29">
        <f t="shared" ca="1" si="298"/>
        <v>4.3236525471002096E-6</v>
      </c>
      <c r="AG369" s="19"/>
      <c r="AH369" s="19">
        <f t="shared" si="272"/>
        <v>0</v>
      </c>
      <c r="AI369" s="19">
        <f>SUM($AH$23:AH369)</f>
        <v>100000</v>
      </c>
      <c r="AJ369" s="19">
        <f t="shared" si="299"/>
        <v>136890.14843330951</v>
      </c>
      <c r="AK369" s="19">
        <f t="shared" ca="1" si="300"/>
        <v>136890.14843330951</v>
      </c>
      <c r="AL369" s="20">
        <f ca="1">IF($F$13,OFFSET(product_specs!$J$5,MIN(10,saving_model!AZ369),saving_model!$G$14),0)</f>
        <v>0</v>
      </c>
      <c r="AM369" s="19">
        <f t="shared" si="301"/>
        <v>136890.14843330951</v>
      </c>
      <c r="AN369" s="19">
        <f t="shared" si="310"/>
        <v>137393.25359508465</v>
      </c>
      <c r="AO369" s="19">
        <f t="shared" si="302"/>
        <v>0</v>
      </c>
      <c r="AP369" s="19">
        <f t="shared" si="303"/>
        <v>0</v>
      </c>
      <c r="AQ369" s="18">
        <f t="shared" si="273"/>
        <v>114.49437799590389</v>
      </c>
      <c r="AR369" s="18">
        <f t="shared" si="304"/>
        <v>0</v>
      </c>
      <c r="AS369" s="18">
        <f t="shared" si="305"/>
        <v>-777.22156755847539</v>
      </c>
      <c r="AT369" s="3">
        <f>return!Q352</f>
        <v>-5.6616301894847343E-3</v>
      </c>
      <c r="AU369" s="8">
        <f t="shared" si="274"/>
        <v>1.1546617534198316</v>
      </c>
      <c r="AV369">
        <f t="shared" si="275"/>
        <v>0.37058821814266812</v>
      </c>
      <c r="AW369">
        <f t="shared" si="276"/>
        <v>6.8832951815949101E-4</v>
      </c>
      <c r="AX369">
        <f t="shared" si="306"/>
        <v>3.0967181189766609E-4</v>
      </c>
      <c r="AY369">
        <f t="shared" si="277"/>
        <v>0</v>
      </c>
      <c r="AZ369">
        <f t="shared" si="278"/>
        <v>28</v>
      </c>
      <c r="BA369">
        <f t="shared" si="279"/>
        <v>5</v>
      </c>
      <c r="BB369">
        <f t="shared" si="307"/>
        <v>1.8573971984573445E-3</v>
      </c>
      <c r="BC369">
        <f t="shared" si="280"/>
        <v>2.2062475233754139E-2</v>
      </c>
      <c r="BD369">
        <f>VLOOKUP(MIN(90,BE369),mortality!$A$4:$G$76,saving_model!BA369+2,FALSE)</f>
        <v>1.103123761687707E-2</v>
      </c>
      <c r="BE369">
        <f t="shared" si="281"/>
        <v>77</v>
      </c>
      <c r="BF369" s="9">
        <f t="shared" si="308"/>
        <v>8.3717735912058888E-4</v>
      </c>
      <c r="BG369" s="7">
        <f>VLOOKUP(saving_model!AZ369,lapse!$B$4:$C$134,2,FALSE)</f>
        <v>0.01</v>
      </c>
      <c r="BI369">
        <f>discount_curve!K353</f>
        <v>0.67913831795015889</v>
      </c>
    </row>
    <row r="370" spans="1:61" x14ac:dyDescent="0.55000000000000004">
      <c r="A370">
        <f t="shared" si="309"/>
        <v>347</v>
      </c>
      <c r="B370" s="19">
        <f t="shared" ca="1" si="282"/>
        <v>24.252648462476486</v>
      </c>
      <c r="C370">
        <f t="shared" si="263"/>
        <v>0</v>
      </c>
      <c r="D370">
        <f t="shared" si="283"/>
        <v>93.456078518980789</v>
      </c>
      <c r="E370">
        <f t="shared" ca="1" si="284"/>
        <v>42.044852653140985</v>
      </c>
      <c r="F370">
        <f t="shared" si="264"/>
        <v>0</v>
      </c>
      <c r="G370">
        <f t="shared" si="285"/>
        <v>17.788712283470549</v>
      </c>
      <c r="H370">
        <f t="shared" si="286"/>
        <v>0</v>
      </c>
      <c r="I370" s="19">
        <f t="shared" si="287"/>
        <v>-183.70948266163248</v>
      </c>
      <c r="J370" s="26">
        <f t="shared" si="288"/>
        <v>-361.2517745797013</v>
      </c>
      <c r="L370" s="19">
        <f t="shared" si="289"/>
        <v>50449.63289514467</v>
      </c>
      <c r="M370" s="26">
        <f t="shared" si="265"/>
        <v>0</v>
      </c>
      <c r="N370" s="18">
        <f t="shared" si="290"/>
        <v>42.041360745953888</v>
      </c>
      <c r="O370" s="18">
        <f t="shared" si="291"/>
        <v>0</v>
      </c>
      <c r="P370" s="18">
        <f t="shared" si="292"/>
        <v>-183.70948266163248</v>
      </c>
      <c r="Q370" s="18">
        <f t="shared" si="293"/>
        <v>93.456078518980789</v>
      </c>
      <c r="R370" s="18">
        <f t="shared" si="294"/>
        <v>42.044852653140985</v>
      </c>
      <c r="S370" s="26">
        <f t="shared" si="295"/>
        <v>50088.381120564962</v>
      </c>
      <c r="T370" s="27">
        <f t="shared" si="296"/>
        <v>0</v>
      </c>
      <c r="U370" s="27"/>
      <c r="V370" s="19">
        <f t="shared" si="266"/>
        <v>0</v>
      </c>
      <c r="W370" s="19">
        <f t="shared" ca="1" si="267"/>
        <v>0</v>
      </c>
      <c r="X370" s="19">
        <f t="shared" si="268"/>
        <v>42.041360745953888</v>
      </c>
      <c r="Y370" s="19">
        <f t="shared" si="269"/>
        <v>17.788712283470549</v>
      </c>
      <c r="Z370" s="19">
        <f t="shared" si="262"/>
        <v>0</v>
      </c>
      <c r="AA370" s="19">
        <f t="shared" ca="1" si="297"/>
        <v>24.252648462483339</v>
      </c>
      <c r="AB370">
        <f t="shared" si="260"/>
        <v>0</v>
      </c>
      <c r="AC370" s="19">
        <f t="shared" si="270"/>
        <v>0</v>
      </c>
      <c r="AD370" s="29">
        <f t="shared" si="261"/>
        <v>0</v>
      </c>
      <c r="AE370" s="19">
        <f t="shared" ca="1" si="271"/>
        <v>24.252648462483339</v>
      </c>
      <c r="AF370" s="29">
        <f t="shared" ca="1" si="298"/>
        <v>-6.8531846864061663E-6</v>
      </c>
      <c r="AG370" s="19"/>
      <c r="AH370" s="19">
        <f t="shared" si="272"/>
        <v>0</v>
      </c>
      <c r="AI370" s="19">
        <f>SUM($AH$23:AH370)</f>
        <v>100000</v>
      </c>
      <c r="AJ370" s="19">
        <f t="shared" si="299"/>
        <v>136138.91995551588</v>
      </c>
      <c r="AK370" s="19">
        <f t="shared" ca="1" si="300"/>
        <v>136138.91995551588</v>
      </c>
      <c r="AL370" s="20">
        <f ca="1">IF($F$13,OFFSET(product_specs!$J$5,MIN(10,saving_model!AZ370),saving_model!$G$14),0)</f>
        <v>0</v>
      </c>
      <c r="AM370" s="19">
        <f t="shared" si="301"/>
        <v>136138.91995551588</v>
      </c>
      <c r="AN370" s="19">
        <f t="shared" si="310"/>
        <v>136501.53764953028</v>
      </c>
      <c r="AO370" s="19">
        <f t="shared" si="302"/>
        <v>0</v>
      </c>
      <c r="AP370" s="19">
        <f t="shared" si="303"/>
        <v>0</v>
      </c>
      <c r="AQ370" s="18">
        <f t="shared" si="273"/>
        <v>113.75128137460855</v>
      </c>
      <c r="AR370" s="18">
        <f t="shared" si="304"/>
        <v>0</v>
      </c>
      <c r="AS370" s="18">
        <f t="shared" si="305"/>
        <v>-497.73282527960509</v>
      </c>
      <c r="AT370" s="3">
        <f>return!Q353</f>
        <v>-3.6493944108459964E-3</v>
      </c>
      <c r="AU370" s="8">
        <f t="shared" si="274"/>
        <v>1.155141763451369</v>
      </c>
      <c r="AV370">
        <f t="shared" si="275"/>
        <v>0.36959021681261095</v>
      </c>
      <c r="AW370">
        <f t="shared" si="276"/>
        <v>6.8647583328498613E-4</v>
      </c>
      <c r="AX370">
        <f t="shared" si="306"/>
        <v>3.0883785964277787E-4</v>
      </c>
      <c r="AY370">
        <f t="shared" si="277"/>
        <v>0</v>
      </c>
      <c r="AZ370">
        <f t="shared" si="278"/>
        <v>28</v>
      </c>
      <c r="BA370">
        <f t="shared" si="279"/>
        <v>5</v>
      </c>
      <c r="BB370">
        <f t="shared" si="307"/>
        <v>1.8573971984573445E-3</v>
      </c>
      <c r="BC370">
        <f t="shared" si="280"/>
        <v>2.2062475233754139E-2</v>
      </c>
      <c r="BD370">
        <f>VLOOKUP(MIN(90,BE370),mortality!$A$4:$G$76,saving_model!BA370+2,FALSE)</f>
        <v>1.103123761687707E-2</v>
      </c>
      <c r="BE370">
        <f t="shared" si="281"/>
        <v>77</v>
      </c>
      <c r="BF370" s="9">
        <f t="shared" si="308"/>
        <v>8.3717735912058888E-4</v>
      </c>
      <c r="BG370" s="7">
        <f>VLOOKUP(saving_model!AZ370,lapse!$B$4:$C$134,2,FALSE)</f>
        <v>0.01</v>
      </c>
      <c r="BI370">
        <f>discount_curve!K354</f>
        <v>0.67837926469409882</v>
      </c>
    </row>
    <row r="371" spans="1:61" x14ac:dyDescent="0.55000000000000004">
      <c r="A371">
        <f t="shared" si="309"/>
        <v>348</v>
      </c>
      <c r="B371" s="19">
        <f t="shared" ca="1" si="282"/>
        <v>23.992135550801322</v>
      </c>
      <c r="C371">
        <f t="shared" si="263"/>
        <v>0</v>
      </c>
      <c r="D371">
        <f t="shared" si="283"/>
        <v>102.86977784221092</v>
      </c>
      <c r="E371">
        <f t="shared" ca="1" si="284"/>
        <v>41.748172762785899</v>
      </c>
      <c r="F371">
        <f t="shared" si="264"/>
        <v>0</v>
      </c>
      <c r="G371">
        <f t="shared" si="285"/>
        <v>17.748182049668522</v>
      </c>
      <c r="H371">
        <f t="shared" si="286"/>
        <v>0</v>
      </c>
      <c r="I371" s="19">
        <f t="shared" si="287"/>
        <v>-151.77072241573023</v>
      </c>
      <c r="J371" s="26">
        <f t="shared" si="288"/>
        <v>-338.12899062119686</v>
      </c>
      <c r="L371" s="19">
        <f t="shared" si="289"/>
        <v>50088.381120564969</v>
      </c>
      <c r="M371" s="26">
        <f t="shared" si="265"/>
        <v>0</v>
      </c>
      <c r="N371" s="18">
        <f t="shared" si="290"/>
        <v>41.74031760047081</v>
      </c>
      <c r="O371" s="18">
        <f t="shared" si="291"/>
        <v>0</v>
      </c>
      <c r="P371" s="18">
        <f t="shared" si="292"/>
        <v>-151.77072241573023</v>
      </c>
      <c r="Q371" s="18">
        <f t="shared" si="293"/>
        <v>102.86977784221092</v>
      </c>
      <c r="R371" s="18">
        <f t="shared" si="294"/>
        <v>41.748172762785899</v>
      </c>
      <c r="S371" s="26">
        <f t="shared" si="295"/>
        <v>49750.252129943765</v>
      </c>
      <c r="T371" s="27">
        <f t="shared" si="296"/>
        <v>0</v>
      </c>
      <c r="U371" s="27"/>
      <c r="V371" s="19">
        <f t="shared" si="266"/>
        <v>0</v>
      </c>
      <c r="W371" s="19">
        <f t="shared" ca="1" si="267"/>
        <v>0</v>
      </c>
      <c r="X371" s="19">
        <f t="shared" si="268"/>
        <v>41.74031760047081</v>
      </c>
      <c r="Y371" s="19">
        <f t="shared" si="269"/>
        <v>17.748182049668522</v>
      </c>
      <c r="Z371" s="19">
        <f t="shared" si="262"/>
        <v>0</v>
      </c>
      <c r="AA371" s="19">
        <f t="shared" ca="1" si="297"/>
        <v>23.992135550802288</v>
      </c>
      <c r="AB371">
        <f t="shared" si="260"/>
        <v>0</v>
      </c>
      <c r="AC371" s="19">
        <f t="shared" si="270"/>
        <v>0</v>
      </c>
      <c r="AD371" s="29">
        <f t="shared" si="261"/>
        <v>0</v>
      </c>
      <c r="AE371" s="19">
        <f t="shared" ca="1" si="271"/>
        <v>23.992135550802288</v>
      </c>
      <c r="AF371" s="29">
        <f t="shared" ca="1" si="298"/>
        <v>-9.6633812063373625E-7</v>
      </c>
      <c r="AG371" s="19"/>
      <c r="AH371" s="19">
        <f t="shared" si="272"/>
        <v>0</v>
      </c>
      <c r="AI371" s="19">
        <f>SUM($AH$23:AH371)</f>
        <v>100000</v>
      </c>
      <c r="AJ371" s="19">
        <f t="shared" si="299"/>
        <v>135570.63608685712</v>
      </c>
      <c r="AK371" s="19">
        <f t="shared" ca="1" si="300"/>
        <v>135570.63608685712</v>
      </c>
      <c r="AL371" s="20">
        <f ca="1">IF($F$13,OFFSET(product_specs!$J$5,MIN(10,saving_model!AZ371),saving_model!$G$14),0)</f>
        <v>0</v>
      </c>
      <c r="AM371" s="19">
        <f t="shared" si="301"/>
        <v>135570.63608685712</v>
      </c>
      <c r="AN371" s="19">
        <f t="shared" si="310"/>
        <v>135890.05354287606</v>
      </c>
      <c r="AO371" s="19">
        <f t="shared" si="302"/>
        <v>0</v>
      </c>
      <c r="AP371" s="19">
        <f t="shared" si="303"/>
        <v>0</v>
      </c>
      <c r="AQ371" s="18">
        <f t="shared" si="273"/>
        <v>113.24171128573005</v>
      </c>
      <c r="AR371" s="18">
        <f t="shared" si="304"/>
        <v>0</v>
      </c>
      <c r="AS371" s="18">
        <f t="shared" si="305"/>
        <v>-412.35148946642886</v>
      </c>
      <c r="AT371" s="3">
        <f>return!Q354</f>
        <v>-3.0369802023182402E-3</v>
      </c>
      <c r="AU371" s="8">
        <f t="shared" si="274"/>
        <v>1.1556219730302022</v>
      </c>
      <c r="AV371">
        <f t="shared" si="275"/>
        <v>0.36859490311968324</v>
      </c>
      <c r="AW371">
        <f t="shared" si="276"/>
        <v>7.587909949489691E-4</v>
      </c>
      <c r="AX371">
        <f t="shared" si="306"/>
        <v>3.0794406493776989E-4</v>
      </c>
      <c r="AY371">
        <f t="shared" si="277"/>
        <v>0</v>
      </c>
      <c r="AZ371">
        <f t="shared" si="278"/>
        <v>29</v>
      </c>
      <c r="BA371">
        <f t="shared" si="279"/>
        <v>5</v>
      </c>
      <c r="BB371">
        <f t="shared" si="307"/>
        <v>2.0586041438087621E-3</v>
      </c>
      <c r="BC371">
        <f t="shared" si="280"/>
        <v>2.4425461990330639E-2</v>
      </c>
      <c r="BD371">
        <f>VLOOKUP(MIN(90,BE371),mortality!$A$4:$G$76,saving_model!BA371+2,FALSE)</f>
        <v>1.221273099516532E-2</v>
      </c>
      <c r="BE371">
        <f t="shared" si="281"/>
        <v>78</v>
      </c>
      <c r="BF371" s="9">
        <f t="shared" si="308"/>
        <v>8.3717735912058888E-4</v>
      </c>
      <c r="BG371" s="7">
        <f>VLOOKUP(saving_model!AZ371,lapse!$B$4:$C$134,2,FALSE)</f>
        <v>0.01</v>
      </c>
      <c r="BI371">
        <f>discount_curve!K355</f>
        <v>0.67859123079727213</v>
      </c>
    </row>
    <row r="372" spans="1:61" x14ac:dyDescent="0.55000000000000004">
      <c r="A372">
        <f t="shared" si="309"/>
        <v>349</v>
      </c>
      <c r="B372" s="19">
        <f t="shared" ca="1" si="282"/>
        <v>23.754368831871261</v>
      </c>
      <c r="C372">
        <f t="shared" si="263"/>
        <v>0</v>
      </c>
      <c r="D372">
        <f t="shared" si="283"/>
        <v>101.93209322537963</v>
      </c>
      <c r="E372">
        <f t="shared" ca="1" si="284"/>
        <v>41.367627376165871</v>
      </c>
      <c r="F372">
        <f t="shared" si="264"/>
        <v>0</v>
      </c>
      <c r="G372">
        <f t="shared" si="285"/>
        <v>17.704174609748808</v>
      </c>
      <c r="H372">
        <f t="shared" si="286"/>
        <v>0</v>
      </c>
      <c r="I372" s="19">
        <f t="shared" si="287"/>
        <v>-386.72651073968785</v>
      </c>
      <c r="J372" s="26">
        <f t="shared" si="288"/>
        <v>-571.48477478285349</v>
      </c>
      <c r="L372" s="19">
        <f t="shared" si="289"/>
        <v>49750.252129943772</v>
      </c>
      <c r="M372" s="26">
        <f t="shared" si="265"/>
        <v>0</v>
      </c>
      <c r="N372" s="18">
        <f t="shared" si="290"/>
        <v>41.45854344161981</v>
      </c>
      <c r="O372" s="18">
        <f t="shared" si="291"/>
        <v>0</v>
      </c>
      <c r="P372" s="18">
        <f t="shared" si="292"/>
        <v>-386.72651073968785</v>
      </c>
      <c r="Q372" s="18">
        <f t="shared" si="293"/>
        <v>101.93209322537963</v>
      </c>
      <c r="R372" s="18">
        <f t="shared" si="294"/>
        <v>41.367627376165871</v>
      </c>
      <c r="S372" s="26">
        <f t="shared" si="295"/>
        <v>49178.767355160911</v>
      </c>
      <c r="T372" s="27">
        <f t="shared" si="296"/>
        <v>0</v>
      </c>
      <c r="U372" s="27"/>
      <c r="V372" s="19">
        <f t="shared" si="266"/>
        <v>0</v>
      </c>
      <c r="W372" s="19">
        <f t="shared" ca="1" si="267"/>
        <v>0</v>
      </c>
      <c r="X372" s="19">
        <f t="shared" si="268"/>
        <v>41.45854344161981</v>
      </c>
      <c r="Y372" s="19">
        <f t="shared" si="269"/>
        <v>17.704174609748808</v>
      </c>
      <c r="Z372" s="19">
        <f t="shared" si="262"/>
        <v>0</v>
      </c>
      <c r="AA372" s="19">
        <f t="shared" ca="1" si="297"/>
        <v>23.754368831871002</v>
      </c>
      <c r="AB372">
        <f t="shared" ref="AB372:AB435" si="311">O372</f>
        <v>0</v>
      </c>
      <c r="AC372" s="19">
        <f t="shared" si="270"/>
        <v>0</v>
      </c>
      <c r="AD372" s="29">
        <f t="shared" ref="AD372:AD435" si="312">AB372-AC372</f>
        <v>0</v>
      </c>
      <c r="AE372" s="19">
        <f t="shared" ca="1" si="271"/>
        <v>23.754368831871002</v>
      </c>
      <c r="AF372" s="29">
        <f t="shared" ca="1" si="298"/>
        <v>2.5934809855243657E-7</v>
      </c>
      <c r="AG372" s="19"/>
      <c r="AH372" s="19">
        <f t="shared" si="272"/>
        <v>0</v>
      </c>
      <c r="AI372" s="19">
        <f>SUM($AH$23:AH372)</f>
        <v>100000</v>
      </c>
      <c r="AJ372" s="19">
        <f t="shared" si="299"/>
        <v>134724.77602141546</v>
      </c>
      <c r="AK372" s="19">
        <f t="shared" ca="1" si="300"/>
        <v>134724.77602141546</v>
      </c>
      <c r="AL372" s="20">
        <f ca="1">IF($F$13,OFFSET(product_specs!$J$5,MIN(10,saving_model!AZ372),saving_model!$G$14),0)</f>
        <v>0</v>
      </c>
      <c r="AM372" s="19">
        <f t="shared" si="301"/>
        <v>134724.77602141546</v>
      </c>
      <c r="AN372" s="19">
        <f t="shared" si="310"/>
        <v>135364.4603421239</v>
      </c>
      <c r="AO372" s="19">
        <f t="shared" si="302"/>
        <v>0</v>
      </c>
      <c r="AP372" s="19">
        <f t="shared" si="303"/>
        <v>0</v>
      </c>
      <c r="AQ372" s="18">
        <f t="shared" si="273"/>
        <v>112.80371695176991</v>
      </c>
      <c r="AR372" s="18">
        <f t="shared" si="304"/>
        <v>0</v>
      </c>
      <c r="AS372" s="18">
        <f t="shared" si="305"/>
        <v>-1053.7612075133447</v>
      </c>
      <c r="AT372" s="3">
        <f>return!Q355</f>
        <v>-7.7911149763856269E-3</v>
      </c>
      <c r="AU372" s="8">
        <f t="shared" si="274"/>
        <v>1.156102382239286</v>
      </c>
      <c r="AV372">
        <f t="shared" si="275"/>
        <v>0.36752816805979649</v>
      </c>
      <c r="AW372">
        <f t="shared" si="276"/>
        <v>7.5659500973434017E-4</v>
      </c>
      <c r="AX372">
        <f t="shared" si="306"/>
        <v>3.0705285692655515E-4</v>
      </c>
      <c r="AY372">
        <f t="shared" si="277"/>
        <v>0</v>
      </c>
      <c r="AZ372">
        <f t="shared" si="278"/>
        <v>29</v>
      </c>
      <c r="BA372">
        <f t="shared" si="279"/>
        <v>5</v>
      </c>
      <c r="BB372">
        <f t="shared" si="307"/>
        <v>2.0586041438087621E-3</v>
      </c>
      <c r="BC372">
        <f t="shared" si="280"/>
        <v>2.4425461990330639E-2</v>
      </c>
      <c r="BD372">
        <f>VLOOKUP(MIN(90,BE372),mortality!$A$4:$G$76,saving_model!BA372+2,FALSE)</f>
        <v>1.221273099516532E-2</v>
      </c>
      <c r="BE372">
        <f t="shared" si="281"/>
        <v>78</v>
      </c>
      <c r="BF372" s="9">
        <f t="shared" si="308"/>
        <v>8.3717735912058888E-4</v>
      </c>
      <c r="BG372" s="7">
        <f>VLOOKUP(saving_model!AZ372,lapse!$B$4:$C$134,2,FALSE)</f>
        <v>0.01</v>
      </c>
      <c r="BI372">
        <f>discount_curve!K356</f>
        <v>0.67783557573473918</v>
      </c>
    </row>
    <row r="373" spans="1:61" x14ac:dyDescent="0.55000000000000004">
      <c r="A373">
        <f t="shared" si="309"/>
        <v>350</v>
      </c>
      <c r="B373" s="19">
        <f t="shared" ca="1" si="282"/>
        <v>23.322029840990922</v>
      </c>
      <c r="C373">
        <f t="shared" si="263"/>
        <v>0</v>
      </c>
      <c r="D373">
        <f t="shared" si="283"/>
        <v>100.46314359667439</v>
      </c>
      <c r="E373">
        <f t="shared" ca="1" si="284"/>
        <v>40.771475968382312</v>
      </c>
      <c r="F373">
        <f t="shared" si="264"/>
        <v>0</v>
      </c>
      <c r="G373">
        <f t="shared" si="285"/>
        <v>17.660276288315863</v>
      </c>
      <c r="H373">
        <f t="shared" si="286"/>
        <v>0</v>
      </c>
      <c r="I373" s="19">
        <f t="shared" si="287"/>
        <v>-671.42857928156809</v>
      </c>
      <c r="J373" s="26">
        <f t="shared" si="288"/>
        <v>-853.64550497593154</v>
      </c>
      <c r="L373" s="19">
        <f t="shared" si="289"/>
        <v>49178.767355160919</v>
      </c>
      <c r="M373" s="26">
        <f t="shared" si="265"/>
        <v>0</v>
      </c>
      <c r="N373" s="18">
        <f t="shared" si="290"/>
        <v>40.98230612930076</v>
      </c>
      <c r="O373" s="18">
        <f t="shared" si="291"/>
        <v>0</v>
      </c>
      <c r="P373" s="18">
        <f t="shared" si="292"/>
        <v>-671.42857928156809</v>
      </c>
      <c r="Q373" s="18">
        <f t="shared" si="293"/>
        <v>100.46314359667439</v>
      </c>
      <c r="R373" s="18">
        <f t="shared" si="294"/>
        <v>40.771475968382312</v>
      </c>
      <c r="S373" s="26">
        <f t="shared" si="295"/>
        <v>48325.121850185002</v>
      </c>
      <c r="T373" s="27">
        <f t="shared" si="296"/>
        <v>0</v>
      </c>
      <c r="U373" s="27"/>
      <c r="V373" s="19">
        <f t="shared" si="266"/>
        <v>0</v>
      </c>
      <c r="W373" s="19">
        <f t="shared" ca="1" si="267"/>
        <v>0</v>
      </c>
      <c r="X373" s="19">
        <f t="shared" si="268"/>
        <v>40.98230612930076</v>
      </c>
      <c r="Y373" s="19">
        <f t="shared" si="269"/>
        <v>17.660276288315863</v>
      </c>
      <c r="Z373" s="19">
        <f t="shared" si="262"/>
        <v>0</v>
      </c>
      <c r="AA373" s="19">
        <f t="shared" ca="1" si="297"/>
        <v>23.322029840984897</v>
      </c>
      <c r="AB373">
        <f t="shared" si="311"/>
        <v>0</v>
      </c>
      <c r="AC373" s="19">
        <f t="shared" si="270"/>
        <v>0</v>
      </c>
      <c r="AD373" s="29">
        <f t="shared" si="312"/>
        <v>0</v>
      </c>
      <c r="AE373" s="19">
        <f t="shared" ca="1" si="271"/>
        <v>23.322029840984897</v>
      </c>
      <c r="AF373" s="29">
        <f t="shared" ca="1" si="298"/>
        <v>6.0254023992456496E-6</v>
      </c>
      <c r="AG373" s="19"/>
      <c r="AH373" s="19">
        <f t="shared" si="272"/>
        <v>0</v>
      </c>
      <c r="AI373" s="19">
        <f>SUM($AH$23:AH373)</f>
        <v>100000</v>
      </c>
      <c r="AJ373" s="19">
        <f t="shared" si="299"/>
        <v>133168.64683482991</v>
      </c>
      <c r="AK373" s="19">
        <f t="shared" ca="1" si="300"/>
        <v>133168.64683482991</v>
      </c>
      <c r="AL373" s="20">
        <f ca="1">IF($F$13,OFFSET(product_specs!$J$5,MIN(10,saving_model!AZ373),saving_model!$G$14),0)</f>
        <v>0</v>
      </c>
      <c r="AM373" s="19">
        <f t="shared" si="301"/>
        <v>133168.64683482991</v>
      </c>
      <c r="AN373" s="19">
        <f t="shared" si="310"/>
        <v>134197.89541765879</v>
      </c>
      <c r="AO373" s="19">
        <f t="shared" si="302"/>
        <v>0</v>
      </c>
      <c r="AP373" s="19">
        <f t="shared" si="303"/>
        <v>0</v>
      </c>
      <c r="AQ373" s="18">
        <f t="shared" si="273"/>
        <v>111.83157951471566</v>
      </c>
      <c r="AR373" s="18">
        <f t="shared" si="304"/>
        <v>0</v>
      </c>
      <c r="AS373" s="18">
        <f t="shared" si="305"/>
        <v>-1834.8340066283345</v>
      </c>
      <c r="AT373" s="3">
        <f>return!Q356</f>
        <v>-1.3684002304991005E-2</v>
      </c>
      <c r="AU373" s="8">
        <f t="shared" si="274"/>
        <v>1.1565829911616095</v>
      </c>
      <c r="AV373">
        <f t="shared" si="275"/>
        <v>0.36646452019313558</v>
      </c>
      <c r="AW373">
        <f t="shared" si="276"/>
        <v>7.5440537982847866E-4</v>
      </c>
      <c r="AX373">
        <f t="shared" si="306"/>
        <v>3.0616422812309181E-4</v>
      </c>
      <c r="AY373">
        <f t="shared" si="277"/>
        <v>0</v>
      </c>
      <c r="AZ373">
        <f t="shared" si="278"/>
        <v>29</v>
      </c>
      <c r="BA373">
        <f t="shared" si="279"/>
        <v>5</v>
      </c>
      <c r="BB373">
        <f t="shared" si="307"/>
        <v>2.0586041438087621E-3</v>
      </c>
      <c r="BC373">
        <f t="shared" si="280"/>
        <v>2.4425461990330639E-2</v>
      </c>
      <c r="BD373">
        <f>VLOOKUP(MIN(90,BE373),mortality!$A$4:$G$76,saving_model!BA373+2,FALSE)</f>
        <v>1.221273099516532E-2</v>
      </c>
      <c r="BE373">
        <f t="shared" si="281"/>
        <v>78</v>
      </c>
      <c r="BF373" s="9">
        <f t="shared" si="308"/>
        <v>8.3717735912058888E-4</v>
      </c>
      <c r="BG373" s="7">
        <f>VLOOKUP(saving_model!AZ373,lapse!$B$4:$C$134,2,FALSE)</f>
        <v>0.01</v>
      </c>
      <c r="BI373">
        <f>discount_curve!K357</f>
        <v>0.67708076214281154</v>
      </c>
    </row>
    <row r="374" spans="1:61" x14ac:dyDescent="0.55000000000000004">
      <c r="A374">
        <f t="shared" si="309"/>
        <v>351</v>
      </c>
      <c r="B374" s="19">
        <f t="shared" ca="1" si="282"/>
        <v>22.654448060343952</v>
      </c>
      <c r="C374">
        <f t="shared" si="263"/>
        <v>0</v>
      </c>
      <c r="D374">
        <f t="shared" si="283"/>
        <v>100.11218527311655</v>
      </c>
      <c r="E374">
        <f t="shared" ca="1" si="284"/>
        <v>40.629044740943435</v>
      </c>
      <c r="F374">
        <f t="shared" si="264"/>
        <v>0</v>
      </c>
      <c r="G374">
        <f t="shared" si="285"/>
        <v>17.616486814805359</v>
      </c>
      <c r="H374">
        <f t="shared" si="286"/>
        <v>0</v>
      </c>
      <c r="I374" s="19">
        <f t="shared" si="287"/>
        <v>691.49736086460348</v>
      </c>
      <c r="J374" s="26">
        <f t="shared" si="288"/>
        <v>510.48519597539416</v>
      </c>
      <c r="L374" s="19">
        <f t="shared" si="289"/>
        <v>48325.121850184987</v>
      </c>
      <c r="M374" s="26">
        <f t="shared" si="265"/>
        <v>0</v>
      </c>
      <c r="N374" s="18">
        <f t="shared" si="290"/>
        <v>40.270934875154161</v>
      </c>
      <c r="O374" s="18">
        <f t="shared" si="291"/>
        <v>0</v>
      </c>
      <c r="P374" s="18">
        <f t="shared" si="292"/>
        <v>691.49736086460348</v>
      </c>
      <c r="Q374" s="18">
        <f t="shared" si="293"/>
        <v>100.11218527311655</v>
      </c>
      <c r="R374" s="18">
        <f t="shared" si="294"/>
        <v>40.629044740943435</v>
      </c>
      <c r="S374" s="26">
        <f t="shared" si="295"/>
        <v>48835.607046160381</v>
      </c>
      <c r="T374" s="27">
        <f t="shared" si="296"/>
        <v>0</v>
      </c>
      <c r="U374" s="27"/>
      <c r="V374" s="19">
        <f t="shared" si="266"/>
        <v>0</v>
      </c>
      <c r="W374" s="19">
        <f t="shared" ca="1" si="267"/>
        <v>0</v>
      </c>
      <c r="X374" s="19">
        <f t="shared" si="268"/>
        <v>40.270934875154161</v>
      </c>
      <c r="Y374" s="19">
        <f t="shared" si="269"/>
        <v>17.616486814805359</v>
      </c>
      <c r="Z374" s="19">
        <f t="shared" si="262"/>
        <v>0</v>
      </c>
      <c r="AA374" s="19">
        <f t="shared" ca="1" si="297"/>
        <v>22.654448060348802</v>
      </c>
      <c r="AB374">
        <f t="shared" si="311"/>
        <v>0</v>
      </c>
      <c r="AC374" s="19">
        <f t="shared" si="270"/>
        <v>0</v>
      </c>
      <c r="AD374" s="29">
        <f t="shared" si="312"/>
        <v>0</v>
      </c>
      <c r="AE374" s="19">
        <f t="shared" ca="1" si="271"/>
        <v>22.654448060348802</v>
      </c>
      <c r="AF374" s="29">
        <f t="shared" ca="1" si="298"/>
        <v>-4.8494541715626838E-6</v>
      </c>
      <c r="AG374" s="19"/>
      <c r="AH374" s="19">
        <f t="shared" si="272"/>
        <v>0</v>
      </c>
      <c r="AI374" s="19">
        <f>SUM($AH$23:AH374)</f>
        <v>100000</v>
      </c>
      <c r="AJ374" s="19">
        <f t="shared" si="299"/>
        <v>133088.60112555671</v>
      </c>
      <c r="AK374" s="19">
        <f t="shared" ca="1" si="300"/>
        <v>133088.60112555671</v>
      </c>
      <c r="AL374" s="20">
        <f ca="1">IF($F$13,OFFSET(product_specs!$J$5,MIN(10,saving_model!AZ374),saving_model!$G$14),0)</f>
        <v>0</v>
      </c>
      <c r="AM374" s="19">
        <f t="shared" si="301"/>
        <v>133088.60112555671</v>
      </c>
      <c r="AN374" s="19">
        <f t="shared" si="310"/>
        <v>132251.22983151572</v>
      </c>
      <c r="AO374" s="19">
        <f t="shared" si="302"/>
        <v>0</v>
      </c>
      <c r="AP374" s="19">
        <f t="shared" si="303"/>
        <v>0</v>
      </c>
      <c r="AQ374" s="18">
        <f t="shared" si="273"/>
        <v>110.20935819292977</v>
      </c>
      <c r="AR374" s="18">
        <f t="shared" si="304"/>
        <v>0</v>
      </c>
      <c r="AS374" s="18">
        <f t="shared" si="305"/>
        <v>1895.1613044678509</v>
      </c>
      <c r="AT374" s="3">
        <f>return!Q357</f>
        <v>1.4341960563642342E-2</v>
      </c>
      <c r="AU374" s="8">
        <f t="shared" si="274"/>
        <v>1.1570637998801965</v>
      </c>
      <c r="AV374">
        <f t="shared" si="275"/>
        <v>0.36540395058518405</v>
      </c>
      <c r="AW374">
        <f t="shared" si="276"/>
        <v>7.5222208683875199E-4</v>
      </c>
      <c r="AX374">
        <f t="shared" si="306"/>
        <v>3.0527817106300271E-4</v>
      </c>
      <c r="AY374">
        <f t="shared" si="277"/>
        <v>0</v>
      </c>
      <c r="AZ374">
        <f t="shared" si="278"/>
        <v>29</v>
      </c>
      <c r="BA374">
        <f t="shared" si="279"/>
        <v>5</v>
      </c>
      <c r="BB374">
        <f t="shared" si="307"/>
        <v>2.0586041438087621E-3</v>
      </c>
      <c r="BC374">
        <f t="shared" si="280"/>
        <v>2.4425461990330639E-2</v>
      </c>
      <c r="BD374">
        <f>VLOOKUP(MIN(90,BE374),mortality!$A$4:$G$76,saving_model!BA374+2,FALSE)</f>
        <v>1.221273099516532E-2</v>
      </c>
      <c r="BE374">
        <f t="shared" si="281"/>
        <v>78</v>
      </c>
      <c r="BF374" s="9">
        <f t="shared" si="308"/>
        <v>8.3717735912058888E-4</v>
      </c>
      <c r="BG374" s="7">
        <f>VLOOKUP(saving_model!AZ374,lapse!$B$4:$C$134,2,FALSE)</f>
        <v>0.01</v>
      </c>
      <c r="BI374">
        <f>discount_curve!K358</f>
        <v>0.67632678908445709</v>
      </c>
    </row>
    <row r="375" spans="1:61" x14ac:dyDescent="0.55000000000000004">
      <c r="A375">
        <f t="shared" si="309"/>
        <v>352</v>
      </c>
      <c r="B375" s="19">
        <f t="shared" ca="1" si="282"/>
        <v>23.123533285817246</v>
      </c>
      <c r="C375">
        <f t="shared" si="263"/>
        <v>0</v>
      </c>
      <c r="D375">
        <f t="shared" si="283"/>
        <v>101.11462549515606</v>
      </c>
      <c r="E375">
        <f t="shared" ca="1" si="284"/>
        <v>41.035870228972229</v>
      </c>
      <c r="F375">
        <f t="shared" si="264"/>
        <v>0</v>
      </c>
      <c r="G375">
        <f t="shared" si="285"/>
        <v>17.572805919323812</v>
      </c>
      <c r="H375">
        <f t="shared" si="286"/>
        <v>0</v>
      </c>
      <c r="I375" s="19">
        <f t="shared" si="287"/>
        <v>645.34750520912576</v>
      </c>
      <c r="J375" s="26">
        <f t="shared" si="288"/>
        <v>462.50067027985642</v>
      </c>
      <c r="L375" s="19">
        <f t="shared" si="289"/>
        <v>48835.607046160381</v>
      </c>
      <c r="M375" s="26">
        <f t="shared" si="265"/>
        <v>0</v>
      </c>
      <c r="N375" s="18">
        <f t="shared" si="290"/>
        <v>40.696339205133647</v>
      </c>
      <c r="O375" s="18">
        <f t="shared" si="291"/>
        <v>0</v>
      </c>
      <c r="P375" s="18">
        <f t="shared" si="292"/>
        <v>645.34750520912576</v>
      </c>
      <c r="Q375" s="18">
        <f t="shared" si="293"/>
        <v>101.11462549515606</v>
      </c>
      <c r="R375" s="18">
        <f t="shared" si="294"/>
        <v>41.035870228972229</v>
      </c>
      <c r="S375" s="26">
        <f t="shared" si="295"/>
        <v>49298.107716440245</v>
      </c>
      <c r="T375" s="27">
        <f t="shared" si="296"/>
        <v>0</v>
      </c>
      <c r="U375" s="27"/>
      <c r="V375" s="19">
        <f t="shared" si="266"/>
        <v>0</v>
      </c>
      <c r="W375" s="19">
        <f t="shared" ca="1" si="267"/>
        <v>0</v>
      </c>
      <c r="X375" s="19">
        <f t="shared" si="268"/>
        <v>40.696339205133647</v>
      </c>
      <c r="Y375" s="19">
        <f t="shared" si="269"/>
        <v>17.572805919323812</v>
      </c>
      <c r="Z375" s="19">
        <f t="shared" si="262"/>
        <v>0</v>
      </c>
      <c r="AA375" s="19">
        <f t="shared" ca="1" si="297"/>
        <v>23.123533285809835</v>
      </c>
      <c r="AB375">
        <f t="shared" si="311"/>
        <v>0</v>
      </c>
      <c r="AC375" s="19">
        <f t="shared" si="270"/>
        <v>0</v>
      </c>
      <c r="AD375" s="29">
        <f t="shared" si="312"/>
        <v>0</v>
      </c>
      <c r="AE375" s="19">
        <f t="shared" ca="1" si="271"/>
        <v>23.123533285809835</v>
      </c>
      <c r="AF375" s="29">
        <f t="shared" ca="1" si="298"/>
        <v>7.4109607339778449E-6</v>
      </c>
      <c r="AG375" s="19"/>
      <c r="AH375" s="19">
        <f t="shared" si="272"/>
        <v>0</v>
      </c>
      <c r="AI375" s="19">
        <f>SUM($AH$23:AH375)</f>
        <v>100000</v>
      </c>
      <c r="AJ375" s="19">
        <f t="shared" si="299"/>
        <v>134811.39176833836</v>
      </c>
      <c r="AK375" s="19">
        <f t="shared" ca="1" si="300"/>
        <v>134811.39176833836</v>
      </c>
      <c r="AL375" s="20">
        <f ca="1">IF($F$13,OFFSET(product_specs!$J$5,MIN(10,saving_model!AZ375),saving_model!$G$14),0)</f>
        <v>0</v>
      </c>
      <c r="AM375" s="19">
        <f t="shared" si="301"/>
        <v>134811.39176833836</v>
      </c>
      <c r="AN375" s="19">
        <f t="shared" si="310"/>
        <v>134036.18177779065</v>
      </c>
      <c r="AO375" s="19">
        <f t="shared" si="302"/>
        <v>0</v>
      </c>
      <c r="AP375" s="19">
        <f t="shared" si="303"/>
        <v>0</v>
      </c>
      <c r="AQ375" s="18">
        <f t="shared" si="273"/>
        <v>111.69681814815887</v>
      </c>
      <c r="AR375" s="18">
        <f t="shared" si="304"/>
        <v>0</v>
      </c>
      <c r="AS375" s="18">
        <f t="shared" si="305"/>
        <v>1773.813617391759</v>
      </c>
      <c r="AT375" s="3">
        <f>return!Q358</f>
        <v>1.3244879141601995E-2</v>
      </c>
      <c r="AU375" s="8">
        <f t="shared" si="274"/>
        <v>1.1575448084781053</v>
      </c>
      <c r="AV375">
        <f t="shared" si="275"/>
        <v>0.3643464503272823</v>
      </c>
      <c r="AW375">
        <f t="shared" si="276"/>
        <v>7.500451124257566E-4</v>
      </c>
      <c r="AX375">
        <f t="shared" si="306"/>
        <v>3.0439467830351312E-4</v>
      </c>
      <c r="AY375">
        <f t="shared" si="277"/>
        <v>0</v>
      </c>
      <c r="AZ375">
        <f t="shared" si="278"/>
        <v>29</v>
      </c>
      <c r="BA375">
        <f t="shared" si="279"/>
        <v>5</v>
      </c>
      <c r="BB375">
        <f t="shared" si="307"/>
        <v>2.0586041438087621E-3</v>
      </c>
      <c r="BC375">
        <f t="shared" si="280"/>
        <v>2.4425461990330639E-2</v>
      </c>
      <c r="BD375">
        <f>VLOOKUP(MIN(90,BE375),mortality!$A$4:$G$76,saving_model!BA375+2,FALSE)</f>
        <v>1.221273099516532E-2</v>
      </c>
      <c r="BE375">
        <f t="shared" si="281"/>
        <v>78</v>
      </c>
      <c r="BF375" s="9">
        <f t="shared" si="308"/>
        <v>8.3717735912058888E-4</v>
      </c>
      <c r="BG375" s="7">
        <f>VLOOKUP(saving_model!AZ375,lapse!$B$4:$C$134,2,FALSE)</f>
        <v>0.01</v>
      </c>
      <c r="BI375">
        <f>discount_curve!K359</f>
        <v>0.67557365562368743</v>
      </c>
    </row>
    <row r="376" spans="1:61" x14ac:dyDescent="0.55000000000000004">
      <c r="A376">
        <f t="shared" si="309"/>
        <v>353</v>
      </c>
      <c r="B376" s="19">
        <f t="shared" ca="1" si="282"/>
        <v>23.552523097718137</v>
      </c>
      <c r="C376">
        <f t="shared" si="263"/>
        <v>0</v>
      </c>
      <c r="D376">
        <f t="shared" si="283"/>
        <v>101.69991465844871</v>
      </c>
      <c r="E376">
        <f t="shared" ca="1" si="284"/>
        <v>41.273401150277486</v>
      </c>
      <c r="F376">
        <f t="shared" si="264"/>
        <v>0</v>
      </c>
      <c r="G376">
        <f t="shared" si="285"/>
        <v>17.529233332646974</v>
      </c>
      <c r="H376">
        <f t="shared" si="286"/>
        <v>0</v>
      </c>
      <c r="I376" s="19">
        <f t="shared" si="287"/>
        <v>290.25877535836531</v>
      </c>
      <c r="J376" s="26">
        <f t="shared" si="288"/>
        <v>106.203703119274</v>
      </c>
      <c r="L376" s="19">
        <f t="shared" si="289"/>
        <v>49298.107716440238</v>
      </c>
      <c r="M376" s="26">
        <f t="shared" si="265"/>
        <v>0</v>
      </c>
      <c r="N376" s="18">
        <f t="shared" si="290"/>
        <v>41.081756430366866</v>
      </c>
      <c r="O376" s="18">
        <f t="shared" si="291"/>
        <v>0</v>
      </c>
      <c r="P376" s="18">
        <f t="shared" si="292"/>
        <v>290.25877535836531</v>
      </c>
      <c r="Q376" s="18">
        <f t="shared" si="293"/>
        <v>101.69991465844871</v>
      </c>
      <c r="R376" s="18">
        <f t="shared" si="294"/>
        <v>41.273401150277486</v>
      </c>
      <c r="S376" s="26">
        <f t="shared" si="295"/>
        <v>49404.311419559512</v>
      </c>
      <c r="T376" s="27">
        <f t="shared" si="296"/>
        <v>0</v>
      </c>
      <c r="U376" s="27"/>
      <c r="V376" s="19">
        <f t="shared" si="266"/>
        <v>0</v>
      </c>
      <c r="W376" s="19">
        <f t="shared" ca="1" si="267"/>
        <v>0</v>
      </c>
      <c r="X376" s="19">
        <f t="shared" si="268"/>
        <v>41.081756430366866</v>
      </c>
      <c r="Y376" s="19">
        <f t="shared" si="269"/>
        <v>17.529233332646974</v>
      </c>
      <c r="Z376" s="19">
        <f t="shared" si="262"/>
        <v>0</v>
      </c>
      <c r="AA376" s="19">
        <f t="shared" ca="1" si="297"/>
        <v>23.552523097719892</v>
      </c>
      <c r="AB376">
        <f t="shared" si="311"/>
        <v>0</v>
      </c>
      <c r="AC376" s="19">
        <f t="shared" si="270"/>
        <v>0</v>
      </c>
      <c r="AD376" s="29">
        <f t="shared" si="312"/>
        <v>0</v>
      </c>
      <c r="AE376" s="19">
        <f t="shared" ca="1" si="271"/>
        <v>23.552523097719892</v>
      </c>
      <c r="AF376" s="29">
        <f t="shared" ca="1" si="298"/>
        <v>-1.7550405573274475E-6</v>
      </c>
      <c r="AG376" s="19"/>
      <c r="AH376" s="19">
        <f t="shared" si="272"/>
        <v>0</v>
      </c>
      <c r="AI376" s="19">
        <f>SUM($AH$23:AH376)</f>
        <v>100000</v>
      </c>
      <c r="AJ376" s="19">
        <f t="shared" si="299"/>
        <v>135985.27968036098</v>
      </c>
      <c r="AK376" s="19">
        <f t="shared" ca="1" si="300"/>
        <v>135985.27968036098</v>
      </c>
      <c r="AL376" s="20">
        <f ca="1">IF($F$13,OFFSET(product_specs!$J$5,MIN(10,saving_model!AZ376),saving_model!$G$14),0)</f>
        <v>0</v>
      </c>
      <c r="AM376" s="19">
        <f t="shared" si="301"/>
        <v>135985.27968036098</v>
      </c>
      <c r="AN376" s="19">
        <f t="shared" si="310"/>
        <v>135698.29857703423</v>
      </c>
      <c r="AO376" s="19">
        <f t="shared" si="302"/>
        <v>0</v>
      </c>
      <c r="AP376" s="19">
        <f t="shared" si="303"/>
        <v>0</v>
      </c>
      <c r="AQ376" s="18">
        <f t="shared" si="273"/>
        <v>113.08191548086187</v>
      </c>
      <c r="AR376" s="18">
        <f t="shared" si="304"/>
        <v>0</v>
      </c>
      <c r="AS376" s="18">
        <f t="shared" si="305"/>
        <v>800.12603761523781</v>
      </c>
      <c r="AT376" s="3">
        <f>return!Q359</f>
        <v>5.9012778628551033E-3</v>
      </c>
      <c r="AU376" s="8">
        <f t="shared" si="274"/>
        <v>1.1580260170384287</v>
      </c>
      <c r="AV376">
        <f t="shared" si="275"/>
        <v>0.36329201053655302</v>
      </c>
      <c r="AW376">
        <f t="shared" si="276"/>
        <v>7.4787443830316453E-4</v>
      </c>
      <c r="AX376">
        <f t="shared" si="306"/>
        <v>3.0351374242338817E-4</v>
      </c>
      <c r="AY376">
        <f t="shared" si="277"/>
        <v>0</v>
      </c>
      <c r="AZ376">
        <f t="shared" si="278"/>
        <v>29</v>
      </c>
      <c r="BA376">
        <f t="shared" si="279"/>
        <v>5</v>
      </c>
      <c r="BB376">
        <f t="shared" si="307"/>
        <v>2.0586041438087621E-3</v>
      </c>
      <c r="BC376">
        <f t="shared" si="280"/>
        <v>2.4425461990330639E-2</v>
      </c>
      <c r="BD376">
        <f>VLOOKUP(MIN(90,BE376),mortality!$A$4:$G$76,saving_model!BA376+2,FALSE)</f>
        <v>1.221273099516532E-2</v>
      </c>
      <c r="BE376">
        <f t="shared" si="281"/>
        <v>78</v>
      </c>
      <c r="BF376" s="9">
        <f t="shared" si="308"/>
        <v>8.3717735912058888E-4</v>
      </c>
      <c r="BG376" s="7">
        <f>VLOOKUP(saving_model!AZ376,lapse!$B$4:$C$134,2,FALSE)</f>
        <v>0.01</v>
      </c>
      <c r="BI376">
        <f>discount_curve!K360</f>
        <v>0.67482136082555688</v>
      </c>
    </row>
    <row r="377" spans="1:61" x14ac:dyDescent="0.55000000000000004">
      <c r="A377">
        <f t="shared" si="309"/>
        <v>354</v>
      </c>
      <c r="B377" s="19">
        <f t="shared" ca="1" si="282"/>
        <v>23.684490730088299</v>
      </c>
      <c r="C377">
        <f t="shared" si="263"/>
        <v>0</v>
      </c>
      <c r="D377">
        <f t="shared" si="283"/>
        <v>101.79349445560671</v>
      </c>
      <c r="E377">
        <f t="shared" ca="1" si="284"/>
        <v>41.311379122241725</v>
      </c>
      <c r="F377">
        <f t="shared" si="264"/>
        <v>0</v>
      </c>
      <c r="G377">
        <f t="shared" si="285"/>
        <v>17.485768786218141</v>
      </c>
      <c r="H377">
        <f t="shared" si="286"/>
        <v>0</v>
      </c>
      <c r="I377" s="19">
        <f t="shared" si="287"/>
        <v>169.11969761196929</v>
      </c>
      <c r="J377" s="26">
        <f t="shared" si="288"/>
        <v>-15.155435482185567</v>
      </c>
      <c r="L377" s="19">
        <f t="shared" si="289"/>
        <v>49404.311419559512</v>
      </c>
      <c r="M377" s="26">
        <f t="shared" si="265"/>
        <v>0</v>
      </c>
      <c r="N377" s="18">
        <f t="shared" si="290"/>
        <v>41.170259516299595</v>
      </c>
      <c r="O377" s="18">
        <f t="shared" si="291"/>
        <v>0</v>
      </c>
      <c r="P377" s="18">
        <f t="shared" si="292"/>
        <v>169.11969761196929</v>
      </c>
      <c r="Q377" s="18">
        <f t="shared" si="293"/>
        <v>101.79349445560671</v>
      </c>
      <c r="R377" s="18">
        <f t="shared" si="294"/>
        <v>41.311379122241725</v>
      </c>
      <c r="S377" s="26">
        <f t="shared" si="295"/>
        <v>49389.155984077333</v>
      </c>
      <c r="T377" s="27">
        <f t="shared" si="296"/>
        <v>0</v>
      </c>
      <c r="U377" s="27"/>
      <c r="V377" s="19">
        <f t="shared" si="266"/>
        <v>0</v>
      </c>
      <c r="W377" s="19">
        <f t="shared" ca="1" si="267"/>
        <v>0</v>
      </c>
      <c r="X377" s="19">
        <f t="shared" si="268"/>
        <v>41.170259516299595</v>
      </c>
      <c r="Y377" s="19">
        <f t="shared" si="269"/>
        <v>17.485768786218141</v>
      </c>
      <c r="Z377" s="19">
        <f t="shared" si="262"/>
        <v>0</v>
      </c>
      <c r="AA377" s="19">
        <f t="shared" ca="1" si="297"/>
        <v>23.684490730081453</v>
      </c>
      <c r="AB377">
        <f t="shared" si="311"/>
        <v>0</v>
      </c>
      <c r="AC377" s="19">
        <f t="shared" si="270"/>
        <v>0</v>
      </c>
      <c r="AD377" s="29">
        <f t="shared" si="312"/>
        <v>0</v>
      </c>
      <c r="AE377" s="19">
        <f t="shared" ca="1" si="271"/>
        <v>23.684490730081453</v>
      </c>
      <c r="AF377" s="29">
        <f t="shared" ca="1" si="298"/>
        <v>6.8460792590485653E-6</v>
      </c>
      <c r="AG377" s="19"/>
      <c r="AH377" s="19">
        <f t="shared" si="272"/>
        <v>0</v>
      </c>
      <c r="AI377" s="19">
        <f>SUM($AH$23:AH377)</f>
        <v>100000</v>
      </c>
      <c r="AJ377" s="19">
        <f t="shared" si="299"/>
        <v>136505.46210179015</v>
      </c>
      <c r="AK377" s="19">
        <f t="shared" ca="1" si="300"/>
        <v>136505.46210179015</v>
      </c>
      <c r="AL377" s="20">
        <f ca="1">IF($F$13,OFFSET(product_specs!$J$5,MIN(10,saving_model!AZ377),saving_model!$G$14),0)</f>
        <v>0</v>
      </c>
      <c r="AM377" s="19">
        <f t="shared" si="301"/>
        <v>136505.46210179015</v>
      </c>
      <c r="AN377" s="19">
        <f t="shared" si="310"/>
        <v>136385.3426991686</v>
      </c>
      <c r="AO377" s="19">
        <f t="shared" si="302"/>
        <v>0</v>
      </c>
      <c r="AP377" s="19">
        <f t="shared" si="303"/>
        <v>0</v>
      </c>
      <c r="AQ377" s="18">
        <f t="shared" si="273"/>
        <v>113.65445224930717</v>
      </c>
      <c r="AR377" s="18">
        <f t="shared" si="304"/>
        <v>0</v>
      </c>
      <c r="AS377" s="18">
        <f t="shared" si="305"/>
        <v>467.54770974174733</v>
      </c>
      <c r="AT377" s="3">
        <f>return!Q360</f>
        <v>3.4309966784484836E-3</v>
      </c>
      <c r="AU377" s="8">
        <f t="shared" si="274"/>
        <v>1.158507425644294</v>
      </c>
      <c r="AV377">
        <f t="shared" si="275"/>
        <v>0.36224062235582649</v>
      </c>
      <c r="AW377">
        <f t="shared" si="276"/>
        <v>7.4571004623756934E-4</v>
      </c>
      <c r="AX377">
        <f t="shared" si="306"/>
        <v>3.0263535602287052E-4</v>
      </c>
      <c r="AY377">
        <f t="shared" si="277"/>
        <v>0</v>
      </c>
      <c r="AZ377">
        <f t="shared" si="278"/>
        <v>29</v>
      </c>
      <c r="BA377">
        <f t="shared" si="279"/>
        <v>5</v>
      </c>
      <c r="BB377">
        <f t="shared" si="307"/>
        <v>2.0586041438087621E-3</v>
      </c>
      <c r="BC377">
        <f t="shared" si="280"/>
        <v>2.4425461990330639E-2</v>
      </c>
      <c r="BD377">
        <f>VLOOKUP(MIN(90,BE377),mortality!$A$4:$G$76,saving_model!BA377+2,FALSE)</f>
        <v>1.221273099516532E-2</v>
      </c>
      <c r="BE377">
        <f t="shared" si="281"/>
        <v>78</v>
      </c>
      <c r="BF377" s="9">
        <f t="shared" si="308"/>
        <v>8.3717735912058888E-4</v>
      </c>
      <c r="BG377" s="7">
        <f>VLOOKUP(saving_model!AZ377,lapse!$B$4:$C$134,2,FALSE)</f>
        <v>0.01</v>
      </c>
      <c r="BI377">
        <f>discount_curve!K361</f>
        <v>0.67406990375616038</v>
      </c>
    </row>
    <row r="378" spans="1:61" x14ac:dyDescent="0.55000000000000004">
      <c r="A378">
        <f t="shared" si="309"/>
        <v>355</v>
      </c>
      <c r="B378" s="19">
        <f t="shared" ca="1" si="282"/>
        <v>23.715217974591837</v>
      </c>
      <c r="C378">
        <f t="shared" si="263"/>
        <v>0</v>
      </c>
      <c r="D378">
        <f t="shared" si="283"/>
        <v>101.82856209759782</v>
      </c>
      <c r="E378">
        <f t="shared" ca="1" si="284"/>
        <v>41.325610804344457</v>
      </c>
      <c r="F378">
        <f t="shared" si="264"/>
        <v>0</v>
      </c>
      <c r="G378">
        <f t="shared" si="285"/>
        <v>17.442412012146516</v>
      </c>
      <c r="H378">
        <f t="shared" si="286"/>
        <v>0</v>
      </c>
      <c r="I378" s="19">
        <f t="shared" si="287"/>
        <v>233.38152578118616</v>
      </c>
      <c r="J378" s="26">
        <f t="shared" si="288"/>
        <v>49.069722892505524</v>
      </c>
      <c r="L378" s="19">
        <f t="shared" si="289"/>
        <v>49389.155984077326</v>
      </c>
      <c r="M378" s="26">
        <f t="shared" si="265"/>
        <v>0</v>
      </c>
      <c r="N378" s="18">
        <f t="shared" si="290"/>
        <v>41.157629986731109</v>
      </c>
      <c r="O378" s="18">
        <f t="shared" si="291"/>
        <v>0</v>
      </c>
      <c r="P378" s="18">
        <f t="shared" si="292"/>
        <v>233.38152578118616</v>
      </c>
      <c r="Q378" s="18">
        <f t="shared" si="293"/>
        <v>101.82856209759782</v>
      </c>
      <c r="R378" s="18">
        <f t="shared" si="294"/>
        <v>41.325610804344457</v>
      </c>
      <c r="S378" s="26">
        <f t="shared" si="295"/>
        <v>49438.225706969846</v>
      </c>
      <c r="T378" s="27">
        <f t="shared" si="296"/>
        <v>0</v>
      </c>
      <c r="U378" s="27"/>
      <c r="V378" s="19">
        <f t="shared" si="266"/>
        <v>0</v>
      </c>
      <c r="W378" s="19">
        <f t="shared" ca="1" si="267"/>
        <v>0</v>
      </c>
      <c r="X378" s="19">
        <f t="shared" si="268"/>
        <v>41.157629986731109</v>
      </c>
      <c r="Y378" s="19">
        <f t="shared" si="269"/>
        <v>17.442412012146516</v>
      </c>
      <c r="Z378" s="19">
        <f t="shared" si="262"/>
        <v>0</v>
      </c>
      <c r="AA378" s="19">
        <f t="shared" ca="1" si="297"/>
        <v>23.715217974584593</v>
      </c>
      <c r="AB378">
        <f t="shared" si="311"/>
        <v>0</v>
      </c>
      <c r="AC378" s="19">
        <f t="shared" si="270"/>
        <v>0</v>
      </c>
      <c r="AD378" s="29">
        <f t="shared" si="312"/>
        <v>0</v>
      </c>
      <c r="AE378" s="19">
        <f t="shared" ca="1" si="271"/>
        <v>23.715217974584593</v>
      </c>
      <c r="AF378" s="29">
        <f t="shared" ca="1" si="298"/>
        <v>7.2439831910742214E-6</v>
      </c>
      <c r="AG378" s="19"/>
      <c r="AH378" s="19">
        <f t="shared" si="272"/>
        <v>0</v>
      </c>
      <c r="AI378" s="19">
        <f>SUM($AH$23:AH378)</f>
        <v>100000</v>
      </c>
      <c r="AJ378" s="19">
        <f t="shared" si="299"/>
        <v>136948.82579938241</v>
      </c>
      <c r="AK378" s="19">
        <f t="shared" ca="1" si="300"/>
        <v>136948.82579938241</v>
      </c>
      <c r="AL378" s="20">
        <f ca="1">IF($F$13,OFFSET(product_specs!$J$5,MIN(10,saving_model!AZ378),saving_model!$G$14),0)</f>
        <v>0</v>
      </c>
      <c r="AM378" s="19">
        <f t="shared" si="301"/>
        <v>136948.82579938241</v>
      </c>
      <c r="AN378" s="19">
        <f t="shared" si="310"/>
        <v>136739.23595666102</v>
      </c>
      <c r="AO378" s="19">
        <f t="shared" si="302"/>
        <v>0</v>
      </c>
      <c r="AP378" s="19">
        <f t="shared" si="303"/>
        <v>0</v>
      </c>
      <c r="AQ378" s="18">
        <f t="shared" si="273"/>
        <v>113.94936329721753</v>
      </c>
      <c r="AR378" s="18">
        <f t="shared" si="304"/>
        <v>0</v>
      </c>
      <c r="AS378" s="18">
        <f t="shared" si="305"/>
        <v>647.07841203720739</v>
      </c>
      <c r="AT378" s="3">
        <f>return!Q361</f>
        <v>4.7361541056678558E-3</v>
      </c>
      <c r="AU378" s="8">
        <f t="shared" si="274"/>
        <v>1.1589890343788631</v>
      </c>
      <c r="AV378">
        <f t="shared" si="275"/>
        <v>0.36119227695356604</v>
      </c>
      <c r="AW378">
        <f t="shared" si="276"/>
        <v>7.4355191804833306E-4</v>
      </c>
      <c r="AX378">
        <f t="shared" si="306"/>
        <v>3.0175951172361804E-4</v>
      </c>
      <c r="AY378">
        <f t="shared" si="277"/>
        <v>0</v>
      </c>
      <c r="AZ378">
        <f t="shared" si="278"/>
        <v>29</v>
      </c>
      <c r="BA378">
        <f t="shared" si="279"/>
        <v>5</v>
      </c>
      <c r="BB378">
        <f t="shared" si="307"/>
        <v>2.0586041438087621E-3</v>
      </c>
      <c r="BC378">
        <f t="shared" si="280"/>
        <v>2.4425461990330639E-2</v>
      </c>
      <c r="BD378">
        <f>VLOOKUP(MIN(90,BE378),mortality!$A$4:$G$76,saving_model!BA378+2,FALSE)</f>
        <v>1.221273099516532E-2</v>
      </c>
      <c r="BE378">
        <f t="shared" si="281"/>
        <v>78</v>
      </c>
      <c r="BF378" s="9">
        <f t="shared" si="308"/>
        <v>8.3717735912058888E-4</v>
      </c>
      <c r="BG378" s="7">
        <f>VLOOKUP(saving_model!AZ378,lapse!$B$4:$C$134,2,FALSE)</f>
        <v>0.01</v>
      </c>
      <c r="BI378">
        <f>discount_curve!K362</f>
        <v>0.67331928348263292</v>
      </c>
    </row>
    <row r="379" spans="1:61" x14ac:dyDescent="0.55000000000000004">
      <c r="A379">
        <f t="shared" si="309"/>
        <v>356</v>
      </c>
      <c r="B379" s="19">
        <f t="shared" ca="1" si="282"/>
        <v>23.799358679253714</v>
      </c>
      <c r="C379">
        <f t="shared" si="263"/>
        <v>0</v>
      </c>
      <c r="D379">
        <f t="shared" si="283"/>
        <v>101.53438052402412</v>
      </c>
      <c r="E379">
        <f t="shared" ca="1" si="284"/>
        <v>41.206221578326861</v>
      </c>
      <c r="F379">
        <f t="shared" si="264"/>
        <v>0</v>
      </c>
      <c r="G379">
        <f t="shared" si="285"/>
        <v>17.399162743205544</v>
      </c>
      <c r="H379">
        <f t="shared" si="286"/>
        <v>0</v>
      </c>
      <c r="I379" s="19">
        <f t="shared" si="287"/>
        <v>-149.92751501550916</v>
      </c>
      <c r="J379" s="26">
        <f t="shared" si="288"/>
        <v>-333.8666385403194</v>
      </c>
      <c r="L379" s="19">
        <f t="shared" si="289"/>
        <v>49438.225706969832</v>
      </c>
      <c r="M379" s="26">
        <f t="shared" si="265"/>
        <v>0</v>
      </c>
      <c r="N379" s="18">
        <f t="shared" si="290"/>
        <v>41.198521422474862</v>
      </c>
      <c r="O379" s="18">
        <f t="shared" si="291"/>
        <v>0</v>
      </c>
      <c r="P379" s="18">
        <f t="shared" si="292"/>
        <v>-149.92751501550916</v>
      </c>
      <c r="Q379" s="18">
        <f t="shared" si="293"/>
        <v>101.53438052402412</v>
      </c>
      <c r="R379" s="18">
        <f t="shared" si="294"/>
        <v>41.206221578326861</v>
      </c>
      <c r="S379" s="26">
        <f t="shared" si="295"/>
        <v>49104.35906842949</v>
      </c>
      <c r="T379" s="27">
        <f t="shared" si="296"/>
        <v>0</v>
      </c>
      <c r="U379" s="27"/>
      <c r="V379" s="19">
        <f t="shared" si="266"/>
        <v>0</v>
      </c>
      <c r="W379" s="19">
        <f t="shared" ca="1" si="267"/>
        <v>0</v>
      </c>
      <c r="X379" s="19">
        <f t="shared" si="268"/>
        <v>41.198521422474862</v>
      </c>
      <c r="Y379" s="19">
        <f t="shared" si="269"/>
        <v>17.399162743205544</v>
      </c>
      <c r="Z379" s="19">
        <f t="shared" si="262"/>
        <v>0</v>
      </c>
      <c r="AA379" s="19">
        <f t="shared" ca="1" si="297"/>
        <v>23.799358679269318</v>
      </c>
      <c r="AB379">
        <f t="shared" si="311"/>
        <v>0</v>
      </c>
      <c r="AC379" s="19">
        <f t="shared" si="270"/>
        <v>0</v>
      </c>
      <c r="AD379" s="29">
        <f t="shared" si="312"/>
        <v>0</v>
      </c>
      <c r="AE379" s="19">
        <f t="shared" ca="1" si="271"/>
        <v>23.799358679269318</v>
      </c>
      <c r="AF379" s="29">
        <f t="shared" ca="1" si="298"/>
        <v>-1.56035184772918E-5</v>
      </c>
      <c r="AG379" s="19"/>
      <c r="AH379" s="19">
        <f t="shared" si="272"/>
        <v>0</v>
      </c>
      <c r="AI379" s="19">
        <f>SUM($AH$23:AH379)</f>
        <v>100000</v>
      </c>
      <c r="AJ379" s="19">
        <f t="shared" si="299"/>
        <v>136949.52204963996</v>
      </c>
      <c r="AK379" s="19">
        <f t="shared" ca="1" si="300"/>
        <v>136949.52204963996</v>
      </c>
      <c r="AL379" s="20">
        <f ca="1">IF($F$13,OFFSET(product_specs!$J$5,MIN(10,saving_model!AZ379),saving_model!$G$14),0)</f>
        <v>0</v>
      </c>
      <c r="AM379" s="19">
        <f t="shared" si="301"/>
        <v>136949.52204963996</v>
      </c>
      <c r="AN379" s="19">
        <f t="shared" si="310"/>
        <v>137272.36500540099</v>
      </c>
      <c r="AO379" s="19">
        <f t="shared" si="302"/>
        <v>0</v>
      </c>
      <c r="AP379" s="19">
        <f t="shared" si="303"/>
        <v>0</v>
      </c>
      <c r="AQ379" s="18">
        <f t="shared" si="273"/>
        <v>114.39363750450083</v>
      </c>
      <c r="AR379" s="18">
        <f t="shared" si="304"/>
        <v>0</v>
      </c>
      <c r="AS379" s="18">
        <f t="shared" si="305"/>
        <v>-416.89863651310435</v>
      </c>
      <c r="AT379" s="3">
        <f>return!Q362</f>
        <v>-3.0395509087464134E-3</v>
      </c>
      <c r="AU379" s="8">
        <f t="shared" si="274"/>
        <v>1.1594708433253327</v>
      </c>
      <c r="AV379">
        <f t="shared" si="275"/>
        <v>0.3601469655237941</v>
      </c>
      <c r="AW379">
        <f t="shared" si="276"/>
        <v>7.4140003560743391E-4</v>
      </c>
      <c r="AX379">
        <f t="shared" si="306"/>
        <v>3.0088620216864201E-4</v>
      </c>
      <c r="AY379">
        <f t="shared" si="277"/>
        <v>0</v>
      </c>
      <c r="AZ379">
        <f t="shared" si="278"/>
        <v>29</v>
      </c>
      <c r="BA379">
        <f t="shared" si="279"/>
        <v>5</v>
      </c>
      <c r="BB379">
        <f t="shared" si="307"/>
        <v>2.0586041438087621E-3</v>
      </c>
      <c r="BC379">
        <f t="shared" si="280"/>
        <v>2.4425461990330639E-2</v>
      </c>
      <c r="BD379">
        <f>VLOOKUP(MIN(90,BE379),mortality!$A$4:$G$76,saving_model!BA379+2,FALSE)</f>
        <v>1.221273099516532E-2</v>
      </c>
      <c r="BE379">
        <f t="shared" si="281"/>
        <v>78</v>
      </c>
      <c r="BF379" s="9">
        <f t="shared" si="308"/>
        <v>8.3717735912058888E-4</v>
      </c>
      <c r="BG379" s="7">
        <f>VLOOKUP(saving_model!AZ379,lapse!$B$4:$C$134,2,FALSE)</f>
        <v>0.01</v>
      </c>
      <c r="BI379">
        <f>discount_curve!K363</f>
        <v>0.67256949907314867</v>
      </c>
    </row>
    <row r="380" spans="1:61" x14ac:dyDescent="0.55000000000000004">
      <c r="A380">
        <f t="shared" si="309"/>
        <v>357</v>
      </c>
      <c r="B380" s="19">
        <f t="shared" ca="1" si="282"/>
        <v>23.564278510865961</v>
      </c>
      <c r="C380">
        <f t="shared" si="263"/>
        <v>0</v>
      </c>
      <c r="D380">
        <f t="shared" si="283"/>
        <v>100.62075391246108</v>
      </c>
      <c r="E380">
        <f t="shared" ca="1" si="284"/>
        <v>40.83543977612721</v>
      </c>
      <c r="F380">
        <f t="shared" si="264"/>
        <v>0</v>
      </c>
      <c r="G380">
        <f t="shared" si="285"/>
        <v>17.35602071283127</v>
      </c>
      <c r="H380">
        <f t="shared" si="286"/>
        <v>0</v>
      </c>
      <c r="I380" s="19">
        <f t="shared" si="287"/>
        <v>-370.04927565642618</v>
      </c>
      <c r="J380" s="26">
        <f t="shared" si="288"/>
        <v>-552.42576856871165</v>
      </c>
      <c r="L380" s="19">
        <f t="shared" si="289"/>
        <v>49104.359068429512</v>
      </c>
      <c r="M380" s="26">
        <f t="shared" si="265"/>
        <v>0</v>
      </c>
      <c r="N380" s="18">
        <f t="shared" si="290"/>
        <v>40.920299223691259</v>
      </c>
      <c r="O380" s="18">
        <f t="shared" si="291"/>
        <v>0</v>
      </c>
      <c r="P380" s="18">
        <f t="shared" si="292"/>
        <v>-370.04927565642618</v>
      </c>
      <c r="Q380" s="18">
        <f t="shared" si="293"/>
        <v>100.62075391246108</v>
      </c>
      <c r="R380" s="18">
        <f t="shared" si="294"/>
        <v>40.83543977612721</v>
      </c>
      <c r="S380" s="26">
        <f t="shared" si="295"/>
        <v>48551.933299860808</v>
      </c>
      <c r="T380" s="27">
        <f t="shared" si="296"/>
        <v>0</v>
      </c>
      <c r="U380" s="27"/>
      <c r="V380" s="19">
        <f t="shared" si="266"/>
        <v>0</v>
      </c>
      <c r="W380" s="19">
        <f t="shared" ca="1" si="267"/>
        <v>0</v>
      </c>
      <c r="X380" s="19">
        <f t="shared" si="268"/>
        <v>40.920299223691259</v>
      </c>
      <c r="Y380" s="19">
        <f t="shared" si="269"/>
        <v>17.35602071283127</v>
      </c>
      <c r="Z380" s="19">
        <f t="shared" si="262"/>
        <v>0</v>
      </c>
      <c r="AA380" s="19">
        <f t="shared" ca="1" si="297"/>
        <v>23.564278510859989</v>
      </c>
      <c r="AB380">
        <f t="shared" si="311"/>
        <v>0</v>
      </c>
      <c r="AC380" s="19">
        <f t="shared" si="270"/>
        <v>0</v>
      </c>
      <c r="AD380" s="29">
        <f t="shared" si="312"/>
        <v>0</v>
      </c>
      <c r="AE380" s="19">
        <f t="shared" ca="1" si="271"/>
        <v>23.564278510859989</v>
      </c>
      <c r="AF380" s="29">
        <f t="shared" ca="1" si="298"/>
        <v>5.9721116940636421E-6</v>
      </c>
      <c r="AG380" s="19"/>
      <c r="AH380" s="19">
        <f t="shared" si="272"/>
        <v>0</v>
      </c>
      <c r="AI380" s="19">
        <f>SUM($AH$23:AH380)</f>
        <v>100000</v>
      </c>
      <c r="AJ380" s="19">
        <f t="shared" si="299"/>
        <v>136111.13646458366</v>
      </c>
      <c r="AK380" s="19">
        <f t="shared" ca="1" si="300"/>
        <v>136111.13646458366</v>
      </c>
      <c r="AL380" s="20">
        <f ca="1">IF($F$13,OFFSET(product_specs!$J$5,MIN(10,saving_model!AZ380),saving_model!$G$14),0)</f>
        <v>0</v>
      </c>
      <c r="AM380" s="19">
        <f t="shared" si="301"/>
        <v>136111.13646458366</v>
      </c>
      <c r="AN380" s="19">
        <f t="shared" si="310"/>
        <v>136741.07273138341</v>
      </c>
      <c r="AO380" s="19">
        <f t="shared" si="302"/>
        <v>0</v>
      </c>
      <c r="AP380" s="19">
        <f t="shared" si="303"/>
        <v>0</v>
      </c>
      <c r="AQ380" s="18">
        <f t="shared" si="273"/>
        <v>113.9508939428195</v>
      </c>
      <c r="AR380" s="18">
        <f t="shared" si="304"/>
        <v>0</v>
      </c>
      <c r="AS380" s="18">
        <f t="shared" si="305"/>
        <v>-1031.9707457138434</v>
      </c>
      <c r="AT380" s="3">
        <f>return!Q363</f>
        <v>-7.553190990451264E-3</v>
      </c>
      <c r="AU380" s="8">
        <f t="shared" si="274"/>
        <v>1.1599528525669336</v>
      </c>
      <c r="AV380">
        <f t="shared" si="275"/>
        <v>0.35910467928601808</v>
      </c>
      <c r="AW380">
        <f t="shared" si="276"/>
        <v>7.3925438083931338E-4</v>
      </c>
      <c r="AX380">
        <f t="shared" si="306"/>
        <v>3.0001542002224528E-4</v>
      </c>
      <c r="AY380">
        <f t="shared" si="277"/>
        <v>0</v>
      </c>
      <c r="AZ380">
        <f t="shared" si="278"/>
        <v>29</v>
      </c>
      <c r="BA380">
        <f t="shared" si="279"/>
        <v>5</v>
      </c>
      <c r="BB380">
        <f t="shared" si="307"/>
        <v>2.0586041438087621E-3</v>
      </c>
      <c r="BC380">
        <f t="shared" si="280"/>
        <v>2.4425461990330639E-2</v>
      </c>
      <c r="BD380">
        <f>VLOOKUP(MIN(90,BE380),mortality!$A$4:$G$76,saving_model!BA380+2,FALSE)</f>
        <v>1.221273099516532E-2</v>
      </c>
      <c r="BE380">
        <f t="shared" si="281"/>
        <v>78</v>
      </c>
      <c r="BF380" s="9">
        <f t="shared" si="308"/>
        <v>8.3717735912058888E-4</v>
      </c>
      <c r="BG380" s="7">
        <f>VLOOKUP(saving_model!AZ380,lapse!$B$4:$C$134,2,FALSE)</f>
        <v>0.01</v>
      </c>
      <c r="BI380">
        <f>discount_curve!K364</f>
        <v>0.67182054959691895</v>
      </c>
    </row>
    <row r="381" spans="1:61" x14ac:dyDescent="0.55000000000000004">
      <c r="A381">
        <f t="shared" si="309"/>
        <v>358</v>
      </c>
      <c r="B381" s="19">
        <f t="shared" ca="1" si="282"/>
        <v>23.146958761422809</v>
      </c>
      <c r="C381">
        <f t="shared" si="263"/>
        <v>0</v>
      </c>
      <c r="D381">
        <f t="shared" si="283"/>
        <v>100.32037385752828</v>
      </c>
      <c r="E381">
        <f t="shared" ca="1" si="284"/>
        <v>40.713534988434709</v>
      </c>
      <c r="F381">
        <f t="shared" si="264"/>
        <v>0</v>
      </c>
      <c r="G381">
        <f t="shared" si="285"/>
        <v>17.312985655120695</v>
      </c>
      <c r="H381">
        <f t="shared" si="286"/>
        <v>0</v>
      </c>
      <c r="I381" s="19">
        <f t="shared" si="287"/>
        <v>440.87755218065013</v>
      </c>
      <c r="J381" s="26">
        <f t="shared" si="288"/>
        <v>259.38369891814364</v>
      </c>
      <c r="L381" s="19">
        <f t="shared" si="289"/>
        <v>48551.933299860801</v>
      </c>
      <c r="M381" s="26">
        <f t="shared" si="265"/>
        <v>0</v>
      </c>
      <c r="N381" s="18">
        <f t="shared" si="290"/>
        <v>40.45994441655067</v>
      </c>
      <c r="O381" s="18">
        <f t="shared" si="291"/>
        <v>0</v>
      </c>
      <c r="P381" s="18">
        <f t="shared" si="292"/>
        <v>440.87755218065013</v>
      </c>
      <c r="Q381" s="18">
        <f t="shared" si="293"/>
        <v>100.32037385752828</v>
      </c>
      <c r="R381" s="18">
        <f t="shared" si="294"/>
        <v>40.713534988434709</v>
      </c>
      <c r="S381" s="26">
        <f t="shared" si="295"/>
        <v>48811.316998778944</v>
      </c>
      <c r="T381" s="27">
        <f t="shared" si="296"/>
        <v>0</v>
      </c>
      <c r="U381" s="27"/>
      <c r="V381" s="19">
        <f t="shared" si="266"/>
        <v>0</v>
      </c>
      <c r="W381" s="19">
        <f t="shared" ca="1" si="267"/>
        <v>0</v>
      </c>
      <c r="X381" s="19">
        <f t="shared" si="268"/>
        <v>40.45994441655067</v>
      </c>
      <c r="Y381" s="19">
        <f t="shared" si="269"/>
        <v>17.312985655120695</v>
      </c>
      <c r="Z381" s="19">
        <f t="shared" si="262"/>
        <v>0</v>
      </c>
      <c r="AA381" s="19">
        <f t="shared" ca="1" si="297"/>
        <v>23.146958761429975</v>
      </c>
      <c r="AB381">
        <f t="shared" si="311"/>
        <v>0</v>
      </c>
      <c r="AC381" s="19">
        <f t="shared" si="270"/>
        <v>0</v>
      </c>
      <c r="AD381" s="29">
        <f t="shared" si="312"/>
        <v>0</v>
      </c>
      <c r="AE381" s="19">
        <f t="shared" ca="1" si="271"/>
        <v>23.146958761429975</v>
      </c>
      <c r="AF381" s="29">
        <f t="shared" ca="1" si="298"/>
        <v>-7.1658234901406104E-6</v>
      </c>
      <c r="AG381" s="19"/>
      <c r="AH381" s="19">
        <f t="shared" si="272"/>
        <v>0</v>
      </c>
      <c r="AI381" s="19">
        <f>SUM($AH$23:AH381)</f>
        <v>100000</v>
      </c>
      <c r="AJ381" s="19">
        <f t="shared" si="299"/>
        <v>136098.68555904191</v>
      </c>
      <c r="AK381" s="19">
        <f t="shared" ca="1" si="300"/>
        <v>136098.68555904191</v>
      </c>
      <c r="AL381" s="20">
        <f ca="1">IF($F$13,OFFSET(product_specs!$J$5,MIN(10,saving_model!AZ381),saving_model!$G$14),0)</f>
        <v>0</v>
      </c>
      <c r="AM381" s="19">
        <f t="shared" si="301"/>
        <v>136098.68555904191</v>
      </c>
      <c r="AN381" s="19">
        <f t="shared" si="310"/>
        <v>135595.15109172673</v>
      </c>
      <c r="AO381" s="19">
        <f t="shared" si="302"/>
        <v>0</v>
      </c>
      <c r="AP381" s="19">
        <f t="shared" si="303"/>
        <v>0</v>
      </c>
      <c r="AQ381" s="18">
        <f t="shared" si="273"/>
        <v>112.99595924310562</v>
      </c>
      <c r="AR381" s="18">
        <f t="shared" si="304"/>
        <v>0</v>
      </c>
      <c r="AS381" s="18">
        <f t="shared" si="305"/>
        <v>1233.0608531165653</v>
      </c>
      <c r="AT381" s="3">
        <f>return!Q364</f>
        <v>9.1012787027988651E-3</v>
      </c>
      <c r="AU381" s="8">
        <f t="shared" si="274"/>
        <v>1.1604350621869315</v>
      </c>
      <c r="AV381">
        <f t="shared" si="275"/>
        <v>0.35806540948515653</v>
      </c>
      <c r="AW381">
        <f t="shared" si="276"/>
        <v>7.3711493572072451E-4</v>
      </c>
      <c r="AX381">
        <f t="shared" si="306"/>
        <v>2.9914715796996061E-4</v>
      </c>
      <c r="AY381">
        <f t="shared" si="277"/>
        <v>0</v>
      </c>
      <c r="AZ381">
        <f t="shared" si="278"/>
        <v>29</v>
      </c>
      <c r="BA381">
        <f t="shared" si="279"/>
        <v>5</v>
      </c>
      <c r="BB381">
        <f t="shared" si="307"/>
        <v>2.0586041438087621E-3</v>
      </c>
      <c r="BC381">
        <f t="shared" si="280"/>
        <v>2.4425461990330639E-2</v>
      </c>
      <c r="BD381">
        <f>VLOOKUP(MIN(90,BE381),mortality!$A$4:$G$76,saving_model!BA381+2,FALSE)</f>
        <v>1.221273099516532E-2</v>
      </c>
      <c r="BE381">
        <f t="shared" si="281"/>
        <v>78</v>
      </c>
      <c r="BF381" s="9">
        <f t="shared" si="308"/>
        <v>8.3717735912058888E-4</v>
      </c>
      <c r="BG381" s="7">
        <f>VLOOKUP(saving_model!AZ381,lapse!$B$4:$C$134,2,FALSE)</f>
        <v>0.01</v>
      </c>
      <c r="BI381">
        <f>discount_curve!K365</f>
        <v>0.67107243412419171</v>
      </c>
    </row>
    <row r="382" spans="1:61" x14ac:dyDescent="0.55000000000000004">
      <c r="A382">
        <f t="shared" si="309"/>
        <v>359</v>
      </c>
      <c r="B382" s="19">
        <f t="shared" ca="1" si="282"/>
        <v>23.406040194167872</v>
      </c>
      <c r="C382">
        <f t="shared" si="263"/>
        <v>0</v>
      </c>
      <c r="D382">
        <f t="shared" si="283"/>
        <v>100.29146079129299</v>
      </c>
      <c r="E382">
        <f t="shared" ca="1" si="284"/>
        <v>40.701801049569355</v>
      </c>
      <c r="F382">
        <f t="shared" si="264"/>
        <v>48524.890821025081</v>
      </c>
      <c r="G382">
        <f t="shared" si="285"/>
        <v>17.270057304830146</v>
      </c>
      <c r="H382">
        <f t="shared" si="286"/>
        <v>0</v>
      </c>
      <c r="I382" s="19">
        <f t="shared" si="287"/>
        <v>-104.75681841400464</v>
      </c>
      <c r="J382" s="26">
        <f t="shared" si="288"/>
        <v>-48811.316998778944</v>
      </c>
      <c r="L382" s="19">
        <f t="shared" si="289"/>
        <v>48811.316998778944</v>
      </c>
      <c r="M382" s="26">
        <f t="shared" si="265"/>
        <v>0</v>
      </c>
      <c r="N382" s="18">
        <f t="shared" si="290"/>
        <v>40.676097498982458</v>
      </c>
      <c r="O382" s="18">
        <f t="shared" si="291"/>
        <v>0</v>
      </c>
      <c r="P382" s="18">
        <f t="shared" si="292"/>
        <v>-104.75681841400464</v>
      </c>
      <c r="Q382" s="18">
        <f t="shared" si="293"/>
        <v>100.29146079129299</v>
      </c>
      <c r="R382" s="18">
        <f t="shared" si="294"/>
        <v>40.701801049569355</v>
      </c>
      <c r="S382" s="26">
        <f t="shared" si="295"/>
        <v>48524.890821025103</v>
      </c>
      <c r="T382" s="27">
        <f t="shared" si="296"/>
        <v>-48524.890821025103</v>
      </c>
      <c r="U382" s="27"/>
      <c r="V382" s="19">
        <f t="shared" si="266"/>
        <v>0</v>
      </c>
      <c r="W382" s="19">
        <f t="shared" ca="1" si="267"/>
        <v>0</v>
      </c>
      <c r="X382" s="19">
        <f t="shared" si="268"/>
        <v>40.676097498982458</v>
      </c>
      <c r="Y382" s="19">
        <f t="shared" si="269"/>
        <v>17.270057304830146</v>
      </c>
      <c r="Z382" s="19">
        <f t="shared" si="262"/>
        <v>0</v>
      </c>
      <c r="AA382" s="19">
        <f t="shared" ca="1" si="297"/>
        <v>23.406040194152311</v>
      </c>
      <c r="AB382">
        <f t="shared" si="311"/>
        <v>0</v>
      </c>
      <c r="AC382" s="19">
        <f t="shared" si="270"/>
        <v>0</v>
      </c>
      <c r="AD382" s="29">
        <f t="shared" si="312"/>
        <v>0</v>
      </c>
      <c r="AE382" s="19">
        <f t="shared" ca="1" si="271"/>
        <v>23.406040194152311</v>
      </c>
      <c r="AF382" s="29">
        <f t="shared" ca="1" si="298"/>
        <v>1.5560885913146194E-5</v>
      </c>
      <c r="AG382" s="19"/>
      <c r="AH382" s="19">
        <f t="shared" si="272"/>
        <v>0</v>
      </c>
      <c r="AI382" s="19">
        <f>SUM($AH$23:AH382)</f>
        <v>100000</v>
      </c>
      <c r="AJ382" s="19">
        <f t="shared" si="299"/>
        <v>136454.36778791243</v>
      </c>
      <c r="AK382" s="19">
        <f t="shared" ca="1" si="300"/>
        <v>136454.36778791243</v>
      </c>
      <c r="AL382" s="20">
        <f ca="1">IF($F$13,OFFSET(product_specs!$J$5,MIN(10,saving_model!AZ382),saving_model!$G$14),0)</f>
        <v>0</v>
      </c>
      <c r="AM382" s="19">
        <f t="shared" si="301"/>
        <v>136454.36778791243</v>
      </c>
      <c r="AN382" s="19">
        <f t="shared" si="310"/>
        <v>136715.2159856002</v>
      </c>
      <c r="AO382" s="19">
        <f t="shared" si="302"/>
        <v>0</v>
      </c>
      <c r="AP382" s="19">
        <f t="shared" si="303"/>
        <v>0</v>
      </c>
      <c r="AQ382" s="18">
        <f t="shared" si="273"/>
        <v>113.92934665466684</v>
      </c>
      <c r="AR382" s="18">
        <f t="shared" si="304"/>
        <v>0</v>
      </c>
      <c r="AS382" s="18">
        <f t="shared" si="305"/>
        <v>-293.83770206616128</v>
      </c>
      <c r="AT382" s="3">
        <f>return!Q365</f>
        <v>-2.1510610133769204E-3</v>
      </c>
      <c r="AU382" s="8">
        <f t="shared" si="274"/>
        <v>1.1609174722686266</v>
      </c>
      <c r="AV382">
        <f t="shared" si="275"/>
        <v>0.35702914739146585</v>
      </c>
      <c r="AW382">
        <f t="shared" si="276"/>
        <v>7.3498168228058088E-4</v>
      </c>
      <c r="AX382">
        <f t="shared" si="306"/>
        <v>2.9828140871848919E-4</v>
      </c>
      <c r="AY382">
        <f t="shared" si="277"/>
        <v>0.35599588430046675</v>
      </c>
      <c r="AZ382">
        <f t="shared" si="278"/>
        <v>29</v>
      </c>
      <c r="BA382">
        <f t="shared" si="279"/>
        <v>5</v>
      </c>
      <c r="BB382">
        <f t="shared" si="307"/>
        <v>2.0586041438087621E-3</v>
      </c>
      <c r="BC382">
        <f t="shared" si="280"/>
        <v>2.4425461990330639E-2</v>
      </c>
      <c r="BD382">
        <f>VLOOKUP(MIN(90,BE382),mortality!$A$4:$G$76,saving_model!BA382+2,FALSE)</f>
        <v>1.221273099516532E-2</v>
      </c>
      <c r="BE382">
        <f t="shared" si="281"/>
        <v>78</v>
      </c>
      <c r="BF382" s="9">
        <f t="shared" si="308"/>
        <v>8.3717735912058888E-4</v>
      </c>
      <c r="BG382" s="7">
        <f>VLOOKUP(saving_model!AZ382,lapse!$B$4:$C$134,2,FALSE)</f>
        <v>0.01</v>
      </c>
      <c r="BI382">
        <f>discount_curve!K366</f>
        <v>0.6703251517262504</v>
      </c>
    </row>
    <row r="383" spans="1:61" x14ac:dyDescent="0.55000000000000004">
      <c r="A383">
        <f t="shared" si="309"/>
        <v>360</v>
      </c>
      <c r="B383" s="19">
        <f t="shared" ca="1" si="282"/>
        <v>0</v>
      </c>
      <c r="C383">
        <f t="shared" si="263"/>
        <v>0</v>
      </c>
      <c r="D383">
        <f t="shared" si="283"/>
        <v>0</v>
      </c>
      <c r="E383">
        <f t="shared" ca="1" si="284"/>
        <v>0</v>
      </c>
      <c r="F383">
        <f t="shared" si="264"/>
        <v>0</v>
      </c>
      <c r="G383">
        <f t="shared" si="285"/>
        <v>0</v>
      </c>
      <c r="H383">
        <f t="shared" si="286"/>
        <v>0</v>
      </c>
      <c r="I383" s="19">
        <f t="shared" si="287"/>
        <v>0</v>
      </c>
      <c r="J383" s="26">
        <f t="shared" si="288"/>
        <v>0</v>
      </c>
      <c r="L383" s="19">
        <f t="shared" si="289"/>
        <v>0</v>
      </c>
      <c r="M383" s="26">
        <f t="shared" si="265"/>
        <v>0</v>
      </c>
      <c r="N383" s="18">
        <f t="shared" si="290"/>
        <v>0</v>
      </c>
      <c r="O383" s="18">
        <f t="shared" si="291"/>
        <v>0</v>
      </c>
      <c r="P383" s="18">
        <f t="shared" si="292"/>
        <v>0</v>
      </c>
      <c r="Q383" s="18">
        <f t="shared" si="293"/>
        <v>0</v>
      </c>
      <c r="R383" s="18">
        <f t="shared" si="294"/>
        <v>0</v>
      </c>
      <c r="S383" s="26">
        <f t="shared" si="295"/>
        <v>0</v>
      </c>
      <c r="T383" s="27">
        <f t="shared" si="296"/>
        <v>0</v>
      </c>
      <c r="U383" s="27"/>
      <c r="V383" s="19">
        <f t="shared" si="266"/>
        <v>0</v>
      </c>
      <c r="W383" s="19">
        <f t="shared" ca="1" si="267"/>
        <v>0</v>
      </c>
      <c r="X383" s="19">
        <f t="shared" si="268"/>
        <v>0</v>
      </c>
      <c r="Y383" s="19">
        <f t="shared" si="269"/>
        <v>0</v>
      </c>
      <c r="Z383" s="19">
        <f t="shared" si="262"/>
        <v>0</v>
      </c>
      <c r="AA383" s="19">
        <f t="shared" ca="1" si="297"/>
        <v>0</v>
      </c>
      <c r="AB383">
        <f t="shared" si="311"/>
        <v>0</v>
      </c>
      <c r="AC383" s="19">
        <f t="shared" si="270"/>
        <v>0</v>
      </c>
      <c r="AD383" s="29">
        <f t="shared" si="312"/>
        <v>0</v>
      </c>
      <c r="AE383" s="19">
        <f t="shared" ca="1" si="271"/>
        <v>0</v>
      </c>
      <c r="AF383" s="29">
        <f t="shared" ca="1" si="298"/>
        <v>0</v>
      </c>
      <c r="AG383" s="19"/>
      <c r="AH383" s="19">
        <f t="shared" si="272"/>
        <v>0</v>
      </c>
      <c r="AI383" s="19">
        <f>SUM($AH$23:AH383)</f>
        <v>100000</v>
      </c>
      <c r="AJ383" s="19">
        <f t="shared" si="299"/>
        <v>135910.87021766085</v>
      </c>
      <c r="AK383" s="19">
        <f t="shared" ca="1" si="300"/>
        <v>135910.87021766085</v>
      </c>
      <c r="AL383" s="20">
        <f ca="1">IF($F$13,OFFSET(product_specs!$J$5,MIN(10,saving_model!AZ383),saving_model!$G$14),0)</f>
        <v>0</v>
      </c>
      <c r="AM383" s="19">
        <f t="shared" si="301"/>
        <v>135910.87021766085</v>
      </c>
      <c r="AN383" s="19">
        <f t="shared" si="310"/>
        <v>136307.44893687934</v>
      </c>
      <c r="AO383" s="19">
        <f t="shared" si="302"/>
        <v>0</v>
      </c>
      <c r="AP383" s="19">
        <f t="shared" si="303"/>
        <v>0</v>
      </c>
      <c r="AQ383" s="18">
        <f t="shared" si="273"/>
        <v>113.58954078073278</v>
      </c>
      <c r="AR383" s="18">
        <f t="shared" si="304"/>
        <v>0</v>
      </c>
      <c r="AS383" s="18">
        <f t="shared" si="305"/>
        <v>-565.9783568755405</v>
      </c>
      <c r="AT383" s="3">
        <f>return!Q366</f>
        <v>-4.1556819036127068E-3</v>
      </c>
      <c r="AU383" s="8">
        <f t="shared" si="274"/>
        <v>1.1614000828953539</v>
      </c>
      <c r="AV383">
        <f t="shared" si="275"/>
        <v>0</v>
      </c>
      <c r="AW383">
        <f t="shared" si="276"/>
        <v>0</v>
      </c>
      <c r="AX383">
        <f t="shared" si="306"/>
        <v>0</v>
      </c>
      <c r="AY383">
        <f t="shared" si="277"/>
        <v>0</v>
      </c>
      <c r="AZ383">
        <f t="shared" si="278"/>
        <v>30</v>
      </c>
      <c r="BA383">
        <f t="shared" si="279"/>
        <v>5</v>
      </c>
      <c r="BB383">
        <f t="shared" si="307"/>
        <v>2.2855311513961807E-3</v>
      </c>
      <c r="BC383">
        <f t="shared" si="280"/>
        <v>2.7084225825254937E-2</v>
      </c>
      <c r="BD383">
        <f>VLOOKUP(MIN(90,BE383),mortality!$A$4:$G$76,saving_model!BA383+2,FALSE)</f>
        <v>1.3542112912627469E-2</v>
      </c>
      <c r="BE383">
        <f t="shared" si="281"/>
        <v>79</v>
      </c>
      <c r="BF383" s="9">
        <f t="shared" si="308"/>
        <v>8.3717735912058888E-4</v>
      </c>
      <c r="BG383" s="7">
        <f>VLOOKUP(saving_model!AZ383,lapse!$B$4:$C$134,2,FALSE)</f>
        <v>0.01</v>
      </c>
      <c r="BI383">
        <f>discount_curve!K367</f>
        <v>0.67076902802954907</v>
      </c>
    </row>
    <row r="384" spans="1:61" x14ac:dyDescent="0.55000000000000004">
      <c r="A384">
        <f t="shared" si="309"/>
        <v>361</v>
      </c>
      <c r="B384" s="19">
        <f t="shared" ca="1" si="282"/>
        <v>0</v>
      </c>
      <c r="C384">
        <f t="shared" si="263"/>
        <v>0</v>
      </c>
      <c r="D384">
        <f t="shared" si="283"/>
        <v>0</v>
      </c>
      <c r="E384">
        <f t="shared" ca="1" si="284"/>
        <v>0</v>
      </c>
      <c r="F384">
        <f t="shared" si="264"/>
        <v>0</v>
      </c>
      <c r="G384">
        <f t="shared" si="285"/>
        <v>0</v>
      </c>
      <c r="H384">
        <f t="shared" si="286"/>
        <v>0</v>
      </c>
      <c r="I384" s="19">
        <f t="shared" si="287"/>
        <v>0</v>
      </c>
      <c r="J384" s="26">
        <f t="shared" si="288"/>
        <v>0</v>
      </c>
      <c r="L384" s="19">
        <f t="shared" si="289"/>
        <v>0</v>
      </c>
      <c r="M384" s="26">
        <f t="shared" si="265"/>
        <v>0</v>
      </c>
      <c r="N384" s="18">
        <f t="shared" si="290"/>
        <v>0</v>
      </c>
      <c r="O384" s="18">
        <f t="shared" si="291"/>
        <v>0</v>
      </c>
      <c r="P384" s="18">
        <f t="shared" si="292"/>
        <v>0</v>
      </c>
      <c r="Q384" s="18">
        <f t="shared" si="293"/>
        <v>0</v>
      </c>
      <c r="R384" s="18">
        <f t="shared" si="294"/>
        <v>0</v>
      </c>
      <c r="S384" s="26">
        <f t="shared" si="295"/>
        <v>0</v>
      </c>
      <c r="T384" s="27">
        <f t="shared" si="296"/>
        <v>0</v>
      </c>
      <c r="U384" s="27"/>
      <c r="V384" s="19">
        <f t="shared" si="266"/>
        <v>0</v>
      </c>
      <c r="W384" s="19">
        <f t="shared" ca="1" si="267"/>
        <v>0</v>
      </c>
      <c r="X384" s="19">
        <f t="shared" si="268"/>
        <v>0</v>
      </c>
      <c r="Y384" s="19">
        <f t="shared" si="269"/>
        <v>0</v>
      </c>
      <c r="Z384" s="19">
        <f t="shared" si="262"/>
        <v>0</v>
      </c>
      <c r="AA384" s="19">
        <f t="shared" ca="1" si="297"/>
        <v>0</v>
      </c>
      <c r="AB384">
        <f t="shared" si="311"/>
        <v>0</v>
      </c>
      <c r="AC384" s="19">
        <f t="shared" si="270"/>
        <v>0</v>
      </c>
      <c r="AD384" s="29">
        <f t="shared" si="312"/>
        <v>0</v>
      </c>
      <c r="AE384" s="19">
        <f t="shared" ca="1" si="271"/>
        <v>0</v>
      </c>
      <c r="AF384" s="29">
        <f t="shared" ca="1" si="298"/>
        <v>0</v>
      </c>
      <c r="AG384" s="19"/>
      <c r="AH384" s="19">
        <f t="shared" si="272"/>
        <v>0</v>
      </c>
      <c r="AI384" s="19">
        <f>SUM($AH$23:AH384)</f>
        <v>100000</v>
      </c>
      <c r="AJ384" s="19">
        <f t="shared" si="299"/>
        <v>136406.26803203681</v>
      </c>
      <c r="AK384" s="19">
        <f t="shared" ca="1" si="300"/>
        <v>136406.26803203681</v>
      </c>
      <c r="AL384" s="20">
        <f ca="1">IF($F$13,OFFSET(product_specs!$J$5,MIN(10,saving_model!AZ384),saving_model!$G$14),0)</f>
        <v>0</v>
      </c>
      <c r="AM384" s="19">
        <f t="shared" si="301"/>
        <v>136406.26803203681</v>
      </c>
      <c r="AN384" s="19">
        <f t="shared" si="310"/>
        <v>135627.88103922308</v>
      </c>
      <c r="AO384" s="19">
        <f t="shared" si="302"/>
        <v>0</v>
      </c>
      <c r="AP384" s="19">
        <f t="shared" si="303"/>
        <v>0</v>
      </c>
      <c r="AQ384" s="18">
        <f t="shared" si="273"/>
        <v>113.02323419935256</v>
      </c>
      <c r="AR384" s="18">
        <f t="shared" si="304"/>
        <v>0</v>
      </c>
      <c r="AS384" s="18">
        <f t="shared" si="305"/>
        <v>1782.8204540261472</v>
      </c>
      <c r="AT384" s="3">
        <f>return!Q367</f>
        <v>1.3155903956975967E-2</v>
      </c>
      <c r="AU384" s="8">
        <f t="shared" si="274"/>
        <v>1.1618828941504831</v>
      </c>
      <c r="AV384">
        <f t="shared" si="275"/>
        <v>0</v>
      </c>
      <c r="AW384">
        <f t="shared" si="276"/>
        <v>0</v>
      </c>
      <c r="AX384">
        <f t="shared" si="306"/>
        <v>0</v>
      </c>
      <c r="AY384">
        <f t="shared" si="277"/>
        <v>0</v>
      </c>
      <c r="AZ384">
        <f t="shared" si="278"/>
        <v>30</v>
      </c>
      <c r="BA384">
        <f t="shared" si="279"/>
        <v>5</v>
      </c>
      <c r="BB384">
        <f t="shared" si="307"/>
        <v>2.2855311513961807E-3</v>
      </c>
      <c r="BC384">
        <f t="shared" si="280"/>
        <v>2.7084225825254937E-2</v>
      </c>
      <c r="BD384">
        <f>VLOOKUP(MIN(90,BE384),mortality!$A$4:$G$76,saving_model!BA384+2,FALSE)</f>
        <v>1.3542112912627469E-2</v>
      </c>
      <c r="BE384">
        <f t="shared" si="281"/>
        <v>79</v>
      </c>
      <c r="BF384" s="9">
        <f t="shared" si="308"/>
        <v>8.3717735912058888E-4</v>
      </c>
      <c r="BG384" s="7">
        <f>VLOOKUP(saving_model!AZ384,lapse!$B$4:$C$134,2,FALSE)</f>
        <v>0.01</v>
      </c>
      <c r="BI384">
        <f>discount_curve!K368</f>
        <v>0.6700253892166701</v>
      </c>
    </row>
    <row r="385" spans="1:61" x14ac:dyDescent="0.55000000000000004">
      <c r="A385">
        <f t="shared" si="309"/>
        <v>362</v>
      </c>
      <c r="B385" s="19">
        <f t="shared" ca="1" si="282"/>
        <v>0</v>
      </c>
      <c r="C385">
        <f t="shared" si="263"/>
        <v>0</v>
      </c>
      <c r="D385">
        <f t="shared" si="283"/>
        <v>0</v>
      </c>
      <c r="E385">
        <f t="shared" ca="1" si="284"/>
        <v>0</v>
      </c>
      <c r="F385">
        <f t="shared" si="264"/>
        <v>0</v>
      </c>
      <c r="G385">
        <f t="shared" si="285"/>
        <v>0</v>
      </c>
      <c r="H385">
        <f t="shared" si="286"/>
        <v>0</v>
      </c>
      <c r="I385" s="19">
        <f t="shared" si="287"/>
        <v>0</v>
      </c>
      <c r="J385" s="26">
        <f t="shared" si="288"/>
        <v>0</v>
      </c>
      <c r="L385" s="19">
        <f t="shared" si="289"/>
        <v>0</v>
      </c>
      <c r="M385" s="26">
        <f t="shared" si="265"/>
        <v>0</v>
      </c>
      <c r="N385" s="18">
        <f t="shared" si="290"/>
        <v>0</v>
      </c>
      <c r="O385" s="18">
        <f t="shared" si="291"/>
        <v>0</v>
      </c>
      <c r="P385" s="18">
        <f t="shared" si="292"/>
        <v>0</v>
      </c>
      <c r="Q385" s="18">
        <f t="shared" si="293"/>
        <v>0</v>
      </c>
      <c r="R385" s="18">
        <f t="shared" si="294"/>
        <v>0</v>
      </c>
      <c r="S385" s="26">
        <f t="shared" si="295"/>
        <v>0</v>
      </c>
      <c r="T385" s="27">
        <f t="shared" si="296"/>
        <v>0</v>
      </c>
      <c r="U385" s="27"/>
      <c r="V385" s="19">
        <f t="shared" si="266"/>
        <v>0</v>
      </c>
      <c r="W385" s="19">
        <f t="shared" ca="1" si="267"/>
        <v>0</v>
      </c>
      <c r="X385" s="19">
        <f t="shared" si="268"/>
        <v>0</v>
      </c>
      <c r="Y385" s="19">
        <f t="shared" si="269"/>
        <v>0</v>
      </c>
      <c r="Z385" s="19">
        <f t="shared" si="262"/>
        <v>0</v>
      </c>
      <c r="AA385" s="19">
        <f t="shared" ca="1" si="297"/>
        <v>0</v>
      </c>
      <c r="AB385">
        <f t="shared" si="311"/>
        <v>0</v>
      </c>
      <c r="AC385" s="19">
        <f t="shared" si="270"/>
        <v>0</v>
      </c>
      <c r="AD385" s="29">
        <f t="shared" si="312"/>
        <v>0</v>
      </c>
      <c r="AE385" s="19">
        <f t="shared" ca="1" si="271"/>
        <v>0</v>
      </c>
      <c r="AF385" s="29">
        <f t="shared" ca="1" si="298"/>
        <v>0</v>
      </c>
      <c r="AG385" s="19"/>
      <c r="AH385" s="19">
        <f t="shared" si="272"/>
        <v>0</v>
      </c>
      <c r="AI385" s="19">
        <f>SUM($AH$23:AH385)</f>
        <v>100000</v>
      </c>
      <c r="AJ385" s="19">
        <f t="shared" si="299"/>
        <v>137461.12305848554</v>
      </c>
      <c r="AK385" s="19">
        <f t="shared" ca="1" si="300"/>
        <v>137461.12305848554</v>
      </c>
      <c r="AL385" s="20">
        <f ca="1">IF($F$13,OFFSET(product_specs!$J$5,MIN(10,saving_model!AZ385),saving_model!$G$14),0)</f>
        <v>0</v>
      </c>
      <c r="AM385" s="19">
        <f t="shared" si="301"/>
        <v>137461.12305848554</v>
      </c>
      <c r="AN385" s="19">
        <f t="shared" si="310"/>
        <v>137297.67825904986</v>
      </c>
      <c r="AO385" s="19">
        <f t="shared" si="302"/>
        <v>0</v>
      </c>
      <c r="AP385" s="19">
        <f t="shared" si="303"/>
        <v>0</v>
      </c>
      <c r="AQ385" s="18">
        <f t="shared" si="273"/>
        <v>114.41473188254156</v>
      </c>
      <c r="AR385" s="18">
        <f t="shared" si="304"/>
        <v>0</v>
      </c>
      <c r="AS385" s="18">
        <f t="shared" si="305"/>
        <v>555.71906263640335</v>
      </c>
      <c r="AT385" s="3">
        <f>return!Q368</f>
        <v>4.0509246415934008E-3</v>
      </c>
      <c r="AU385" s="8">
        <f t="shared" si="274"/>
        <v>1.1623659061174181</v>
      </c>
      <c r="AV385">
        <f t="shared" si="275"/>
        <v>0</v>
      </c>
      <c r="AW385">
        <f t="shared" si="276"/>
        <v>0</v>
      </c>
      <c r="AX385">
        <f t="shared" si="306"/>
        <v>0</v>
      </c>
      <c r="AY385">
        <f t="shared" si="277"/>
        <v>0</v>
      </c>
      <c r="AZ385">
        <f t="shared" si="278"/>
        <v>30</v>
      </c>
      <c r="BA385">
        <f t="shared" si="279"/>
        <v>5</v>
      </c>
      <c r="BB385">
        <f t="shared" si="307"/>
        <v>2.2855311513961807E-3</v>
      </c>
      <c r="BC385">
        <f t="shared" si="280"/>
        <v>2.7084225825254937E-2</v>
      </c>
      <c r="BD385">
        <f>VLOOKUP(MIN(90,BE385),mortality!$A$4:$G$76,saving_model!BA385+2,FALSE)</f>
        <v>1.3542112912627469E-2</v>
      </c>
      <c r="BE385">
        <f t="shared" si="281"/>
        <v>79</v>
      </c>
      <c r="BF385" s="9">
        <f t="shared" si="308"/>
        <v>8.3717735912058888E-4</v>
      </c>
      <c r="BG385" s="7">
        <f>VLOOKUP(saving_model!AZ385,lapse!$B$4:$C$134,2,FALSE)</f>
        <v>0.01</v>
      </c>
      <c r="BI385">
        <f>discount_curve!K369</f>
        <v>0.66928257482868403</v>
      </c>
    </row>
    <row r="386" spans="1:61" x14ac:dyDescent="0.55000000000000004">
      <c r="A386">
        <f t="shared" si="309"/>
        <v>363</v>
      </c>
      <c r="B386" s="19">
        <f t="shared" ca="1" si="282"/>
        <v>0</v>
      </c>
      <c r="C386">
        <f t="shared" si="263"/>
        <v>0</v>
      </c>
      <c r="D386">
        <f t="shared" si="283"/>
        <v>0</v>
      </c>
      <c r="E386">
        <f t="shared" ca="1" si="284"/>
        <v>0</v>
      </c>
      <c r="F386">
        <f t="shared" si="264"/>
        <v>0</v>
      </c>
      <c r="G386">
        <f t="shared" si="285"/>
        <v>0</v>
      </c>
      <c r="H386">
        <f t="shared" si="286"/>
        <v>0</v>
      </c>
      <c r="I386" s="19">
        <f t="shared" si="287"/>
        <v>0</v>
      </c>
      <c r="J386" s="26">
        <f t="shared" si="288"/>
        <v>0</v>
      </c>
      <c r="L386" s="19">
        <f t="shared" si="289"/>
        <v>0</v>
      </c>
      <c r="M386" s="26">
        <f t="shared" si="265"/>
        <v>0</v>
      </c>
      <c r="N386" s="18">
        <f t="shared" si="290"/>
        <v>0</v>
      </c>
      <c r="O386" s="18">
        <f t="shared" si="291"/>
        <v>0</v>
      </c>
      <c r="P386" s="18">
        <f t="shared" si="292"/>
        <v>0</v>
      </c>
      <c r="Q386" s="18">
        <f t="shared" si="293"/>
        <v>0</v>
      </c>
      <c r="R386" s="18">
        <f t="shared" si="294"/>
        <v>0</v>
      </c>
      <c r="S386" s="26">
        <f t="shared" si="295"/>
        <v>0</v>
      </c>
      <c r="T386" s="27">
        <f t="shared" si="296"/>
        <v>0</v>
      </c>
      <c r="U386" s="27"/>
      <c r="V386" s="19">
        <f t="shared" si="266"/>
        <v>0</v>
      </c>
      <c r="W386" s="19">
        <f t="shared" ca="1" si="267"/>
        <v>0</v>
      </c>
      <c r="X386" s="19">
        <f t="shared" si="268"/>
        <v>0</v>
      </c>
      <c r="Y386" s="19">
        <f t="shared" si="269"/>
        <v>0</v>
      </c>
      <c r="Z386" s="19">
        <f t="shared" si="262"/>
        <v>0</v>
      </c>
      <c r="AA386" s="19">
        <f t="shared" ca="1" si="297"/>
        <v>0</v>
      </c>
      <c r="AB386">
        <f t="shared" si="311"/>
        <v>0</v>
      </c>
      <c r="AC386" s="19">
        <f t="shared" si="270"/>
        <v>0</v>
      </c>
      <c r="AD386" s="29">
        <f t="shared" si="312"/>
        <v>0</v>
      </c>
      <c r="AE386" s="19">
        <f t="shared" ca="1" si="271"/>
        <v>0</v>
      </c>
      <c r="AF386" s="29">
        <f t="shared" ca="1" si="298"/>
        <v>0</v>
      </c>
      <c r="AG386" s="19"/>
      <c r="AH386" s="19">
        <f t="shared" si="272"/>
        <v>0</v>
      </c>
      <c r="AI386" s="19">
        <f>SUM($AH$23:AH386)</f>
        <v>100000</v>
      </c>
      <c r="AJ386" s="19">
        <f t="shared" si="299"/>
        <v>138176.00916444967</v>
      </c>
      <c r="AK386" s="19">
        <f t="shared" ca="1" si="300"/>
        <v>138176.00916444967</v>
      </c>
      <c r="AL386" s="20">
        <f ca="1">IF($F$13,OFFSET(product_specs!$J$5,MIN(10,saving_model!AZ386),saving_model!$G$14),0)</f>
        <v>0</v>
      </c>
      <c r="AM386" s="19">
        <f t="shared" si="301"/>
        <v>138176.00916444967</v>
      </c>
      <c r="AN386" s="19">
        <f t="shared" si="310"/>
        <v>137738.98258980372</v>
      </c>
      <c r="AO386" s="19">
        <f t="shared" si="302"/>
        <v>0</v>
      </c>
      <c r="AP386" s="19">
        <f t="shared" si="303"/>
        <v>0</v>
      </c>
      <c r="AQ386" s="18">
        <f t="shared" si="273"/>
        <v>114.78248549150311</v>
      </c>
      <c r="AR386" s="18">
        <f t="shared" si="304"/>
        <v>0</v>
      </c>
      <c r="AS386" s="18">
        <f t="shared" si="305"/>
        <v>1103.6181202749267</v>
      </c>
      <c r="AT386" s="3">
        <f>return!Q369</f>
        <v>8.0190701885165527E-3</v>
      </c>
      <c r="AU386" s="8">
        <f t="shared" si="274"/>
        <v>1.162849118879598</v>
      </c>
      <c r="AV386">
        <f t="shared" si="275"/>
        <v>0</v>
      </c>
      <c r="AW386">
        <f t="shared" si="276"/>
        <v>0</v>
      </c>
      <c r="AX386">
        <f t="shared" si="306"/>
        <v>0</v>
      </c>
      <c r="AY386">
        <f t="shared" si="277"/>
        <v>0</v>
      </c>
      <c r="AZ386">
        <f t="shared" si="278"/>
        <v>30</v>
      </c>
      <c r="BA386">
        <f t="shared" si="279"/>
        <v>5</v>
      </c>
      <c r="BB386">
        <f t="shared" si="307"/>
        <v>2.2855311513961807E-3</v>
      </c>
      <c r="BC386">
        <f t="shared" si="280"/>
        <v>2.7084225825254937E-2</v>
      </c>
      <c r="BD386">
        <f>VLOOKUP(MIN(90,BE386),mortality!$A$4:$G$76,saving_model!BA386+2,FALSE)</f>
        <v>1.3542112912627469E-2</v>
      </c>
      <c r="BE386">
        <f t="shared" si="281"/>
        <v>79</v>
      </c>
      <c r="BF386" s="9">
        <f t="shared" si="308"/>
        <v>8.3717735912058888E-4</v>
      </c>
      <c r="BG386" s="7">
        <f>VLOOKUP(saving_model!AZ386,lapse!$B$4:$C$134,2,FALSE)</f>
        <v>0.01</v>
      </c>
      <c r="BI386">
        <f>discount_curve!K370</f>
        <v>0.66854058395160365</v>
      </c>
    </row>
    <row r="387" spans="1:61" x14ac:dyDescent="0.55000000000000004">
      <c r="A387">
        <f t="shared" si="309"/>
        <v>364</v>
      </c>
      <c r="B387" s="19">
        <f t="shared" ca="1" si="282"/>
        <v>0</v>
      </c>
      <c r="C387">
        <f t="shared" si="263"/>
        <v>0</v>
      </c>
      <c r="D387">
        <f t="shared" si="283"/>
        <v>0</v>
      </c>
      <c r="E387">
        <f t="shared" ca="1" si="284"/>
        <v>0</v>
      </c>
      <c r="F387">
        <f t="shared" si="264"/>
        <v>0</v>
      </c>
      <c r="G387">
        <f t="shared" si="285"/>
        <v>0</v>
      </c>
      <c r="H387">
        <f t="shared" si="286"/>
        <v>0</v>
      </c>
      <c r="I387" s="19">
        <f t="shared" si="287"/>
        <v>0</v>
      </c>
      <c r="J387" s="26">
        <f t="shared" si="288"/>
        <v>0</v>
      </c>
      <c r="L387" s="19">
        <f t="shared" si="289"/>
        <v>0</v>
      </c>
      <c r="M387" s="26">
        <f t="shared" si="265"/>
        <v>0</v>
      </c>
      <c r="N387" s="18">
        <f t="shared" si="290"/>
        <v>0</v>
      </c>
      <c r="O387" s="18">
        <f t="shared" si="291"/>
        <v>0</v>
      </c>
      <c r="P387" s="18">
        <f t="shared" si="292"/>
        <v>0</v>
      </c>
      <c r="Q387" s="18">
        <f t="shared" si="293"/>
        <v>0</v>
      </c>
      <c r="R387" s="18">
        <f t="shared" si="294"/>
        <v>0</v>
      </c>
      <c r="S387" s="26">
        <f t="shared" si="295"/>
        <v>0</v>
      </c>
      <c r="T387" s="27">
        <f t="shared" si="296"/>
        <v>0</v>
      </c>
      <c r="U387" s="27"/>
      <c r="V387" s="19">
        <f t="shared" si="266"/>
        <v>0</v>
      </c>
      <c r="W387" s="19">
        <f t="shared" ca="1" si="267"/>
        <v>0</v>
      </c>
      <c r="X387" s="19">
        <f t="shared" si="268"/>
        <v>0</v>
      </c>
      <c r="Y387" s="19">
        <f t="shared" si="269"/>
        <v>0</v>
      </c>
      <c r="Z387" s="19">
        <f t="shared" si="262"/>
        <v>0</v>
      </c>
      <c r="AA387" s="19">
        <f t="shared" ca="1" si="297"/>
        <v>0</v>
      </c>
      <c r="AB387">
        <f t="shared" si="311"/>
        <v>0</v>
      </c>
      <c r="AC387" s="19">
        <f t="shared" si="270"/>
        <v>0</v>
      </c>
      <c r="AD387" s="29">
        <f t="shared" si="312"/>
        <v>0</v>
      </c>
      <c r="AE387" s="19">
        <f t="shared" ca="1" si="271"/>
        <v>0</v>
      </c>
      <c r="AF387" s="29">
        <f t="shared" ca="1" si="298"/>
        <v>0</v>
      </c>
      <c r="AG387" s="19"/>
      <c r="AH387" s="19">
        <f t="shared" si="272"/>
        <v>0</v>
      </c>
      <c r="AI387" s="19">
        <f>SUM($AH$23:AH387)</f>
        <v>100000</v>
      </c>
      <c r="AJ387" s="19">
        <f t="shared" si="299"/>
        <v>138313.99834710703</v>
      </c>
      <c r="AK387" s="19">
        <f t="shared" ca="1" si="300"/>
        <v>138313.99834710703</v>
      </c>
      <c r="AL387" s="20">
        <f ca="1">IF($F$13,OFFSET(product_specs!$J$5,MIN(10,saving_model!AZ387),saving_model!$G$14),0)</f>
        <v>0</v>
      </c>
      <c r="AM387" s="19">
        <f t="shared" si="301"/>
        <v>138313.99834710703</v>
      </c>
      <c r="AN387" s="19">
        <f t="shared" si="310"/>
        <v>138727.81822458713</v>
      </c>
      <c r="AO387" s="19">
        <f t="shared" si="302"/>
        <v>0</v>
      </c>
      <c r="AP387" s="19">
        <f t="shared" si="303"/>
        <v>0</v>
      </c>
      <c r="AQ387" s="18">
        <f t="shared" si="273"/>
        <v>115.60651518715594</v>
      </c>
      <c r="AR387" s="18">
        <f t="shared" si="304"/>
        <v>0</v>
      </c>
      <c r="AS387" s="18">
        <f t="shared" si="305"/>
        <v>-596.42672458590516</v>
      </c>
      <c r="AT387" s="3">
        <f>return!Q370</f>
        <v>-4.3028440079746488E-3</v>
      </c>
      <c r="AU387" s="8">
        <f t="shared" si="274"/>
        <v>1.1633325325204962</v>
      </c>
      <c r="AV387">
        <f t="shared" si="275"/>
        <v>0</v>
      </c>
      <c r="AW387">
        <f t="shared" si="276"/>
        <v>0</v>
      </c>
      <c r="AX387">
        <f t="shared" si="306"/>
        <v>0</v>
      </c>
      <c r="AY387">
        <f t="shared" si="277"/>
        <v>0</v>
      </c>
      <c r="AZ387">
        <f t="shared" si="278"/>
        <v>30</v>
      </c>
      <c r="BA387">
        <f t="shared" si="279"/>
        <v>5</v>
      </c>
      <c r="BB387">
        <f t="shared" si="307"/>
        <v>2.2855311513961807E-3</v>
      </c>
      <c r="BC387">
        <f t="shared" si="280"/>
        <v>2.7084225825254937E-2</v>
      </c>
      <c r="BD387">
        <f>VLOOKUP(MIN(90,BE387),mortality!$A$4:$G$76,saving_model!BA387+2,FALSE)</f>
        <v>1.3542112912627469E-2</v>
      </c>
      <c r="BE387">
        <f t="shared" si="281"/>
        <v>79</v>
      </c>
      <c r="BF387" s="9">
        <f t="shared" si="308"/>
        <v>8.3717735912058888E-4</v>
      </c>
      <c r="BG387" s="7">
        <f>VLOOKUP(saving_model!AZ387,lapse!$B$4:$C$134,2,FALSE)</f>
        <v>0.01</v>
      </c>
      <c r="BI387">
        <f>discount_curve!K371</f>
        <v>0.66779941567245438</v>
      </c>
    </row>
    <row r="388" spans="1:61" x14ac:dyDescent="0.55000000000000004">
      <c r="A388">
        <f t="shared" si="309"/>
        <v>365</v>
      </c>
      <c r="B388" s="19">
        <f t="shared" ca="1" si="282"/>
        <v>0</v>
      </c>
      <c r="C388">
        <f t="shared" si="263"/>
        <v>0</v>
      </c>
      <c r="D388">
        <f t="shared" si="283"/>
        <v>0</v>
      </c>
      <c r="E388">
        <f t="shared" ca="1" si="284"/>
        <v>0</v>
      </c>
      <c r="F388">
        <f t="shared" si="264"/>
        <v>0</v>
      </c>
      <c r="G388">
        <f t="shared" si="285"/>
        <v>0</v>
      </c>
      <c r="H388">
        <f t="shared" si="286"/>
        <v>0</v>
      </c>
      <c r="I388" s="19">
        <f t="shared" si="287"/>
        <v>0</v>
      </c>
      <c r="J388" s="26">
        <f t="shared" si="288"/>
        <v>0</v>
      </c>
      <c r="L388" s="19">
        <f t="shared" si="289"/>
        <v>0</v>
      </c>
      <c r="M388" s="26">
        <f t="shared" si="265"/>
        <v>0</v>
      </c>
      <c r="N388" s="18">
        <f t="shared" si="290"/>
        <v>0</v>
      </c>
      <c r="O388" s="18">
        <f t="shared" si="291"/>
        <v>0</v>
      </c>
      <c r="P388" s="18">
        <f t="shared" si="292"/>
        <v>0</v>
      </c>
      <c r="Q388" s="18">
        <f t="shared" si="293"/>
        <v>0</v>
      </c>
      <c r="R388" s="18">
        <f t="shared" si="294"/>
        <v>0</v>
      </c>
      <c r="S388" s="26">
        <f t="shared" si="295"/>
        <v>0</v>
      </c>
      <c r="T388" s="27">
        <f t="shared" si="296"/>
        <v>0</v>
      </c>
      <c r="U388" s="27"/>
      <c r="V388" s="19">
        <f t="shared" si="266"/>
        <v>0</v>
      </c>
      <c r="W388" s="19">
        <f t="shared" ca="1" si="267"/>
        <v>0</v>
      </c>
      <c r="X388" s="19">
        <f t="shared" si="268"/>
        <v>0</v>
      </c>
      <c r="Y388" s="19">
        <f t="shared" si="269"/>
        <v>0</v>
      </c>
      <c r="Z388" s="19">
        <f t="shared" si="262"/>
        <v>0</v>
      </c>
      <c r="AA388" s="19">
        <f t="shared" ca="1" si="297"/>
        <v>0</v>
      </c>
      <c r="AB388">
        <f t="shared" si="311"/>
        <v>0</v>
      </c>
      <c r="AC388" s="19">
        <f t="shared" si="270"/>
        <v>0</v>
      </c>
      <c r="AD388" s="29">
        <f t="shared" si="312"/>
        <v>0</v>
      </c>
      <c r="AE388" s="19">
        <f t="shared" ca="1" si="271"/>
        <v>0</v>
      </c>
      <c r="AF388" s="29">
        <f t="shared" ca="1" si="298"/>
        <v>0</v>
      </c>
      <c r="AG388" s="19"/>
      <c r="AH388" s="19">
        <f t="shared" si="272"/>
        <v>0</v>
      </c>
      <c r="AI388" s="19">
        <f>SUM($AH$23:AH388)</f>
        <v>100000</v>
      </c>
      <c r="AJ388" s="19">
        <f t="shared" si="299"/>
        <v>138801.63249593545</v>
      </c>
      <c r="AK388" s="19">
        <f t="shared" ca="1" si="300"/>
        <v>138801.63249593545</v>
      </c>
      <c r="AL388" s="20">
        <f ca="1">IF($F$13,OFFSET(product_specs!$J$5,MIN(10,saving_model!AZ388),saving_model!$G$14),0)</f>
        <v>0</v>
      </c>
      <c r="AM388" s="19">
        <f t="shared" si="301"/>
        <v>138801.63249593545</v>
      </c>
      <c r="AN388" s="19">
        <f t="shared" si="310"/>
        <v>138015.78498481406</v>
      </c>
      <c r="AO388" s="19">
        <f t="shared" si="302"/>
        <v>0</v>
      </c>
      <c r="AP388" s="19">
        <f t="shared" si="303"/>
        <v>0</v>
      </c>
      <c r="AQ388" s="18">
        <f t="shared" si="273"/>
        <v>115.01315415401172</v>
      </c>
      <c r="AR388" s="18">
        <f t="shared" si="304"/>
        <v>0</v>
      </c>
      <c r="AS388" s="18">
        <f t="shared" si="305"/>
        <v>1801.7213305508117</v>
      </c>
      <c r="AT388" s="3">
        <f>return!Q371</f>
        <v>1.3065346238694708E-2</v>
      </c>
      <c r="AU388" s="8">
        <f t="shared" si="274"/>
        <v>1.1638161471236212</v>
      </c>
      <c r="AV388">
        <f t="shared" si="275"/>
        <v>0</v>
      </c>
      <c r="AW388">
        <f t="shared" si="276"/>
        <v>0</v>
      </c>
      <c r="AX388">
        <f t="shared" si="306"/>
        <v>0</v>
      </c>
      <c r="AY388">
        <f t="shared" si="277"/>
        <v>0</v>
      </c>
      <c r="AZ388">
        <f t="shared" si="278"/>
        <v>30</v>
      </c>
      <c r="BA388">
        <f t="shared" si="279"/>
        <v>5</v>
      </c>
      <c r="BB388">
        <f t="shared" si="307"/>
        <v>2.2855311513961807E-3</v>
      </c>
      <c r="BC388">
        <f t="shared" si="280"/>
        <v>2.7084225825254937E-2</v>
      </c>
      <c r="BD388">
        <f>VLOOKUP(MIN(90,BE388),mortality!$A$4:$G$76,saving_model!BA388+2,FALSE)</f>
        <v>1.3542112912627469E-2</v>
      </c>
      <c r="BE388">
        <f t="shared" si="281"/>
        <v>79</v>
      </c>
      <c r="BF388" s="9">
        <f t="shared" si="308"/>
        <v>8.3717735912058888E-4</v>
      </c>
      <c r="BG388" s="7">
        <f>VLOOKUP(saving_model!AZ388,lapse!$B$4:$C$134,2,FALSE)</f>
        <v>0.01</v>
      </c>
      <c r="BI388">
        <f>discount_curve!K372</f>
        <v>0.66705906907927515</v>
      </c>
    </row>
    <row r="389" spans="1:61" x14ac:dyDescent="0.55000000000000004">
      <c r="A389">
        <f t="shared" si="309"/>
        <v>366</v>
      </c>
      <c r="B389" s="19">
        <f t="shared" ca="1" si="282"/>
        <v>0</v>
      </c>
      <c r="C389">
        <f t="shared" si="263"/>
        <v>0</v>
      </c>
      <c r="D389">
        <f t="shared" si="283"/>
        <v>0</v>
      </c>
      <c r="E389">
        <f t="shared" ca="1" si="284"/>
        <v>0</v>
      </c>
      <c r="F389">
        <f t="shared" si="264"/>
        <v>0</v>
      </c>
      <c r="G389">
        <f t="shared" si="285"/>
        <v>0</v>
      </c>
      <c r="H389">
        <f t="shared" si="286"/>
        <v>0</v>
      </c>
      <c r="I389" s="19">
        <f t="shared" si="287"/>
        <v>0</v>
      </c>
      <c r="J389" s="26">
        <f t="shared" si="288"/>
        <v>0</v>
      </c>
      <c r="L389" s="19">
        <f t="shared" si="289"/>
        <v>0</v>
      </c>
      <c r="M389" s="26">
        <f t="shared" si="265"/>
        <v>0</v>
      </c>
      <c r="N389" s="18">
        <f t="shared" si="290"/>
        <v>0</v>
      </c>
      <c r="O389" s="18">
        <f t="shared" si="291"/>
        <v>0</v>
      </c>
      <c r="P389" s="18">
        <f t="shared" si="292"/>
        <v>0</v>
      </c>
      <c r="Q389" s="18">
        <f t="shared" si="293"/>
        <v>0</v>
      </c>
      <c r="R389" s="18">
        <f t="shared" si="294"/>
        <v>0</v>
      </c>
      <c r="S389" s="26">
        <f t="shared" si="295"/>
        <v>0</v>
      </c>
      <c r="T389" s="27">
        <f t="shared" si="296"/>
        <v>0</v>
      </c>
      <c r="U389" s="27"/>
      <c r="V389" s="19">
        <f t="shared" si="266"/>
        <v>0</v>
      </c>
      <c r="W389" s="19">
        <f t="shared" ca="1" si="267"/>
        <v>0</v>
      </c>
      <c r="X389" s="19">
        <f t="shared" si="268"/>
        <v>0</v>
      </c>
      <c r="Y389" s="19">
        <f t="shared" si="269"/>
        <v>0</v>
      </c>
      <c r="Z389" s="19">
        <f t="shared" si="262"/>
        <v>0</v>
      </c>
      <c r="AA389" s="19">
        <f t="shared" ca="1" si="297"/>
        <v>0</v>
      </c>
      <c r="AB389">
        <f t="shared" si="311"/>
        <v>0</v>
      </c>
      <c r="AC389" s="19">
        <f t="shared" si="270"/>
        <v>0</v>
      </c>
      <c r="AD389" s="29">
        <f t="shared" si="312"/>
        <v>0</v>
      </c>
      <c r="AE389" s="19">
        <f t="shared" ca="1" si="271"/>
        <v>0</v>
      </c>
      <c r="AF389" s="29">
        <f t="shared" ca="1" si="298"/>
        <v>0</v>
      </c>
      <c r="AG389" s="19"/>
      <c r="AH389" s="19">
        <f t="shared" si="272"/>
        <v>0</v>
      </c>
      <c r="AI389" s="19">
        <f>SUM($AH$23:AH389)</f>
        <v>100000</v>
      </c>
      <c r="AJ389" s="19">
        <f t="shared" si="299"/>
        <v>139629.61433826425</v>
      </c>
      <c r="AK389" s="19">
        <f t="shared" ca="1" si="300"/>
        <v>139629.61433826425</v>
      </c>
      <c r="AL389" s="20">
        <f ca="1">IF($F$13,OFFSET(product_specs!$J$5,MIN(10,saving_model!AZ389),saving_model!$G$14),0)</f>
        <v>0</v>
      </c>
      <c r="AM389" s="19">
        <f t="shared" si="301"/>
        <v>139629.61433826425</v>
      </c>
      <c r="AN389" s="19">
        <f t="shared" si="310"/>
        <v>139702.49316121088</v>
      </c>
      <c r="AO389" s="19">
        <f t="shared" si="302"/>
        <v>0</v>
      </c>
      <c r="AP389" s="19">
        <f t="shared" si="303"/>
        <v>0</v>
      </c>
      <c r="AQ389" s="18">
        <f t="shared" si="273"/>
        <v>116.41874430100906</v>
      </c>
      <c r="AR389" s="18">
        <f t="shared" si="304"/>
        <v>0</v>
      </c>
      <c r="AS389" s="18">
        <f t="shared" si="305"/>
        <v>87.079842708798679</v>
      </c>
      <c r="AT389" s="3">
        <f>return!Q372</f>
        <v>6.2384333876108755E-4</v>
      </c>
      <c r="AU389" s="8">
        <f t="shared" si="274"/>
        <v>1.1642999627725159</v>
      </c>
      <c r="AV389">
        <f t="shared" si="275"/>
        <v>0</v>
      </c>
      <c r="AW389">
        <f t="shared" si="276"/>
        <v>0</v>
      </c>
      <c r="AX389">
        <f t="shared" si="306"/>
        <v>0</v>
      </c>
      <c r="AY389">
        <f t="shared" si="277"/>
        <v>0</v>
      </c>
      <c r="AZ389">
        <f t="shared" si="278"/>
        <v>30</v>
      </c>
      <c r="BA389">
        <f t="shared" si="279"/>
        <v>5</v>
      </c>
      <c r="BB389">
        <f t="shared" si="307"/>
        <v>2.2855311513961807E-3</v>
      </c>
      <c r="BC389">
        <f t="shared" si="280"/>
        <v>2.7084225825254937E-2</v>
      </c>
      <c r="BD389">
        <f>VLOOKUP(MIN(90,BE389),mortality!$A$4:$G$76,saving_model!BA389+2,FALSE)</f>
        <v>1.3542112912627469E-2</v>
      </c>
      <c r="BE389">
        <f t="shared" si="281"/>
        <v>79</v>
      </c>
      <c r="BF389" s="9">
        <f t="shared" si="308"/>
        <v>8.3717735912058888E-4</v>
      </c>
      <c r="BG389" s="7">
        <f>VLOOKUP(saving_model!AZ389,lapse!$B$4:$C$134,2,FALSE)</f>
        <v>0.01</v>
      </c>
      <c r="BI389">
        <f>discount_curve!K373</f>
        <v>0.66631954326111464</v>
      </c>
    </row>
    <row r="390" spans="1:61" x14ac:dyDescent="0.55000000000000004">
      <c r="A390">
        <f t="shared" si="309"/>
        <v>367</v>
      </c>
      <c r="B390" s="19">
        <f t="shared" ca="1" si="282"/>
        <v>0</v>
      </c>
      <c r="C390">
        <f t="shared" si="263"/>
        <v>0</v>
      </c>
      <c r="D390">
        <f t="shared" si="283"/>
        <v>0</v>
      </c>
      <c r="E390">
        <f t="shared" ca="1" si="284"/>
        <v>0</v>
      </c>
      <c r="F390">
        <f t="shared" si="264"/>
        <v>0</v>
      </c>
      <c r="G390">
        <f t="shared" si="285"/>
        <v>0</v>
      </c>
      <c r="H390">
        <f t="shared" si="286"/>
        <v>0</v>
      </c>
      <c r="I390" s="19">
        <f t="shared" si="287"/>
        <v>0</v>
      </c>
      <c r="J390" s="26">
        <f t="shared" si="288"/>
        <v>0</v>
      </c>
      <c r="L390" s="19">
        <f t="shared" si="289"/>
        <v>0</v>
      </c>
      <c r="M390" s="26">
        <f t="shared" si="265"/>
        <v>0</v>
      </c>
      <c r="N390" s="18">
        <f t="shared" si="290"/>
        <v>0</v>
      </c>
      <c r="O390" s="18">
        <f t="shared" si="291"/>
        <v>0</v>
      </c>
      <c r="P390" s="18">
        <f t="shared" si="292"/>
        <v>0</v>
      </c>
      <c r="Q390" s="18">
        <f t="shared" si="293"/>
        <v>0</v>
      </c>
      <c r="R390" s="18">
        <f t="shared" si="294"/>
        <v>0</v>
      </c>
      <c r="S390" s="26">
        <f t="shared" si="295"/>
        <v>0</v>
      </c>
      <c r="T390" s="27">
        <f t="shared" si="296"/>
        <v>0</v>
      </c>
      <c r="U390" s="27"/>
      <c r="V390" s="19">
        <f t="shared" si="266"/>
        <v>0</v>
      </c>
      <c r="W390" s="19">
        <f t="shared" ca="1" si="267"/>
        <v>0</v>
      </c>
      <c r="X390" s="19">
        <f t="shared" si="268"/>
        <v>0</v>
      </c>
      <c r="Y390" s="19">
        <f t="shared" si="269"/>
        <v>0</v>
      </c>
      <c r="Z390" s="19">
        <f t="shared" si="262"/>
        <v>0</v>
      </c>
      <c r="AA390" s="19">
        <f t="shared" ca="1" si="297"/>
        <v>0</v>
      </c>
      <c r="AB390">
        <f t="shared" si="311"/>
        <v>0</v>
      </c>
      <c r="AC390" s="19">
        <f t="shared" si="270"/>
        <v>0</v>
      </c>
      <c r="AD390" s="29">
        <f t="shared" si="312"/>
        <v>0</v>
      </c>
      <c r="AE390" s="19">
        <f t="shared" ca="1" si="271"/>
        <v>0</v>
      </c>
      <c r="AF390" s="29">
        <f t="shared" ca="1" si="298"/>
        <v>0</v>
      </c>
      <c r="AG390" s="19"/>
      <c r="AH390" s="19">
        <f t="shared" si="272"/>
        <v>0</v>
      </c>
      <c r="AI390" s="19">
        <f>SUM($AH$23:AH390)</f>
        <v>100000</v>
      </c>
      <c r="AJ390" s="19">
        <f t="shared" si="299"/>
        <v>139478.17816314468</v>
      </c>
      <c r="AK390" s="19">
        <f t="shared" ca="1" si="300"/>
        <v>139478.17816314468</v>
      </c>
      <c r="AL390" s="20">
        <f ca="1">IF($F$13,OFFSET(product_specs!$J$5,MIN(10,saving_model!AZ390),saving_model!$G$14),0)</f>
        <v>0</v>
      </c>
      <c r="AM390" s="19">
        <f t="shared" si="301"/>
        <v>139478.17816314468</v>
      </c>
      <c r="AN390" s="19">
        <f t="shared" si="310"/>
        <v>139673.15425961866</v>
      </c>
      <c r="AO390" s="19">
        <f t="shared" si="302"/>
        <v>0</v>
      </c>
      <c r="AP390" s="19">
        <f t="shared" si="303"/>
        <v>0</v>
      </c>
      <c r="AQ390" s="18">
        <f t="shared" si="273"/>
        <v>116.39429521634889</v>
      </c>
      <c r="AR390" s="18">
        <f t="shared" si="304"/>
        <v>0</v>
      </c>
      <c r="AS390" s="18">
        <f t="shared" si="305"/>
        <v>-157.1636025152244</v>
      </c>
      <c r="AT390" s="3">
        <f>return!Q373</f>
        <v>-1.1261625918752571E-3</v>
      </c>
      <c r="AU390" s="8">
        <f t="shared" si="274"/>
        <v>1.164783979550758</v>
      </c>
      <c r="AV390">
        <f t="shared" si="275"/>
        <v>0</v>
      </c>
      <c r="AW390">
        <f t="shared" si="276"/>
        <v>0</v>
      </c>
      <c r="AX390">
        <f t="shared" si="306"/>
        <v>0</v>
      </c>
      <c r="AY390">
        <f t="shared" si="277"/>
        <v>0</v>
      </c>
      <c r="AZ390">
        <f t="shared" si="278"/>
        <v>30</v>
      </c>
      <c r="BA390">
        <f t="shared" si="279"/>
        <v>5</v>
      </c>
      <c r="BB390">
        <f t="shared" si="307"/>
        <v>2.2855311513961807E-3</v>
      </c>
      <c r="BC390">
        <f t="shared" si="280"/>
        <v>2.7084225825254937E-2</v>
      </c>
      <c r="BD390">
        <f>VLOOKUP(MIN(90,BE390),mortality!$A$4:$G$76,saving_model!BA390+2,FALSE)</f>
        <v>1.3542112912627469E-2</v>
      </c>
      <c r="BE390">
        <f t="shared" si="281"/>
        <v>79</v>
      </c>
      <c r="BF390" s="9">
        <f t="shared" si="308"/>
        <v>8.3717735912058888E-4</v>
      </c>
      <c r="BG390" s="7">
        <f>VLOOKUP(saving_model!AZ390,lapse!$B$4:$C$134,2,FALSE)</f>
        <v>0.01</v>
      </c>
      <c r="BI390">
        <f>discount_curve!K374</f>
        <v>0.6655808373080323</v>
      </c>
    </row>
    <row r="391" spans="1:61" x14ac:dyDescent="0.55000000000000004">
      <c r="A391">
        <f t="shared" si="309"/>
        <v>368</v>
      </c>
      <c r="B391" s="19">
        <f t="shared" ca="1" si="282"/>
        <v>0</v>
      </c>
      <c r="C391">
        <f t="shared" si="263"/>
        <v>0</v>
      </c>
      <c r="D391">
        <f t="shared" si="283"/>
        <v>0</v>
      </c>
      <c r="E391">
        <f t="shared" ca="1" si="284"/>
        <v>0</v>
      </c>
      <c r="F391">
        <f t="shared" si="264"/>
        <v>0</v>
      </c>
      <c r="G391">
        <f t="shared" si="285"/>
        <v>0</v>
      </c>
      <c r="H391">
        <f t="shared" si="286"/>
        <v>0</v>
      </c>
      <c r="I391" s="19">
        <f t="shared" si="287"/>
        <v>0</v>
      </c>
      <c r="J391" s="26">
        <f t="shared" si="288"/>
        <v>0</v>
      </c>
      <c r="L391" s="19">
        <f t="shared" si="289"/>
        <v>0</v>
      </c>
      <c r="M391" s="26">
        <f t="shared" si="265"/>
        <v>0</v>
      </c>
      <c r="N391" s="18">
        <f t="shared" si="290"/>
        <v>0</v>
      </c>
      <c r="O391" s="18">
        <f t="shared" si="291"/>
        <v>0</v>
      </c>
      <c r="P391" s="18">
        <f t="shared" si="292"/>
        <v>0</v>
      </c>
      <c r="Q391" s="18">
        <f t="shared" si="293"/>
        <v>0</v>
      </c>
      <c r="R391" s="18">
        <f t="shared" si="294"/>
        <v>0</v>
      </c>
      <c r="S391" s="26">
        <f t="shared" si="295"/>
        <v>0</v>
      </c>
      <c r="T391" s="27">
        <f t="shared" si="296"/>
        <v>0</v>
      </c>
      <c r="U391" s="27"/>
      <c r="V391" s="19">
        <f t="shared" si="266"/>
        <v>0</v>
      </c>
      <c r="W391" s="19">
        <f t="shared" ca="1" si="267"/>
        <v>0</v>
      </c>
      <c r="X391" s="19">
        <f t="shared" si="268"/>
        <v>0</v>
      </c>
      <c r="Y391" s="19">
        <f t="shared" si="269"/>
        <v>0</v>
      </c>
      <c r="Z391" s="19">
        <f t="shared" si="262"/>
        <v>0</v>
      </c>
      <c r="AA391" s="19">
        <f t="shared" ca="1" si="297"/>
        <v>0</v>
      </c>
      <c r="AB391">
        <f t="shared" si="311"/>
        <v>0</v>
      </c>
      <c r="AC391" s="19">
        <f t="shared" si="270"/>
        <v>0</v>
      </c>
      <c r="AD391" s="29">
        <f t="shared" si="312"/>
        <v>0</v>
      </c>
      <c r="AE391" s="19">
        <f t="shared" ca="1" si="271"/>
        <v>0</v>
      </c>
      <c r="AF391" s="29">
        <f t="shared" ca="1" si="298"/>
        <v>0</v>
      </c>
      <c r="AG391" s="19"/>
      <c r="AH391" s="19">
        <f t="shared" si="272"/>
        <v>0</v>
      </c>
      <c r="AI391" s="19">
        <f>SUM($AH$23:AH391)</f>
        <v>100000</v>
      </c>
      <c r="AJ391" s="19">
        <f t="shared" si="299"/>
        <v>139848.61057950152</v>
      </c>
      <c r="AK391" s="19">
        <f t="shared" ca="1" si="300"/>
        <v>139848.61057950152</v>
      </c>
      <c r="AL391" s="20">
        <f ca="1">IF($F$13,OFFSET(product_specs!$J$5,MIN(10,saving_model!AZ391),saving_model!$G$14),0)</f>
        <v>0</v>
      </c>
      <c r="AM391" s="19">
        <f t="shared" si="301"/>
        <v>139848.61057950152</v>
      </c>
      <c r="AN391" s="19">
        <f t="shared" si="310"/>
        <v>139399.59636188709</v>
      </c>
      <c r="AO391" s="19">
        <f t="shared" si="302"/>
        <v>0</v>
      </c>
      <c r="AP391" s="19">
        <f t="shared" si="303"/>
        <v>0</v>
      </c>
      <c r="AQ391" s="18">
        <f t="shared" si="273"/>
        <v>116.16633030157259</v>
      </c>
      <c r="AR391" s="18">
        <f t="shared" si="304"/>
        <v>0</v>
      </c>
      <c r="AS391" s="18">
        <f t="shared" si="305"/>
        <v>1130.3610958320357</v>
      </c>
      <c r="AT391" s="3">
        <f>return!Q374</f>
        <v>8.1155460888326925E-3</v>
      </c>
      <c r="AU391" s="8">
        <f t="shared" si="274"/>
        <v>1.1652681975419596</v>
      </c>
      <c r="AV391">
        <f t="shared" si="275"/>
        <v>0</v>
      </c>
      <c r="AW391">
        <f t="shared" si="276"/>
        <v>0</v>
      </c>
      <c r="AX391">
        <f t="shared" si="306"/>
        <v>0</v>
      </c>
      <c r="AY391">
        <f t="shared" si="277"/>
        <v>0</v>
      </c>
      <c r="AZ391">
        <f t="shared" si="278"/>
        <v>30</v>
      </c>
      <c r="BA391">
        <f t="shared" si="279"/>
        <v>5</v>
      </c>
      <c r="BB391">
        <f t="shared" si="307"/>
        <v>2.2855311513961807E-3</v>
      </c>
      <c r="BC391">
        <f t="shared" si="280"/>
        <v>2.7084225825254937E-2</v>
      </c>
      <c r="BD391">
        <f>VLOOKUP(MIN(90,BE391),mortality!$A$4:$G$76,saving_model!BA391+2,FALSE)</f>
        <v>1.3542112912627469E-2</v>
      </c>
      <c r="BE391">
        <f t="shared" si="281"/>
        <v>79</v>
      </c>
      <c r="BF391" s="9">
        <f t="shared" si="308"/>
        <v>8.3717735912058888E-4</v>
      </c>
      <c r="BG391" s="7">
        <f>VLOOKUP(saving_model!AZ391,lapse!$B$4:$C$134,2,FALSE)</f>
        <v>0.01</v>
      </c>
      <c r="BI391">
        <f>discount_curve!K375</f>
        <v>0.66484295031109608</v>
      </c>
    </row>
    <row r="392" spans="1:61" x14ac:dyDescent="0.55000000000000004">
      <c r="A392">
        <f t="shared" si="309"/>
        <v>369</v>
      </c>
      <c r="B392" s="19">
        <f t="shared" ca="1" si="282"/>
        <v>0</v>
      </c>
      <c r="C392">
        <f t="shared" si="263"/>
        <v>0</v>
      </c>
      <c r="D392">
        <f t="shared" si="283"/>
        <v>0</v>
      </c>
      <c r="E392">
        <f t="shared" ca="1" si="284"/>
        <v>0</v>
      </c>
      <c r="F392">
        <f t="shared" si="264"/>
        <v>0</v>
      </c>
      <c r="G392">
        <f t="shared" si="285"/>
        <v>0</v>
      </c>
      <c r="H392">
        <f t="shared" si="286"/>
        <v>0</v>
      </c>
      <c r="I392" s="19">
        <f t="shared" si="287"/>
        <v>0</v>
      </c>
      <c r="J392" s="26">
        <f t="shared" si="288"/>
        <v>0</v>
      </c>
      <c r="L392" s="19">
        <f t="shared" si="289"/>
        <v>0</v>
      </c>
      <c r="M392" s="26">
        <f t="shared" si="265"/>
        <v>0</v>
      </c>
      <c r="N392" s="18">
        <f t="shared" si="290"/>
        <v>0</v>
      </c>
      <c r="O392" s="18">
        <f t="shared" si="291"/>
        <v>0</v>
      </c>
      <c r="P392" s="18">
        <f t="shared" si="292"/>
        <v>0</v>
      </c>
      <c r="Q392" s="18">
        <f t="shared" si="293"/>
        <v>0</v>
      </c>
      <c r="R392" s="18">
        <f t="shared" si="294"/>
        <v>0</v>
      </c>
      <c r="S392" s="26">
        <f t="shared" si="295"/>
        <v>0</v>
      </c>
      <c r="T392" s="27">
        <f t="shared" si="296"/>
        <v>0</v>
      </c>
      <c r="U392" s="27"/>
      <c r="V392" s="19">
        <f t="shared" si="266"/>
        <v>0</v>
      </c>
      <c r="W392" s="19">
        <f t="shared" ca="1" si="267"/>
        <v>0</v>
      </c>
      <c r="X392" s="19">
        <f t="shared" si="268"/>
        <v>0</v>
      </c>
      <c r="Y392" s="19">
        <f t="shared" si="269"/>
        <v>0</v>
      </c>
      <c r="Z392" s="19">
        <f t="shared" si="262"/>
        <v>0</v>
      </c>
      <c r="AA392" s="19">
        <f t="shared" ca="1" si="297"/>
        <v>0</v>
      </c>
      <c r="AB392">
        <f t="shared" si="311"/>
        <v>0</v>
      </c>
      <c r="AC392" s="19">
        <f t="shared" si="270"/>
        <v>0</v>
      </c>
      <c r="AD392" s="29">
        <f t="shared" si="312"/>
        <v>0</v>
      </c>
      <c r="AE392" s="19">
        <f t="shared" ca="1" si="271"/>
        <v>0</v>
      </c>
      <c r="AF392" s="29">
        <f t="shared" ca="1" si="298"/>
        <v>0</v>
      </c>
      <c r="AG392" s="19"/>
      <c r="AH392" s="19">
        <f t="shared" si="272"/>
        <v>0</v>
      </c>
      <c r="AI392" s="19">
        <f>SUM($AH$23:AH392)</f>
        <v>100000</v>
      </c>
      <c r="AJ392" s="19">
        <f t="shared" si="299"/>
        <v>141728.79012206179</v>
      </c>
      <c r="AK392" s="19">
        <f t="shared" ca="1" si="300"/>
        <v>141728.79012206179</v>
      </c>
      <c r="AL392" s="20">
        <f ca="1">IF($F$13,OFFSET(product_specs!$J$5,MIN(10,saving_model!AZ392),saving_model!$G$14),0)</f>
        <v>0</v>
      </c>
      <c r="AM392" s="19">
        <f t="shared" si="301"/>
        <v>141728.79012206179</v>
      </c>
      <c r="AN392" s="19">
        <f t="shared" si="310"/>
        <v>140413.79112741756</v>
      </c>
      <c r="AO392" s="19">
        <f t="shared" si="302"/>
        <v>0</v>
      </c>
      <c r="AP392" s="19">
        <f t="shared" si="303"/>
        <v>0</v>
      </c>
      <c r="AQ392" s="18">
        <f t="shared" si="273"/>
        <v>117.01149260618131</v>
      </c>
      <c r="AR392" s="18">
        <f t="shared" si="304"/>
        <v>0</v>
      </c>
      <c r="AS392" s="18">
        <f t="shared" si="305"/>
        <v>2864.0209745008347</v>
      </c>
      <c r="AT392" s="3">
        <f>return!Q375</f>
        <v>2.041401792653974E-2</v>
      </c>
      <c r="AU392" s="8">
        <f t="shared" si="274"/>
        <v>1.1657526168297685</v>
      </c>
      <c r="AV392">
        <f t="shared" si="275"/>
        <v>0</v>
      </c>
      <c r="AW392">
        <f t="shared" si="276"/>
        <v>0</v>
      </c>
      <c r="AX392">
        <f t="shared" si="306"/>
        <v>0</v>
      </c>
      <c r="AY392">
        <f t="shared" si="277"/>
        <v>0</v>
      </c>
      <c r="AZ392">
        <f t="shared" si="278"/>
        <v>30</v>
      </c>
      <c r="BA392">
        <f t="shared" si="279"/>
        <v>5</v>
      </c>
      <c r="BB392">
        <f t="shared" si="307"/>
        <v>2.2855311513961807E-3</v>
      </c>
      <c r="BC392">
        <f t="shared" si="280"/>
        <v>2.7084225825254937E-2</v>
      </c>
      <c r="BD392">
        <f>VLOOKUP(MIN(90,BE392),mortality!$A$4:$G$76,saving_model!BA392+2,FALSE)</f>
        <v>1.3542112912627469E-2</v>
      </c>
      <c r="BE392">
        <f t="shared" si="281"/>
        <v>79</v>
      </c>
      <c r="BF392" s="9">
        <f t="shared" si="308"/>
        <v>8.3717735912058888E-4</v>
      </c>
      <c r="BG392" s="7">
        <f>VLOOKUP(saving_model!AZ392,lapse!$B$4:$C$134,2,FALSE)</f>
        <v>0.01</v>
      </c>
      <c r="BI392">
        <f>discount_curve!K376</f>
        <v>0.66410588136238113</v>
      </c>
    </row>
    <row r="393" spans="1:61" x14ac:dyDescent="0.55000000000000004">
      <c r="A393">
        <f t="shared" si="309"/>
        <v>370</v>
      </c>
      <c r="B393" s="19">
        <f t="shared" ca="1" si="282"/>
        <v>0</v>
      </c>
      <c r="C393">
        <f t="shared" si="263"/>
        <v>0</v>
      </c>
      <c r="D393">
        <f t="shared" si="283"/>
        <v>0</v>
      </c>
      <c r="E393">
        <f t="shared" ca="1" si="284"/>
        <v>0</v>
      </c>
      <c r="F393">
        <f t="shared" si="264"/>
        <v>0</v>
      </c>
      <c r="G393">
        <f t="shared" si="285"/>
        <v>0</v>
      </c>
      <c r="H393">
        <f t="shared" si="286"/>
        <v>0</v>
      </c>
      <c r="I393" s="19">
        <f t="shared" si="287"/>
        <v>0</v>
      </c>
      <c r="J393" s="26">
        <f t="shared" si="288"/>
        <v>0</v>
      </c>
      <c r="L393" s="19">
        <f t="shared" si="289"/>
        <v>0</v>
      </c>
      <c r="M393" s="26">
        <f t="shared" si="265"/>
        <v>0</v>
      </c>
      <c r="N393" s="18">
        <f t="shared" si="290"/>
        <v>0</v>
      </c>
      <c r="O393" s="18">
        <f t="shared" si="291"/>
        <v>0</v>
      </c>
      <c r="P393" s="18">
        <f t="shared" si="292"/>
        <v>0</v>
      </c>
      <c r="Q393" s="18">
        <f t="shared" si="293"/>
        <v>0</v>
      </c>
      <c r="R393" s="18">
        <f t="shared" si="294"/>
        <v>0</v>
      </c>
      <c r="S393" s="26">
        <f t="shared" si="295"/>
        <v>0</v>
      </c>
      <c r="T393" s="27">
        <f t="shared" si="296"/>
        <v>0</v>
      </c>
      <c r="U393" s="27"/>
      <c r="V393" s="19">
        <f t="shared" si="266"/>
        <v>0</v>
      </c>
      <c r="W393" s="19">
        <f t="shared" ca="1" si="267"/>
        <v>0</v>
      </c>
      <c r="X393" s="19">
        <f t="shared" si="268"/>
        <v>0</v>
      </c>
      <c r="Y393" s="19">
        <f t="shared" si="269"/>
        <v>0</v>
      </c>
      <c r="Z393" s="19">
        <f t="shared" si="262"/>
        <v>0</v>
      </c>
      <c r="AA393" s="19">
        <f t="shared" ca="1" si="297"/>
        <v>0</v>
      </c>
      <c r="AB393">
        <f t="shared" si="311"/>
        <v>0</v>
      </c>
      <c r="AC393" s="19">
        <f t="shared" si="270"/>
        <v>0</v>
      </c>
      <c r="AD393" s="29">
        <f t="shared" si="312"/>
        <v>0</v>
      </c>
      <c r="AE393" s="19">
        <f t="shared" ca="1" si="271"/>
        <v>0</v>
      </c>
      <c r="AF393" s="29">
        <f t="shared" ca="1" si="298"/>
        <v>0</v>
      </c>
      <c r="AG393" s="19"/>
      <c r="AH393" s="19">
        <f t="shared" si="272"/>
        <v>0</v>
      </c>
      <c r="AI393" s="19">
        <f>SUM($AH$23:AH393)</f>
        <v>100000</v>
      </c>
      <c r="AJ393" s="19">
        <f t="shared" si="299"/>
        <v>143685.75630929525</v>
      </c>
      <c r="AK393" s="19">
        <f t="shared" ca="1" si="300"/>
        <v>143685.75630929525</v>
      </c>
      <c r="AL393" s="20">
        <f ca="1">IF($F$13,OFFSET(product_specs!$J$5,MIN(10,saving_model!AZ393),saving_model!$G$14),0)</f>
        <v>0</v>
      </c>
      <c r="AM393" s="19">
        <f t="shared" si="301"/>
        <v>143685.75630929525</v>
      </c>
      <c r="AN393" s="19">
        <f t="shared" si="310"/>
        <v>143160.80060931219</v>
      </c>
      <c r="AO393" s="19">
        <f t="shared" si="302"/>
        <v>0</v>
      </c>
      <c r="AP393" s="19">
        <f t="shared" si="303"/>
        <v>0</v>
      </c>
      <c r="AQ393" s="18">
        <f t="shared" si="273"/>
        <v>119.30066717442683</v>
      </c>
      <c r="AR393" s="18">
        <f t="shared" si="304"/>
        <v>0</v>
      </c>
      <c r="AS393" s="18">
        <f t="shared" si="305"/>
        <v>1288.5127343149313</v>
      </c>
      <c r="AT393" s="3">
        <f>return!Q376</f>
        <v>9.0079643658389497E-3</v>
      </c>
      <c r="AU393" s="8">
        <f t="shared" si="274"/>
        <v>1.1662372374978662</v>
      </c>
      <c r="AV393">
        <f t="shared" si="275"/>
        <v>0</v>
      </c>
      <c r="AW393">
        <f t="shared" si="276"/>
        <v>0</v>
      </c>
      <c r="AX393">
        <f t="shared" si="306"/>
        <v>0</v>
      </c>
      <c r="AY393">
        <f t="shared" si="277"/>
        <v>0</v>
      </c>
      <c r="AZ393">
        <f t="shared" si="278"/>
        <v>30</v>
      </c>
      <c r="BA393">
        <f t="shared" si="279"/>
        <v>5</v>
      </c>
      <c r="BB393">
        <f t="shared" si="307"/>
        <v>2.2855311513961807E-3</v>
      </c>
      <c r="BC393">
        <f t="shared" si="280"/>
        <v>2.7084225825254937E-2</v>
      </c>
      <c r="BD393">
        <f>VLOOKUP(MIN(90,BE393),mortality!$A$4:$G$76,saving_model!BA393+2,FALSE)</f>
        <v>1.3542112912627469E-2</v>
      </c>
      <c r="BE393">
        <f t="shared" si="281"/>
        <v>79</v>
      </c>
      <c r="BF393" s="9">
        <f t="shared" si="308"/>
        <v>8.3717735912058888E-4</v>
      </c>
      <c r="BG393" s="7">
        <f>VLOOKUP(saving_model!AZ393,lapse!$B$4:$C$134,2,FALSE)</f>
        <v>0.01</v>
      </c>
      <c r="BI393">
        <f>discount_curve!K377</f>
        <v>0.66336962955496981</v>
      </c>
    </row>
    <row r="394" spans="1:61" x14ac:dyDescent="0.55000000000000004">
      <c r="A394">
        <f t="shared" si="309"/>
        <v>371</v>
      </c>
      <c r="B394" s="19">
        <f t="shared" ca="1" si="282"/>
        <v>0</v>
      </c>
      <c r="C394">
        <f t="shared" si="263"/>
        <v>0</v>
      </c>
      <c r="D394">
        <f t="shared" si="283"/>
        <v>0</v>
      </c>
      <c r="E394">
        <f t="shared" ca="1" si="284"/>
        <v>0</v>
      </c>
      <c r="F394">
        <f t="shared" si="264"/>
        <v>0</v>
      </c>
      <c r="G394">
        <f t="shared" si="285"/>
        <v>0</v>
      </c>
      <c r="H394">
        <f t="shared" si="286"/>
        <v>0</v>
      </c>
      <c r="I394" s="19">
        <f t="shared" si="287"/>
        <v>0</v>
      </c>
      <c r="J394" s="26">
        <f t="shared" si="288"/>
        <v>0</v>
      </c>
      <c r="L394" s="19">
        <f t="shared" si="289"/>
        <v>0</v>
      </c>
      <c r="M394" s="26">
        <f t="shared" si="265"/>
        <v>0</v>
      </c>
      <c r="N394" s="18">
        <f t="shared" si="290"/>
        <v>0</v>
      </c>
      <c r="O394" s="18">
        <f t="shared" si="291"/>
        <v>0</v>
      </c>
      <c r="P394" s="18">
        <f t="shared" si="292"/>
        <v>0</v>
      </c>
      <c r="Q394" s="18">
        <f t="shared" si="293"/>
        <v>0</v>
      </c>
      <c r="R394" s="18">
        <f t="shared" si="294"/>
        <v>0</v>
      </c>
      <c r="S394" s="26">
        <f t="shared" si="295"/>
        <v>0</v>
      </c>
      <c r="T394" s="27">
        <f t="shared" si="296"/>
        <v>0</v>
      </c>
      <c r="U394" s="27"/>
      <c r="V394" s="19">
        <f t="shared" si="266"/>
        <v>0</v>
      </c>
      <c r="W394" s="19">
        <f t="shared" ca="1" si="267"/>
        <v>0</v>
      </c>
      <c r="X394" s="19">
        <f t="shared" si="268"/>
        <v>0</v>
      </c>
      <c r="Y394" s="19">
        <f t="shared" si="269"/>
        <v>0</v>
      </c>
      <c r="Z394" s="19">
        <f t="shared" si="262"/>
        <v>0</v>
      </c>
      <c r="AA394" s="19">
        <f t="shared" ca="1" si="297"/>
        <v>0</v>
      </c>
      <c r="AB394">
        <f t="shared" si="311"/>
        <v>0</v>
      </c>
      <c r="AC394" s="19">
        <f t="shared" si="270"/>
        <v>0</v>
      </c>
      <c r="AD394" s="29">
        <f t="shared" si="312"/>
        <v>0</v>
      </c>
      <c r="AE394" s="19">
        <f t="shared" ca="1" si="271"/>
        <v>0</v>
      </c>
      <c r="AF394" s="29">
        <f t="shared" ca="1" si="298"/>
        <v>0</v>
      </c>
      <c r="AG394" s="19"/>
      <c r="AH394" s="19">
        <f t="shared" si="272"/>
        <v>0</v>
      </c>
      <c r="AI394" s="19">
        <f>SUM($AH$23:AH394)</f>
        <v>100000</v>
      </c>
      <c r="AJ394" s="19">
        <f t="shared" si="299"/>
        <v>144995.02602891627</v>
      </c>
      <c r="AK394" s="19">
        <f t="shared" ca="1" si="300"/>
        <v>144995.02602891627</v>
      </c>
      <c r="AL394" s="20">
        <f ca="1">IF($F$13,OFFSET(product_specs!$J$5,MIN(10,saving_model!AZ394),saving_model!$G$14),0)</f>
        <v>0</v>
      </c>
      <c r="AM394" s="19">
        <f t="shared" si="301"/>
        <v>144995.02602891627</v>
      </c>
      <c r="AN394" s="19">
        <f t="shared" si="310"/>
        <v>144330.01267645269</v>
      </c>
      <c r="AO394" s="19">
        <f t="shared" si="302"/>
        <v>0</v>
      </c>
      <c r="AP394" s="19">
        <f t="shared" si="303"/>
        <v>0</v>
      </c>
      <c r="AQ394" s="18">
        <f t="shared" si="273"/>
        <v>120.27501056371058</v>
      </c>
      <c r="AR394" s="18">
        <f t="shared" si="304"/>
        <v>0</v>
      </c>
      <c r="AS394" s="18">
        <f t="shared" si="305"/>
        <v>1570.5767260545915</v>
      </c>
      <c r="AT394" s="3">
        <f>return!Q377</f>
        <v>1.0890920068749921E-2</v>
      </c>
      <c r="AU394" s="8">
        <f t="shared" si="274"/>
        <v>1.1667220596299699</v>
      </c>
      <c r="AV394">
        <f t="shared" si="275"/>
        <v>0</v>
      </c>
      <c r="AW394">
        <f t="shared" si="276"/>
        <v>0</v>
      </c>
      <c r="AX394">
        <f t="shared" si="306"/>
        <v>0</v>
      </c>
      <c r="AY394">
        <f t="shared" si="277"/>
        <v>0</v>
      </c>
      <c r="AZ394">
        <f t="shared" si="278"/>
        <v>30</v>
      </c>
      <c r="BA394">
        <f t="shared" si="279"/>
        <v>5</v>
      </c>
      <c r="BB394">
        <f t="shared" si="307"/>
        <v>2.2855311513961807E-3</v>
      </c>
      <c r="BC394">
        <f t="shared" si="280"/>
        <v>2.7084225825254937E-2</v>
      </c>
      <c r="BD394">
        <f>VLOOKUP(MIN(90,BE394),mortality!$A$4:$G$76,saving_model!BA394+2,FALSE)</f>
        <v>1.3542112912627469E-2</v>
      </c>
      <c r="BE394">
        <f t="shared" si="281"/>
        <v>79</v>
      </c>
      <c r="BF394" s="9">
        <f t="shared" si="308"/>
        <v>8.3717735912058888E-4</v>
      </c>
      <c r="BG394" s="7">
        <f>VLOOKUP(saving_model!AZ394,lapse!$B$4:$C$134,2,FALSE)</f>
        <v>0.01</v>
      </c>
      <c r="BI394">
        <f>discount_curve!K378</f>
        <v>0.66263419398294987</v>
      </c>
    </row>
    <row r="395" spans="1:61" x14ac:dyDescent="0.55000000000000004">
      <c r="A395">
        <f t="shared" si="309"/>
        <v>372</v>
      </c>
      <c r="B395" s="19">
        <f t="shared" ca="1" si="282"/>
        <v>0</v>
      </c>
      <c r="C395">
        <f t="shared" si="263"/>
        <v>0</v>
      </c>
      <c r="D395">
        <f t="shared" si="283"/>
        <v>0</v>
      </c>
      <c r="E395">
        <f t="shared" ca="1" si="284"/>
        <v>0</v>
      </c>
      <c r="F395">
        <f t="shared" si="264"/>
        <v>0</v>
      </c>
      <c r="G395">
        <f t="shared" si="285"/>
        <v>0</v>
      </c>
      <c r="H395">
        <f t="shared" si="286"/>
        <v>0</v>
      </c>
      <c r="I395" s="19">
        <f t="shared" si="287"/>
        <v>0</v>
      </c>
      <c r="J395" s="26">
        <f t="shared" si="288"/>
        <v>0</v>
      </c>
      <c r="L395" s="19">
        <f t="shared" si="289"/>
        <v>0</v>
      </c>
      <c r="M395" s="26">
        <f t="shared" si="265"/>
        <v>0</v>
      </c>
      <c r="N395" s="18">
        <f t="shared" si="290"/>
        <v>0</v>
      </c>
      <c r="O395" s="18">
        <f t="shared" si="291"/>
        <v>0</v>
      </c>
      <c r="P395" s="18">
        <f t="shared" si="292"/>
        <v>0</v>
      </c>
      <c r="Q395" s="18">
        <f t="shared" si="293"/>
        <v>0</v>
      </c>
      <c r="R395" s="18">
        <f t="shared" si="294"/>
        <v>0</v>
      </c>
      <c r="S395" s="26">
        <f t="shared" si="295"/>
        <v>0</v>
      </c>
      <c r="T395" s="27">
        <f t="shared" si="296"/>
        <v>0</v>
      </c>
      <c r="U395" s="27"/>
      <c r="V395" s="19">
        <f t="shared" si="266"/>
        <v>0</v>
      </c>
      <c r="W395" s="19">
        <f t="shared" ca="1" si="267"/>
        <v>0</v>
      </c>
      <c r="X395" s="19">
        <f t="shared" si="268"/>
        <v>0</v>
      </c>
      <c r="Y395" s="19">
        <f t="shared" si="269"/>
        <v>0</v>
      </c>
      <c r="Z395" s="19">
        <f t="shared" si="262"/>
        <v>0</v>
      </c>
      <c r="AA395" s="19">
        <f t="shared" ca="1" si="297"/>
        <v>0</v>
      </c>
      <c r="AB395">
        <f t="shared" si="311"/>
        <v>0</v>
      </c>
      <c r="AC395" s="19">
        <f t="shared" si="270"/>
        <v>0</v>
      </c>
      <c r="AD395" s="29">
        <f t="shared" si="312"/>
        <v>0</v>
      </c>
      <c r="AE395" s="19">
        <f t="shared" ca="1" si="271"/>
        <v>0</v>
      </c>
      <c r="AF395" s="29">
        <f t="shared" ca="1" si="298"/>
        <v>0</v>
      </c>
      <c r="AG395" s="19"/>
      <c r="AH395" s="19">
        <f t="shared" si="272"/>
        <v>0</v>
      </c>
      <c r="AI395" s="19">
        <f>SUM($AH$23:AH395)</f>
        <v>100000</v>
      </c>
      <c r="AJ395" s="19">
        <f t="shared" si="299"/>
        <v>146632.03647887724</v>
      </c>
      <c r="AK395" s="19">
        <f t="shared" ca="1" si="300"/>
        <v>146632.03647887724</v>
      </c>
      <c r="AL395" s="20">
        <f ca="1">IF($F$13,OFFSET(product_specs!$J$5,MIN(10,saving_model!AZ395),saving_model!$G$14),0)</f>
        <v>0</v>
      </c>
      <c r="AM395" s="19">
        <f t="shared" si="301"/>
        <v>146632.03647887724</v>
      </c>
      <c r="AN395" s="19">
        <f t="shared" si="310"/>
        <v>145780.31439194357</v>
      </c>
      <c r="AO395" s="19">
        <f t="shared" si="302"/>
        <v>0</v>
      </c>
      <c r="AP395" s="19">
        <f t="shared" si="303"/>
        <v>0</v>
      </c>
      <c r="AQ395" s="18">
        <f t="shared" si="273"/>
        <v>121.48359532661965</v>
      </c>
      <c r="AR395" s="18">
        <f t="shared" si="304"/>
        <v>0</v>
      </c>
      <c r="AS395" s="18">
        <f t="shared" si="305"/>
        <v>1946.411364520628</v>
      </c>
      <c r="AT395" s="3">
        <f>return!Q378</f>
        <v>1.3362810575064943E-2</v>
      </c>
      <c r="AU395" s="8">
        <f t="shared" si="274"/>
        <v>1.1672070833098309</v>
      </c>
      <c r="AV395">
        <f t="shared" si="275"/>
        <v>0</v>
      </c>
      <c r="AW395">
        <f t="shared" si="276"/>
        <v>0</v>
      </c>
      <c r="AX395">
        <f t="shared" si="306"/>
        <v>0</v>
      </c>
      <c r="AY395">
        <f t="shared" si="277"/>
        <v>0</v>
      </c>
      <c r="AZ395">
        <f t="shared" si="278"/>
        <v>31</v>
      </c>
      <c r="BA395">
        <f t="shared" si="279"/>
        <v>5</v>
      </c>
      <c r="BB395">
        <f t="shared" si="307"/>
        <v>2.5418987774133983E-3</v>
      </c>
      <c r="BC395">
        <f t="shared" si="280"/>
        <v>3.0079935532805812E-2</v>
      </c>
      <c r="BD395">
        <f>VLOOKUP(MIN(90,BE395),mortality!$A$4:$G$76,saving_model!BA395+2,FALSE)</f>
        <v>1.5039967766402906E-2</v>
      </c>
      <c r="BE395">
        <f t="shared" si="281"/>
        <v>80</v>
      </c>
      <c r="BF395" s="9">
        <f t="shared" si="308"/>
        <v>8.3717735912058888E-4</v>
      </c>
      <c r="BG395" s="7">
        <f>VLOOKUP(saving_model!AZ395,lapse!$B$4:$C$134,2,FALSE)</f>
        <v>0.01</v>
      </c>
      <c r="BI395">
        <f>discount_curve!K379</f>
        <v>0.66331847120671017</v>
      </c>
    </row>
    <row r="396" spans="1:61" x14ac:dyDescent="0.55000000000000004">
      <c r="A396">
        <f t="shared" si="309"/>
        <v>373</v>
      </c>
      <c r="B396" s="19">
        <f t="shared" ca="1" si="282"/>
        <v>0</v>
      </c>
      <c r="C396">
        <f t="shared" si="263"/>
        <v>0</v>
      </c>
      <c r="D396">
        <f t="shared" si="283"/>
        <v>0</v>
      </c>
      <c r="E396">
        <f t="shared" ca="1" si="284"/>
        <v>0</v>
      </c>
      <c r="F396">
        <f t="shared" si="264"/>
        <v>0</v>
      </c>
      <c r="G396">
        <f t="shared" si="285"/>
        <v>0</v>
      </c>
      <c r="H396">
        <f t="shared" si="286"/>
        <v>0</v>
      </c>
      <c r="I396" s="19">
        <f t="shared" si="287"/>
        <v>0</v>
      </c>
      <c r="J396" s="26">
        <f t="shared" si="288"/>
        <v>0</v>
      </c>
      <c r="L396" s="19">
        <f t="shared" si="289"/>
        <v>0</v>
      </c>
      <c r="M396" s="26">
        <f t="shared" si="265"/>
        <v>0</v>
      </c>
      <c r="N396" s="18">
        <f t="shared" si="290"/>
        <v>0</v>
      </c>
      <c r="O396" s="18">
        <f t="shared" si="291"/>
        <v>0</v>
      </c>
      <c r="P396" s="18">
        <f t="shared" si="292"/>
        <v>0</v>
      </c>
      <c r="Q396" s="18">
        <f t="shared" si="293"/>
        <v>0</v>
      </c>
      <c r="R396" s="18">
        <f t="shared" si="294"/>
        <v>0</v>
      </c>
      <c r="S396" s="26">
        <f t="shared" si="295"/>
        <v>0</v>
      </c>
      <c r="T396" s="27">
        <f t="shared" si="296"/>
        <v>0</v>
      </c>
      <c r="U396" s="27"/>
      <c r="V396" s="19">
        <f t="shared" si="266"/>
        <v>0</v>
      </c>
      <c r="W396" s="19">
        <f t="shared" ca="1" si="267"/>
        <v>0</v>
      </c>
      <c r="X396" s="19">
        <f t="shared" si="268"/>
        <v>0</v>
      </c>
      <c r="Y396" s="19">
        <f t="shared" si="269"/>
        <v>0</v>
      </c>
      <c r="Z396" s="19">
        <f t="shared" si="262"/>
        <v>0</v>
      </c>
      <c r="AA396" s="19">
        <f t="shared" ca="1" si="297"/>
        <v>0</v>
      </c>
      <c r="AB396">
        <f t="shared" si="311"/>
        <v>0</v>
      </c>
      <c r="AC396" s="19">
        <f t="shared" si="270"/>
        <v>0</v>
      </c>
      <c r="AD396" s="29">
        <f t="shared" si="312"/>
        <v>0</v>
      </c>
      <c r="AE396" s="19">
        <f t="shared" ca="1" si="271"/>
        <v>0</v>
      </c>
      <c r="AF396" s="29">
        <f t="shared" ca="1" si="298"/>
        <v>0</v>
      </c>
      <c r="AG396" s="19"/>
      <c r="AH396" s="19">
        <f t="shared" si="272"/>
        <v>0</v>
      </c>
      <c r="AI396" s="19">
        <f>SUM($AH$23:AH396)</f>
        <v>100000</v>
      </c>
      <c r="AJ396" s="19">
        <f t="shared" si="299"/>
        <v>147489.58696408552</v>
      </c>
      <c r="AK396" s="19">
        <f t="shared" ca="1" si="300"/>
        <v>147489.58696408552</v>
      </c>
      <c r="AL396" s="20">
        <f ca="1">IF($F$13,OFFSET(product_specs!$J$5,MIN(10,saving_model!AZ396),saving_model!$G$14),0)</f>
        <v>0</v>
      </c>
      <c r="AM396" s="19">
        <f t="shared" si="301"/>
        <v>147489.58696408552</v>
      </c>
      <c r="AN396" s="19">
        <f t="shared" si="310"/>
        <v>147605.24216113758</v>
      </c>
      <c r="AO396" s="19">
        <f t="shared" si="302"/>
        <v>0</v>
      </c>
      <c r="AP396" s="19">
        <f t="shared" si="303"/>
        <v>0</v>
      </c>
      <c r="AQ396" s="18">
        <f t="shared" si="273"/>
        <v>123.00436846761465</v>
      </c>
      <c r="AR396" s="18">
        <f t="shared" si="304"/>
        <v>0</v>
      </c>
      <c r="AS396" s="18">
        <f t="shared" si="305"/>
        <v>14.698342831090935</v>
      </c>
      <c r="AT396" s="3">
        <f>return!Q379</f>
        <v>9.9661783351523425E-5</v>
      </c>
      <c r="AU396" s="8">
        <f t="shared" si="274"/>
        <v>1.1676923086212356</v>
      </c>
      <c r="AV396">
        <f t="shared" si="275"/>
        <v>0</v>
      </c>
      <c r="AW396">
        <f t="shared" si="276"/>
        <v>0</v>
      </c>
      <c r="AX396">
        <f t="shared" si="306"/>
        <v>0</v>
      </c>
      <c r="AY396">
        <f t="shared" si="277"/>
        <v>0</v>
      </c>
      <c r="AZ396">
        <f t="shared" si="278"/>
        <v>31</v>
      </c>
      <c r="BA396">
        <f t="shared" si="279"/>
        <v>5</v>
      </c>
      <c r="BB396">
        <f t="shared" si="307"/>
        <v>2.5418987774133983E-3</v>
      </c>
      <c r="BC396">
        <f t="shared" si="280"/>
        <v>3.0079935532805812E-2</v>
      </c>
      <c r="BD396">
        <f>VLOOKUP(MIN(90,BE396),mortality!$A$4:$G$76,saving_model!BA396+2,FALSE)</f>
        <v>1.5039967766402906E-2</v>
      </c>
      <c r="BE396">
        <f t="shared" si="281"/>
        <v>80</v>
      </c>
      <c r="BF396" s="9">
        <f t="shared" si="308"/>
        <v>8.3717735912058888E-4</v>
      </c>
      <c r="BG396" s="7">
        <f>VLOOKUP(saving_model!AZ396,lapse!$B$4:$C$134,2,FALSE)</f>
        <v>0.01</v>
      </c>
      <c r="BI396">
        <f>discount_curve!K380</f>
        <v>0.66258690645435525</v>
      </c>
    </row>
    <row r="397" spans="1:61" x14ac:dyDescent="0.55000000000000004">
      <c r="A397">
        <f t="shared" si="309"/>
        <v>374</v>
      </c>
      <c r="B397" s="19">
        <f t="shared" ca="1" si="282"/>
        <v>0</v>
      </c>
      <c r="C397">
        <f t="shared" si="263"/>
        <v>0</v>
      </c>
      <c r="D397">
        <f t="shared" si="283"/>
        <v>0</v>
      </c>
      <c r="E397">
        <f t="shared" ca="1" si="284"/>
        <v>0</v>
      </c>
      <c r="F397">
        <f t="shared" si="264"/>
        <v>0</v>
      </c>
      <c r="G397">
        <f t="shared" si="285"/>
        <v>0</v>
      </c>
      <c r="H397">
        <f t="shared" si="286"/>
        <v>0</v>
      </c>
      <c r="I397" s="19">
        <f t="shared" si="287"/>
        <v>0</v>
      </c>
      <c r="J397" s="26">
        <f t="shared" si="288"/>
        <v>0</v>
      </c>
      <c r="L397" s="19">
        <f t="shared" si="289"/>
        <v>0</v>
      </c>
      <c r="M397" s="26">
        <f t="shared" si="265"/>
        <v>0</v>
      </c>
      <c r="N397" s="18">
        <f t="shared" si="290"/>
        <v>0</v>
      </c>
      <c r="O397" s="18">
        <f t="shared" si="291"/>
        <v>0</v>
      </c>
      <c r="P397" s="18">
        <f t="shared" si="292"/>
        <v>0</v>
      </c>
      <c r="Q397" s="18">
        <f t="shared" si="293"/>
        <v>0</v>
      </c>
      <c r="R397" s="18">
        <f t="shared" si="294"/>
        <v>0</v>
      </c>
      <c r="S397" s="26">
        <f t="shared" si="295"/>
        <v>0</v>
      </c>
      <c r="T397" s="27">
        <f t="shared" si="296"/>
        <v>0</v>
      </c>
      <c r="U397" s="27"/>
      <c r="V397" s="19">
        <f t="shared" si="266"/>
        <v>0</v>
      </c>
      <c r="W397" s="19">
        <f t="shared" ca="1" si="267"/>
        <v>0</v>
      </c>
      <c r="X397" s="19">
        <f t="shared" si="268"/>
        <v>0</v>
      </c>
      <c r="Y397" s="19">
        <f t="shared" si="269"/>
        <v>0</v>
      </c>
      <c r="Z397" s="19">
        <f t="shared" si="262"/>
        <v>0</v>
      </c>
      <c r="AA397" s="19">
        <f t="shared" ca="1" si="297"/>
        <v>0</v>
      </c>
      <c r="AB397">
        <f t="shared" si="311"/>
        <v>0</v>
      </c>
      <c r="AC397" s="19">
        <f t="shared" si="270"/>
        <v>0</v>
      </c>
      <c r="AD397" s="29">
        <f t="shared" si="312"/>
        <v>0</v>
      </c>
      <c r="AE397" s="19">
        <f t="shared" ca="1" si="271"/>
        <v>0</v>
      </c>
      <c r="AF397" s="29">
        <f t="shared" ca="1" si="298"/>
        <v>0</v>
      </c>
      <c r="AG397" s="19"/>
      <c r="AH397" s="19">
        <f t="shared" si="272"/>
        <v>0</v>
      </c>
      <c r="AI397" s="19">
        <f>SUM($AH$23:AH397)</f>
        <v>100000</v>
      </c>
      <c r="AJ397" s="19">
        <f t="shared" si="299"/>
        <v>147634.82628787379</v>
      </c>
      <c r="AK397" s="19">
        <f t="shared" ca="1" si="300"/>
        <v>147634.82628787379</v>
      </c>
      <c r="AL397" s="20">
        <f ca="1">IF($F$13,OFFSET(product_specs!$J$5,MIN(10,saving_model!AZ397),saving_model!$G$14),0)</f>
        <v>0</v>
      </c>
      <c r="AM397" s="19">
        <f t="shared" si="301"/>
        <v>147634.82628787379</v>
      </c>
      <c r="AN397" s="19">
        <f t="shared" si="310"/>
        <v>147496.93613550105</v>
      </c>
      <c r="AO397" s="19">
        <f t="shared" si="302"/>
        <v>0</v>
      </c>
      <c r="AP397" s="19">
        <f t="shared" si="303"/>
        <v>0</v>
      </c>
      <c r="AQ397" s="18">
        <f t="shared" si="273"/>
        <v>122.91411344625088</v>
      </c>
      <c r="AR397" s="18">
        <f t="shared" si="304"/>
        <v>0</v>
      </c>
      <c r="AS397" s="18">
        <f t="shared" si="305"/>
        <v>521.60853163800323</v>
      </c>
      <c r="AT397" s="3">
        <f>return!Q380</f>
        <v>3.5393519460298339E-3</v>
      </c>
      <c r="AU397" s="8">
        <f t="shared" si="274"/>
        <v>1.1681777356480054</v>
      </c>
      <c r="AV397">
        <f t="shared" si="275"/>
        <v>0</v>
      </c>
      <c r="AW397">
        <f t="shared" si="276"/>
        <v>0</v>
      </c>
      <c r="AX397">
        <f t="shared" si="306"/>
        <v>0</v>
      </c>
      <c r="AY397">
        <f t="shared" si="277"/>
        <v>0</v>
      </c>
      <c r="AZ397">
        <f t="shared" si="278"/>
        <v>31</v>
      </c>
      <c r="BA397">
        <f t="shared" si="279"/>
        <v>5</v>
      </c>
      <c r="BB397">
        <f t="shared" si="307"/>
        <v>2.5418987774133983E-3</v>
      </c>
      <c r="BC397">
        <f t="shared" si="280"/>
        <v>3.0079935532805812E-2</v>
      </c>
      <c r="BD397">
        <f>VLOOKUP(MIN(90,BE397),mortality!$A$4:$G$76,saving_model!BA397+2,FALSE)</f>
        <v>1.5039967766402906E-2</v>
      </c>
      <c r="BE397">
        <f t="shared" si="281"/>
        <v>80</v>
      </c>
      <c r="BF397" s="9">
        <f t="shared" si="308"/>
        <v>8.3717735912058888E-4</v>
      </c>
      <c r="BG397" s="7">
        <f>VLOOKUP(saving_model!AZ397,lapse!$B$4:$C$134,2,FALSE)</f>
        <v>0.01</v>
      </c>
      <c r="BI397">
        <f>discount_curve!K381</f>
        <v>0.66185614853463071</v>
      </c>
    </row>
    <row r="398" spans="1:61" x14ac:dyDescent="0.55000000000000004">
      <c r="A398">
        <f t="shared" si="309"/>
        <v>375</v>
      </c>
      <c r="B398" s="19">
        <f t="shared" ca="1" si="282"/>
        <v>0</v>
      </c>
      <c r="C398">
        <f t="shared" si="263"/>
        <v>0</v>
      </c>
      <c r="D398">
        <f t="shared" si="283"/>
        <v>0</v>
      </c>
      <c r="E398">
        <f t="shared" ca="1" si="284"/>
        <v>0</v>
      </c>
      <c r="F398">
        <f t="shared" si="264"/>
        <v>0</v>
      </c>
      <c r="G398">
        <f t="shared" si="285"/>
        <v>0</v>
      </c>
      <c r="H398">
        <f t="shared" si="286"/>
        <v>0</v>
      </c>
      <c r="I398" s="19">
        <f t="shared" si="287"/>
        <v>0</v>
      </c>
      <c r="J398" s="26">
        <f t="shared" si="288"/>
        <v>0</v>
      </c>
      <c r="L398" s="19">
        <f t="shared" si="289"/>
        <v>0</v>
      </c>
      <c r="M398" s="26">
        <f t="shared" si="265"/>
        <v>0</v>
      </c>
      <c r="N398" s="18">
        <f t="shared" si="290"/>
        <v>0</v>
      </c>
      <c r="O398" s="18">
        <f t="shared" si="291"/>
        <v>0</v>
      </c>
      <c r="P398" s="18">
        <f t="shared" si="292"/>
        <v>0</v>
      </c>
      <c r="Q398" s="18">
        <f t="shared" si="293"/>
        <v>0</v>
      </c>
      <c r="R398" s="18">
        <f t="shared" si="294"/>
        <v>0</v>
      </c>
      <c r="S398" s="26">
        <f t="shared" si="295"/>
        <v>0</v>
      </c>
      <c r="T398" s="27">
        <f t="shared" si="296"/>
        <v>0</v>
      </c>
      <c r="U398" s="27"/>
      <c r="V398" s="19">
        <f t="shared" si="266"/>
        <v>0</v>
      </c>
      <c r="W398" s="19">
        <f t="shared" ca="1" si="267"/>
        <v>0</v>
      </c>
      <c r="X398" s="19">
        <f t="shared" si="268"/>
        <v>0</v>
      </c>
      <c r="Y398" s="19">
        <f t="shared" si="269"/>
        <v>0</v>
      </c>
      <c r="Z398" s="19">
        <f t="shared" si="262"/>
        <v>0</v>
      </c>
      <c r="AA398" s="19">
        <f t="shared" ca="1" si="297"/>
        <v>0</v>
      </c>
      <c r="AB398">
        <f t="shared" si="311"/>
        <v>0</v>
      </c>
      <c r="AC398" s="19">
        <f t="shared" si="270"/>
        <v>0</v>
      </c>
      <c r="AD398" s="29">
        <f t="shared" si="312"/>
        <v>0</v>
      </c>
      <c r="AE398" s="19">
        <f t="shared" ca="1" si="271"/>
        <v>0</v>
      </c>
      <c r="AF398" s="29">
        <f t="shared" ca="1" si="298"/>
        <v>0</v>
      </c>
      <c r="AG398" s="19"/>
      <c r="AH398" s="19">
        <f t="shared" si="272"/>
        <v>0</v>
      </c>
      <c r="AI398" s="19">
        <f>SUM($AH$23:AH398)</f>
        <v>100000</v>
      </c>
      <c r="AJ398" s="19">
        <f t="shared" si="299"/>
        <v>147848.0445536894</v>
      </c>
      <c r="AK398" s="19">
        <f t="shared" ca="1" si="300"/>
        <v>147848.0445536894</v>
      </c>
      <c r="AL398" s="20">
        <f ca="1">IF($F$13,OFFSET(product_specs!$J$5,MIN(10,saving_model!AZ398),saving_model!$G$14),0)</f>
        <v>0</v>
      </c>
      <c r="AM398" s="19">
        <f t="shared" si="301"/>
        <v>147848.0445536894</v>
      </c>
      <c r="AN398" s="19">
        <f t="shared" si="310"/>
        <v>147895.63055369278</v>
      </c>
      <c r="AO398" s="19">
        <f t="shared" si="302"/>
        <v>0</v>
      </c>
      <c r="AP398" s="19">
        <f t="shared" si="303"/>
        <v>0</v>
      </c>
      <c r="AQ398" s="18">
        <f t="shared" si="273"/>
        <v>123.24635879474398</v>
      </c>
      <c r="AR398" s="18">
        <f t="shared" si="304"/>
        <v>0</v>
      </c>
      <c r="AS398" s="18">
        <f t="shared" si="305"/>
        <v>151.32071758270865</v>
      </c>
      <c r="AT398" s="3">
        <f>return!Q381</f>
        <v>1.024012154958065E-3</v>
      </c>
      <c r="AU398" s="8">
        <f t="shared" si="274"/>
        <v>1.1686633644739963</v>
      </c>
      <c r="AV398">
        <f t="shared" si="275"/>
        <v>0</v>
      </c>
      <c r="AW398">
        <f t="shared" si="276"/>
        <v>0</v>
      </c>
      <c r="AX398">
        <f t="shared" si="306"/>
        <v>0</v>
      </c>
      <c r="AY398">
        <f t="shared" si="277"/>
        <v>0</v>
      </c>
      <c r="AZ398">
        <f t="shared" si="278"/>
        <v>31</v>
      </c>
      <c r="BA398">
        <f t="shared" si="279"/>
        <v>5</v>
      </c>
      <c r="BB398">
        <f t="shared" si="307"/>
        <v>2.5418987774133983E-3</v>
      </c>
      <c r="BC398">
        <f t="shared" si="280"/>
        <v>3.0079935532805812E-2</v>
      </c>
      <c r="BD398">
        <f>VLOOKUP(MIN(90,BE398),mortality!$A$4:$G$76,saving_model!BA398+2,FALSE)</f>
        <v>1.5039967766402906E-2</v>
      </c>
      <c r="BE398">
        <f t="shared" si="281"/>
        <v>80</v>
      </c>
      <c r="BF398" s="9">
        <f t="shared" si="308"/>
        <v>8.3717735912058888E-4</v>
      </c>
      <c r="BG398" s="7">
        <f>VLOOKUP(saving_model!AZ398,lapse!$B$4:$C$134,2,FALSE)</f>
        <v>0.01</v>
      </c>
      <c r="BI398">
        <f>discount_curve!K382</f>
        <v>0.661126196557692</v>
      </c>
    </row>
    <row r="399" spans="1:61" x14ac:dyDescent="0.55000000000000004">
      <c r="A399">
        <f t="shared" si="309"/>
        <v>376</v>
      </c>
      <c r="B399" s="19">
        <f t="shared" ca="1" si="282"/>
        <v>0</v>
      </c>
      <c r="C399">
        <f t="shared" si="263"/>
        <v>0</v>
      </c>
      <c r="D399">
        <f t="shared" si="283"/>
        <v>0</v>
      </c>
      <c r="E399">
        <f t="shared" ca="1" si="284"/>
        <v>0</v>
      </c>
      <c r="F399">
        <f t="shared" si="264"/>
        <v>0</v>
      </c>
      <c r="G399">
        <f t="shared" si="285"/>
        <v>0</v>
      </c>
      <c r="H399">
        <f t="shared" si="286"/>
        <v>0</v>
      </c>
      <c r="I399" s="19">
        <f t="shared" si="287"/>
        <v>0</v>
      </c>
      <c r="J399" s="26">
        <f t="shared" si="288"/>
        <v>0</v>
      </c>
      <c r="L399" s="19">
        <f t="shared" si="289"/>
        <v>0</v>
      </c>
      <c r="M399" s="26">
        <f t="shared" si="265"/>
        <v>0</v>
      </c>
      <c r="N399" s="18">
        <f t="shared" si="290"/>
        <v>0</v>
      </c>
      <c r="O399" s="18">
        <f t="shared" si="291"/>
        <v>0</v>
      </c>
      <c r="P399" s="18">
        <f t="shared" si="292"/>
        <v>0</v>
      </c>
      <c r="Q399" s="18">
        <f t="shared" si="293"/>
        <v>0</v>
      </c>
      <c r="R399" s="18">
        <f t="shared" si="294"/>
        <v>0</v>
      </c>
      <c r="S399" s="26">
        <f t="shared" si="295"/>
        <v>0</v>
      </c>
      <c r="T399" s="27">
        <f t="shared" si="296"/>
        <v>0</v>
      </c>
      <c r="U399" s="27"/>
      <c r="V399" s="19">
        <f t="shared" si="266"/>
        <v>0</v>
      </c>
      <c r="W399" s="19">
        <f t="shared" ca="1" si="267"/>
        <v>0</v>
      </c>
      <c r="X399" s="19">
        <f t="shared" si="268"/>
        <v>0</v>
      </c>
      <c r="Y399" s="19">
        <f t="shared" si="269"/>
        <v>0</v>
      </c>
      <c r="Z399" s="19">
        <f t="shared" si="262"/>
        <v>0</v>
      </c>
      <c r="AA399" s="19">
        <f t="shared" ca="1" si="297"/>
        <v>0</v>
      </c>
      <c r="AB399">
        <f t="shared" si="311"/>
        <v>0</v>
      </c>
      <c r="AC399" s="19">
        <f t="shared" si="270"/>
        <v>0</v>
      </c>
      <c r="AD399" s="29">
        <f t="shared" si="312"/>
        <v>0</v>
      </c>
      <c r="AE399" s="19">
        <f t="shared" ca="1" si="271"/>
        <v>0</v>
      </c>
      <c r="AF399" s="29">
        <f t="shared" ca="1" si="298"/>
        <v>0</v>
      </c>
      <c r="AG399" s="19"/>
      <c r="AH399" s="19">
        <f t="shared" si="272"/>
        <v>0</v>
      </c>
      <c r="AI399" s="19">
        <f>SUM($AH$23:AH399)</f>
        <v>100000</v>
      </c>
      <c r="AJ399" s="19">
        <f t="shared" si="299"/>
        <v>147285.01119083964</v>
      </c>
      <c r="AK399" s="19">
        <f t="shared" ca="1" si="300"/>
        <v>147285.01119083964</v>
      </c>
      <c r="AL399" s="20">
        <f ca="1">IF($F$13,OFFSET(product_specs!$J$5,MIN(10,saving_model!AZ399),saving_model!$G$14),0)</f>
        <v>0</v>
      </c>
      <c r="AM399" s="19">
        <f t="shared" si="301"/>
        <v>147285.01119083964</v>
      </c>
      <c r="AN399" s="19">
        <f t="shared" si="310"/>
        <v>147923.70491248075</v>
      </c>
      <c r="AO399" s="19">
        <f t="shared" si="302"/>
        <v>0</v>
      </c>
      <c r="AP399" s="19">
        <f t="shared" si="303"/>
        <v>0</v>
      </c>
      <c r="AQ399" s="18">
        <f t="shared" si="273"/>
        <v>123.26975409373397</v>
      </c>
      <c r="AR399" s="18">
        <f t="shared" si="304"/>
        <v>0</v>
      </c>
      <c r="AS399" s="18">
        <f t="shared" si="305"/>
        <v>-1030.8479350948169</v>
      </c>
      <c r="AT399" s="3">
        <f>return!Q382</f>
        <v>-6.9745933697024087E-3</v>
      </c>
      <c r="AU399" s="8">
        <f t="shared" si="274"/>
        <v>1.1691491951830992</v>
      </c>
      <c r="AV399">
        <f t="shared" si="275"/>
        <v>0</v>
      </c>
      <c r="AW399">
        <f t="shared" si="276"/>
        <v>0</v>
      </c>
      <c r="AX399">
        <f t="shared" si="306"/>
        <v>0</v>
      </c>
      <c r="AY399">
        <f t="shared" si="277"/>
        <v>0</v>
      </c>
      <c r="AZ399">
        <f t="shared" si="278"/>
        <v>31</v>
      </c>
      <c r="BA399">
        <f t="shared" si="279"/>
        <v>5</v>
      </c>
      <c r="BB399">
        <f t="shared" si="307"/>
        <v>2.5418987774133983E-3</v>
      </c>
      <c r="BC399">
        <f t="shared" si="280"/>
        <v>3.0079935532805812E-2</v>
      </c>
      <c r="BD399">
        <f>VLOOKUP(MIN(90,BE399),mortality!$A$4:$G$76,saving_model!BA399+2,FALSE)</f>
        <v>1.5039967766402906E-2</v>
      </c>
      <c r="BE399">
        <f t="shared" si="281"/>
        <v>80</v>
      </c>
      <c r="BF399" s="9">
        <f t="shared" si="308"/>
        <v>8.3717735912058888E-4</v>
      </c>
      <c r="BG399" s="7">
        <f>VLOOKUP(saving_model!AZ399,lapse!$B$4:$C$134,2,FALSE)</f>
        <v>0.01</v>
      </c>
      <c r="BI399">
        <f>discount_curve!K383</f>
        <v>0.66039704963467594</v>
      </c>
    </row>
    <row r="400" spans="1:61" x14ac:dyDescent="0.55000000000000004">
      <c r="A400">
        <f t="shared" si="309"/>
        <v>377</v>
      </c>
      <c r="B400" s="19">
        <f t="shared" ca="1" si="282"/>
        <v>0</v>
      </c>
      <c r="C400">
        <f t="shared" si="263"/>
        <v>0</v>
      </c>
      <c r="D400">
        <f t="shared" si="283"/>
        <v>0</v>
      </c>
      <c r="E400">
        <f t="shared" ca="1" si="284"/>
        <v>0</v>
      </c>
      <c r="F400">
        <f t="shared" si="264"/>
        <v>0</v>
      </c>
      <c r="G400">
        <f t="shared" si="285"/>
        <v>0</v>
      </c>
      <c r="H400">
        <f t="shared" si="286"/>
        <v>0</v>
      </c>
      <c r="I400" s="19">
        <f t="shared" si="287"/>
        <v>0</v>
      </c>
      <c r="J400" s="26">
        <f t="shared" si="288"/>
        <v>0</v>
      </c>
      <c r="L400" s="19">
        <f t="shared" si="289"/>
        <v>0</v>
      </c>
      <c r="M400" s="26">
        <f t="shared" si="265"/>
        <v>0</v>
      </c>
      <c r="N400" s="18">
        <f t="shared" si="290"/>
        <v>0</v>
      </c>
      <c r="O400" s="18">
        <f t="shared" si="291"/>
        <v>0</v>
      </c>
      <c r="P400" s="18">
        <f t="shared" si="292"/>
        <v>0</v>
      </c>
      <c r="Q400" s="18">
        <f t="shared" si="293"/>
        <v>0</v>
      </c>
      <c r="R400" s="18">
        <f t="shared" si="294"/>
        <v>0</v>
      </c>
      <c r="S400" s="26">
        <f t="shared" si="295"/>
        <v>0</v>
      </c>
      <c r="T400" s="27">
        <f t="shared" si="296"/>
        <v>0</v>
      </c>
      <c r="U400" s="27"/>
      <c r="V400" s="19">
        <f t="shared" si="266"/>
        <v>0</v>
      </c>
      <c r="W400" s="19">
        <f t="shared" ca="1" si="267"/>
        <v>0</v>
      </c>
      <c r="X400" s="19">
        <f t="shared" si="268"/>
        <v>0</v>
      </c>
      <c r="Y400" s="19">
        <f t="shared" si="269"/>
        <v>0</v>
      </c>
      <c r="Z400" s="19">
        <f t="shared" si="262"/>
        <v>0</v>
      </c>
      <c r="AA400" s="19">
        <f t="shared" ca="1" si="297"/>
        <v>0</v>
      </c>
      <c r="AB400">
        <f t="shared" si="311"/>
        <v>0</v>
      </c>
      <c r="AC400" s="19">
        <f t="shared" si="270"/>
        <v>0</v>
      </c>
      <c r="AD400" s="29">
        <f t="shared" si="312"/>
        <v>0</v>
      </c>
      <c r="AE400" s="19">
        <f t="shared" ca="1" si="271"/>
        <v>0</v>
      </c>
      <c r="AF400" s="29">
        <f t="shared" ca="1" si="298"/>
        <v>0</v>
      </c>
      <c r="AG400" s="19"/>
      <c r="AH400" s="19">
        <f t="shared" si="272"/>
        <v>0</v>
      </c>
      <c r="AI400" s="19">
        <f>SUM($AH$23:AH400)</f>
        <v>100000</v>
      </c>
      <c r="AJ400" s="19">
        <f t="shared" si="299"/>
        <v>147008.24675054048</v>
      </c>
      <c r="AK400" s="19">
        <f t="shared" ca="1" si="300"/>
        <v>147008.24675054048</v>
      </c>
      <c r="AL400" s="20">
        <f ca="1">IF($F$13,OFFSET(product_specs!$J$5,MIN(10,saving_model!AZ400),saving_model!$G$14),0)</f>
        <v>0</v>
      </c>
      <c r="AM400" s="19">
        <f t="shared" si="301"/>
        <v>147008.24675054048</v>
      </c>
      <c r="AN400" s="19">
        <f t="shared" si="310"/>
        <v>146769.58722329221</v>
      </c>
      <c r="AO400" s="19">
        <f t="shared" si="302"/>
        <v>0</v>
      </c>
      <c r="AP400" s="19">
        <f t="shared" si="303"/>
        <v>0</v>
      </c>
      <c r="AQ400" s="18">
        <f t="shared" si="273"/>
        <v>122.3079893527435</v>
      </c>
      <c r="AR400" s="18">
        <f t="shared" si="304"/>
        <v>0</v>
      </c>
      <c r="AS400" s="18">
        <f t="shared" si="305"/>
        <v>721.93503320197431</v>
      </c>
      <c r="AT400" s="3">
        <f>return!Q383</f>
        <v>4.9229350655071169E-3</v>
      </c>
      <c r="AU400" s="8">
        <f t="shared" si="274"/>
        <v>1.1696352278592399</v>
      </c>
      <c r="AV400">
        <f t="shared" si="275"/>
        <v>0</v>
      </c>
      <c r="AW400">
        <f t="shared" si="276"/>
        <v>0</v>
      </c>
      <c r="AX400">
        <f t="shared" si="306"/>
        <v>0</v>
      </c>
      <c r="AY400">
        <f t="shared" si="277"/>
        <v>0</v>
      </c>
      <c r="AZ400">
        <f t="shared" si="278"/>
        <v>31</v>
      </c>
      <c r="BA400">
        <f t="shared" si="279"/>
        <v>5</v>
      </c>
      <c r="BB400">
        <f t="shared" si="307"/>
        <v>2.5418987774133983E-3</v>
      </c>
      <c r="BC400">
        <f t="shared" si="280"/>
        <v>3.0079935532805812E-2</v>
      </c>
      <c r="BD400">
        <f>VLOOKUP(MIN(90,BE400),mortality!$A$4:$G$76,saving_model!BA400+2,FALSE)</f>
        <v>1.5039967766402906E-2</v>
      </c>
      <c r="BE400">
        <f t="shared" si="281"/>
        <v>80</v>
      </c>
      <c r="BF400" s="9">
        <f t="shared" si="308"/>
        <v>8.3717735912058888E-4</v>
      </c>
      <c r="BG400" s="7">
        <f>VLOOKUP(saving_model!AZ400,lapse!$B$4:$C$134,2,FALSE)</f>
        <v>0.01</v>
      </c>
      <c r="BI400">
        <f>discount_curve!K384</f>
        <v>0.65966870687769974</v>
      </c>
    </row>
    <row r="401" spans="1:61" x14ac:dyDescent="0.55000000000000004">
      <c r="A401">
        <f t="shared" si="309"/>
        <v>378</v>
      </c>
      <c r="B401" s="19">
        <f t="shared" ca="1" si="282"/>
        <v>0</v>
      </c>
      <c r="C401">
        <f t="shared" si="263"/>
        <v>0</v>
      </c>
      <c r="D401">
        <f t="shared" si="283"/>
        <v>0</v>
      </c>
      <c r="E401">
        <f t="shared" ca="1" si="284"/>
        <v>0</v>
      </c>
      <c r="F401">
        <f t="shared" si="264"/>
        <v>0</v>
      </c>
      <c r="G401">
        <f t="shared" si="285"/>
        <v>0</v>
      </c>
      <c r="H401">
        <f t="shared" si="286"/>
        <v>0</v>
      </c>
      <c r="I401" s="19">
        <f t="shared" si="287"/>
        <v>0</v>
      </c>
      <c r="J401" s="26">
        <f t="shared" si="288"/>
        <v>0</v>
      </c>
      <c r="L401" s="19">
        <f t="shared" si="289"/>
        <v>0</v>
      </c>
      <c r="M401" s="26">
        <f t="shared" si="265"/>
        <v>0</v>
      </c>
      <c r="N401" s="18">
        <f t="shared" si="290"/>
        <v>0</v>
      </c>
      <c r="O401" s="18">
        <f t="shared" si="291"/>
        <v>0</v>
      </c>
      <c r="P401" s="18">
        <f t="shared" si="292"/>
        <v>0</v>
      </c>
      <c r="Q401" s="18">
        <f t="shared" si="293"/>
        <v>0</v>
      </c>
      <c r="R401" s="18">
        <f t="shared" si="294"/>
        <v>0</v>
      </c>
      <c r="S401" s="26">
        <f t="shared" si="295"/>
        <v>0</v>
      </c>
      <c r="T401" s="27">
        <f t="shared" si="296"/>
        <v>0</v>
      </c>
      <c r="U401" s="27"/>
      <c r="V401" s="19">
        <f t="shared" si="266"/>
        <v>0</v>
      </c>
      <c r="W401" s="19">
        <f t="shared" ca="1" si="267"/>
        <v>0</v>
      </c>
      <c r="X401" s="19">
        <f t="shared" si="268"/>
        <v>0</v>
      </c>
      <c r="Y401" s="19">
        <f t="shared" si="269"/>
        <v>0</v>
      </c>
      <c r="Z401" s="19">
        <f t="shared" si="262"/>
        <v>0</v>
      </c>
      <c r="AA401" s="19">
        <f t="shared" ca="1" si="297"/>
        <v>0</v>
      </c>
      <c r="AB401">
        <f t="shared" si="311"/>
        <v>0</v>
      </c>
      <c r="AC401" s="19">
        <f t="shared" si="270"/>
        <v>0</v>
      </c>
      <c r="AD401" s="29">
        <f t="shared" si="312"/>
        <v>0</v>
      </c>
      <c r="AE401" s="19">
        <f t="shared" ca="1" si="271"/>
        <v>0</v>
      </c>
      <c r="AF401" s="29">
        <f t="shared" ca="1" si="298"/>
        <v>0</v>
      </c>
      <c r="AG401" s="19"/>
      <c r="AH401" s="19">
        <f t="shared" si="272"/>
        <v>0</v>
      </c>
      <c r="AI401" s="19">
        <f>SUM($AH$23:AH401)</f>
        <v>100000</v>
      </c>
      <c r="AJ401" s="19">
        <f t="shared" si="299"/>
        <v>147067.29432842834</v>
      </c>
      <c r="AK401" s="19">
        <f t="shared" ca="1" si="300"/>
        <v>147067.29432842834</v>
      </c>
      <c r="AL401" s="20">
        <f ca="1">IF($F$13,OFFSET(product_specs!$J$5,MIN(10,saving_model!AZ401),saving_model!$G$14),0)</f>
        <v>0</v>
      </c>
      <c r="AM401" s="19">
        <f t="shared" si="301"/>
        <v>147067.29432842834</v>
      </c>
      <c r="AN401" s="19">
        <f t="shared" si="310"/>
        <v>147369.21426714145</v>
      </c>
      <c r="AO401" s="19">
        <f t="shared" si="302"/>
        <v>0</v>
      </c>
      <c r="AP401" s="19">
        <f t="shared" si="303"/>
        <v>0</v>
      </c>
      <c r="AQ401" s="18">
        <f t="shared" si="273"/>
        <v>122.80767855595121</v>
      </c>
      <c r="AR401" s="18">
        <f t="shared" si="304"/>
        <v>0</v>
      </c>
      <c r="AS401" s="18">
        <f t="shared" si="305"/>
        <v>-358.22452031431391</v>
      </c>
      <c r="AT401" s="3">
        <f>return!Q384</f>
        <v>-2.4328235140923526E-3</v>
      </c>
      <c r="AU401" s="8">
        <f t="shared" si="274"/>
        <v>1.1701214625863789</v>
      </c>
      <c r="AV401">
        <f t="shared" si="275"/>
        <v>0</v>
      </c>
      <c r="AW401">
        <f t="shared" si="276"/>
        <v>0</v>
      </c>
      <c r="AX401">
        <f t="shared" si="306"/>
        <v>0</v>
      </c>
      <c r="AY401">
        <f t="shared" si="277"/>
        <v>0</v>
      </c>
      <c r="AZ401">
        <f t="shared" si="278"/>
        <v>31</v>
      </c>
      <c r="BA401">
        <f t="shared" si="279"/>
        <v>5</v>
      </c>
      <c r="BB401">
        <f t="shared" si="307"/>
        <v>2.5418987774133983E-3</v>
      </c>
      <c r="BC401">
        <f t="shared" si="280"/>
        <v>3.0079935532805812E-2</v>
      </c>
      <c r="BD401">
        <f>VLOOKUP(MIN(90,BE401),mortality!$A$4:$G$76,saving_model!BA401+2,FALSE)</f>
        <v>1.5039967766402906E-2</v>
      </c>
      <c r="BE401">
        <f t="shared" si="281"/>
        <v>80</v>
      </c>
      <c r="BF401" s="9">
        <f t="shared" si="308"/>
        <v>8.3717735912058888E-4</v>
      </c>
      <c r="BG401" s="7">
        <f>VLOOKUP(saving_model!AZ401,lapse!$B$4:$C$134,2,FALSE)</f>
        <v>0.01</v>
      </c>
      <c r="BI401">
        <f>discount_curve!K385</f>
        <v>0.65894116739985986</v>
      </c>
    </row>
    <row r="402" spans="1:61" x14ac:dyDescent="0.55000000000000004">
      <c r="A402">
        <f t="shared" si="309"/>
        <v>379</v>
      </c>
      <c r="B402" s="19">
        <f t="shared" ca="1" si="282"/>
        <v>0</v>
      </c>
      <c r="C402">
        <f t="shared" si="263"/>
        <v>0</v>
      </c>
      <c r="D402">
        <f t="shared" si="283"/>
        <v>0</v>
      </c>
      <c r="E402">
        <f t="shared" ca="1" si="284"/>
        <v>0</v>
      </c>
      <c r="F402">
        <f t="shared" si="264"/>
        <v>0</v>
      </c>
      <c r="G402">
        <f t="shared" si="285"/>
        <v>0</v>
      </c>
      <c r="H402">
        <f t="shared" si="286"/>
        <v>0</v>
      </c>
      <c r="I402" s="19">
        <f t="shared" si="287"/>
        <v>0</v>
      </c>
      <c r="J402" s="26">
        <f t="shared" si="288"/>
        <v>0</v>
      </c>
      <c r="L402" s="19">
        <f t="shared" si="289"/>
        <v>0</v>
      </c>
      <c r="M402" s="26">
        <f t="shared" si="265"/>
        <v>0</v>
      </c>
      <c r="N402" s="18">
        <f t="shared" si="290"/>
        <v>0</v>
      </c>
      <c r="O402" s="18">
        <f t="shared" si="291"/>
        <v>0</v>
      </c>
      <c r="P402" s="18">
        <f t="shared" si="292"/>
        <v>0</v>
      </c>
      <c r="Q402" s="18">
        <f t="shared" si="293"/>
        <v>0</v>
      </c>
      <c r="R402" s="18">
        <f t="shared" si="294"/>
        <v>0</v>
      </c>
      <c r="S402" s="26">
        <f t="shared" si="295"/>
        <v>0</v>
      </c>
      <c r="T402" s="27">
        <f t="shared" si="296"/>
        <v>0</v>
      </c>
      <c r="U402" s="27"/>
      <c r="V402" s="19">
        <f t="shared" si="266"/>
        <v>0</v>
      </c>
      <c r="W402" s="19">
        <f t="shared" ca="1" si="267"/>
        <v>0</v>
      </c>
      <c r="X402" s="19">
        <f t="shared" si="268"/>
        <v>0</v>
      </c>
      <c r="Y402" s="19">
        <f t="shared" si="269"/>
        <v>0</v>
      </c>
      <c r="Z402" s="19">
        <f t="shared" si="262"/>
        <v>0</v>
      </c>
      <c r="AA402" s="19">
        <f t="shared" ca="1" si="297"/>
        <v>0</v>
      </c>
      <c r="AB402">
        <f t="shared" si="311"/>
        <v>0</v>
      </c>
      <c r="AC402" s="19">
        <f t="shared" si="270"/>
        <v>0</v>
      </c>
      <c r="AD402" s="29">
        <f t="shared" si="312"/>
        <v>0</v>
      </c>
      <c r="AE402" s="19">
        <f t="shared" ca="1" si="271"/>
        <v>0</v>
      </c>
      <c r="AF402" s="29">
        <f t="shared" ca="1" si="298"/>
        <v>0</v>
      </c>
      <c r="AG402" s="19"/>
      <c r="AH402" s="19">
        <f t="shared" si="272"/>
        <v>0</v>
      </c>
      <c r="AI402" s="19">
        <f>SUM($AH$23:AH402)</f>
        <v>100000</v>
      </c>
      <c r="AJ402" s="19">
        <f t="shared" si="299"/>
        <v>146260.58513753215</v>
      </c>
      <c r="AK402" s="19">
        <f t="shared" ca="1" si="300"/>
        <v>146260.58513753215</v>
      </c>
      <c r="AL402" s="20">
        <f ca="1">IF($F$13,OFFSET(product_specs!$J$5,MIN(10,saving_model!AZ402),saving_model!$G$14),0)</f>
        <v>0</v>
      </c>
      <c r="AM402" s="19">
        <f t="shared" si="301"/>
        <v>146260.58513753215</v>
      </c>
      <c r="AN402" s="19">
        <f t="shared" si="310"/>
        <v>146888.18206827118</v>
      </c>
      <c r="AO402" s="19">
        <f t="shared" si="302"/>
        <v>0</v>
      </c>
      <c r="AP402" s="19">
        <f t="shared" si="303"/>
        <v>0</v>
      </c>
      <c r="AQ402" s="18">
        <f t="shared" si="273"/>
        <v>122.40681839022598</v>
      </c>
      <c r="AR402" s="18">
        <f t="shared" si="304"/>
        <v>0</v>
      </c>
      <c r="AS402" s="18">
        <f t="shared" si="305"/>
        <v>-1010.3802246976181</v>
      </c>
      <c r="AT402" s="3">
        <f>return!Q385</f>
        <v>-6.8843040755064422E-3</v>
      </c>
      <c r="AU402" s="8">
        <f t="shared" si="274"/>
        <v>1.1706078994485121</v>
      </c>
      <c r="AV402">
        <f t="shared" si="275"/>
        <v>0</v>
      </c>
      <c r="AW402">
        <f t="shared" si="276"/>
        <v>0</v>
      </c>
      <c r="AX402">
        <f t="shared" si="306"/>
        <v>0</v>
      </c>
      <c r="AY402">
        <f t="shared" si="277"/>
        <v>0</v>
      </c>
      <c r="AZ402">
        <f t="shared" si="278"/>
        <v>31</v>
      </c>
      <c r="BA402">
        <f t="shared" si="279"/>
        <v>5</v>
      </c>
      <c r="BB402">
        <f t="shared" si="307"/>
        <v>2.5418987774133983E-3</v>
      </c>
      <c r="BC402">
        <f t="shared" si="280"/>
        <v>3.0079935532805812E-2</v>
      </c>
      <c r="BD402">
        <f>VLOOKUP(MIN(90,BE402),mortality!$A$4:$G$76,saving_model!BA402+2,FALSE)</f>
        <v>1.5039967766402906E-2</v>
      </c>
      <c r="BE402">
        <f t="shared" si="281"/>
        <v>80</v>
      </c>
      <c r="BF402" s="9">
        <f t="shared" si="308"/>
        <v>8.3717735912058888E-4</v>
      </c>
      <c r="BG402" s="7">
        <f>VLOOKUP(saving_model!AZ402,lapse!$B$4:$C$134,2,FALSE)</f>
        <v>0.01</v>
      </c>
      <c r="BI402">
        <f>discount_curve!K386</f>
        <v>0.65821443031523086</v>
      </c>
    </row>
    <row r="403" spans="1:61" x14ac:dyDescent="0.55000000000000004">
      <c r="A403">
        <f t="shared" si="309"/>
        <v>380</v>
      </c>
      <c r="B403" s="19">
        <f t="shared" ca="1" si="282"/>
        <v>0</v>
      </c>
      <c r="C403">
        <f t="shared" si="263"/>
        <v>0</v>
      </c>
      <c r="D403">
        <f t="shared" si="283"/>
        <v>0</v>
      </c>
      <c r="E403">
        <f t="shared" ca="1" si="284"/>
        <v>0</v>
      </c>
      <c r="F403">
        <f t="shared" si="264"/>
        <v>0</v>
      </c>
      <c r="G403">
        <f t="shared" si="285"/>
        <v>0</v>
      </c>
      <c r="H403">
        <f t="shared" si="286"/>
        <v>0</v>
      </c>
      <c r="I403" s="19">
        <f t="shared" si="287"/>
        <v>0</v>
      </c>
      <c r="J403" s="26">
        <f t="shared" si="288"/>
        <v>0</v>
      </c>
      <c r="L403" s="19">
        <f t="shared" si="289"/>
        <v>0</v>
      </c>
      <c r="M403" s="26">
        <f t="shared" si="265"/>
        <v>0</v>
      </c>
      <c r="N403" s="18">
        <f t="shared" si="290"/>
        <v>0</v>
      </c>
      <c r="O403" s="18">
        <f t="shared" si="291"/>
        <v>0</v>
      </c>
      <c r="P403" s="18">
        <f t="shared" si="292"/>
        <v>0</v>
      </c>
      <c r="Q403" s="18">
        <f t="shared" si="293"/>
        <v>0</v>
      </c>
      <c r="R403" s="18">
        <f t="shared" si="294"/>
        <v>0</v>
      </c>
      <c r="S403" s="26">
        <f t="shared" si="295"/>
        <v>0</v>
      </c>
      <c r="T403" s="27">
        <f t="shared" si="296"/>
        <v>0</v>
      </c>
      <c r="U403" s="27"/>
      <c r="V403" s="19">
        <f t="shared" si="266"/>
        <v>0</v>
      </c>
      <c r="W403" s="19">
        <f t="shared" ca="1" si="267"/>
        <v>0</v>
      </c>
      <c r="X403" s="19">
        <f t="shared" si="268"/>
        <v>0</v>
      </c>
      <c r="Y403" s="19">
        <f t="shared" si="269"/>
        <v>0</v>
      </c>
      <c r="Z403" s="19">
        <f t="shared" si="262"/>
        <v>0</v>
      </c>
      <c r="AA403" s="19">
        <f t="shared" ca="1" si="297"/>
        <v>0</v>
      </c>
      <c r="AB403">
        <f t="shared" si="311"/>
        <v>0</v>
      </c>
      <c r="AC403" s="19">
        <f t="shared" si="270"/>
        <v>0</v>
      </c>
      <c r="AD403" s="29">
        <f t="shared" si="312"/>
        <v>0</v>
      </c>
      <c r="AE403" s="19">
        <f t="shared" ca="1" si="271"/>
        <v>0</v>
      </c>
      <c r="AF403" s="29">
        <f t="shared" ca="1" si="298"/>
        <v>0</v>
      </c>
      <c r="AG403" s="19"/>
      <c r="AH403" s="19">
        <f t="shared" si="272"/>
        <v>0</v>
      </c>
      <c r="AI403" s="19">
        <f>SUM($AH$23:AH403)</f>
        <v>100000</v>
      </c>
      <c r="AJ403" s="19">
        <f t="shared" si="299"/>
        <v>145408.01792390711</v>
      </c>
      <c r="AK403" s="19">
        <f t="shared" ca="1" si="300"/>
        <v>145408.01792390711</v>
      </c>
      <c r="AL403" s="20">
        <f ca="1">IF($F$13,OFFSET(product_specs!$J$5,MIN(10,saving_model!AZ403),saving_model!$G$14),0)</f>
        <v>0</v>
      </c>
      <c r="AM403" s="19">
        <f t="shared" si="301"/>
        <v>145408.01792390711</v>
      </c>
      <c r="AN403" s="19">
        <f t="shared" si="310"/>
        <v>145755.39502518336</v>
      </c>
      <c r="AO403" s="19">
        <f t="shared" si="302"/>
        <v>0</v>
      </c>
      <c r="AP403" s="19">
        <f t="shared" si="303"/>
        <v>0</v>
      </c>
      <c r="AQ403" s="18">
        <f t="shared" si="273"/>
        <v>121.4628291876528</v>
      </c>
      <c r="AR403" s="18">
        <f t="shared" si="304"/>
        <v>0</v>
      </c>
      <c r="AS403" s="18">
        <f t="shared" si="305"/>
        <v>-451.82854417719926</v>
      </c>
      <c r="AT403" s="3">
        <f>return!Q386</f>
        <v>-3.10249498426729E-3</v>
      </c>
      <c r="AU403" s="8">
        <f t="shared" si="274"/>
        <v>1.1710945385296698</v>
      </c>
      <c r="AV403">
        <f t="shared" si="275"/>
        <v>0</v>
      </c>
      <c r="AW403">
        <f t="shared" si="276"/>
        <v>0</v>
      </c>
      <c r="AX403">
        <f t="shared" si="306"/>
        <v>0</v>
      </c>
      <c r="AY403">
        <f t="shared" si="277"/>
        <v>0</v>
      </c>
      <c r="AZ403">
        <f t="shared" si="278"/>
        <v>31</v>
      </c>
      <c r="BA403">
        <f t="shared" si="279"/>
        <v>5</v>
      </c>
      <c r="BB403">
        <f t="shared" si="307"/>
        <v>2.5418987774133983E-3</v>
      </c>
      <c r="BC403">
        <f t="shared" si="280"/>
        <v>3.0079935532805812E-2</v>
      </c>
      <c r="BD403">
        <f>VLOOKUP(MIN(90,BE403),mortality!$A$4:$G$76,saving_model!BA403+2,FALSE)</f>
        <v>1.5039967766402906E-2</v>
      </c>
      <c r="BE403">
        <f t="shared" si="281"/>
        <v>80</v>
      </c>
      <c r="BF403" s="9">
        <f t="shared" si="308"/>
        <v>8.3717735912058888E-4</v>
      </c>
      <c r="BG403" s="7">
        <f>VLOOKUP(saving_model!AZ403,lapse!$B$4:$C$134,2,FALSE)</f>
        <v>0.01</v>
      </c>
      <c r="BI403">
        <f>discount_curve!K387</f>
        <v>0.65748849473886439</v>
      </c>
    </row>
    <row r="404" spans="1:61" x14ac:dyDescent="0.55000000000000004">
      <c r="A404">
        <f t="shared" si="309"/>
        <v>381</v>
      </c>
      <c r="B404" s="19">
        <f t="shared" ca="1" si="282"/>
        <v>0</v>
      </c>
      <c r="C404">
        <f t="shared" si="263"/>
        <v>0</v>
      </c>
      <c r="D404">
        <f t="shared" si="283"/>
        <v>0</v>
      </c>
      <c r="E404">
        <f t="shared" ca="1" si="284"/>
        <v>0</v>
      </c>
      <c r="F404">
        <f t="shared" si="264"/>
        <v>0</v>
      </c>
      <c r="G404">
        <f t="shared" si="285"/>
        <v>0</v>
      </c>
      <c r="H404">
        <f t="shared" si="286"/>
        <v>0</v>
      </c>
      <c r="I404" s="19">
        <f t="shared" si="287"/>
        <v>0</v>
      </c>
      <c r="J404" s="26">
        <f t="shared" si="288"/>
        <v>0</v>
      </c>
      <c r="L404" s="19">
        <f t="shared" si="289"/>
        <v>0</v>
      </c>
      <c r="M404" s="26">
        <f t="shared" si="265"/>
        <v>0</v>
      </c>
      <c r="N404" s="18">
        <f t="shared" si="290"/>
        <v>0</v>
      </c>
      <c r="O404" s="18">
        <f t="shared" si="291"/>
        <v>0</v>
      </c>
      <c r="P404" s="18">
        <f t="shared" si="292"/>
        <v>0</v>
      </c>
      <c r="Q404" s="18">
        <f t="shared" si="293"/>
        <v>0</v>
      </c>
      <c r="R404" s="18">
        <f t="shared" si="294"/>
        <v>0</v>
      </c>
      <c r="S404" s="26">
        <f t="shared" si="295"/>
        <v>0</v>
      </c>
      <c r="T404" s="27">
        <f t="shared" si="296"/>
        <v>0</v>
      </c>
      <c r="U404" s="27"/>
      <c r="V404" s="19">
        <f t="shared" si="266"/>
        <v>0</v>
      </c>
      <c r="W404" s="19">
        <f t="shared" ca="1" si="267"/>
        <v>0</v>
      </c>
      <c r="X404" s="19">
        <f t="shared" si="268"/>
        <v>0</v>
      </c>
      <c r="Y404" s="19">
        <f t="shared" si="269"/>
        <v>0</v>
      </c>
      <c r="Z404" s="19">
        <f t="shared" si="262"/>
        <v>0</v>
      </c>
      <c r="AA404" s="19">
        <f t="shared" ca="1" si="297"/>
        <v>0</v>
      </c>
      <c r="AB404">
        <f t="shared" si="311"/>
        <v>0</v>
      </c>
      <c r="AC404" s="19">
        <f t="shared" si="270"/>
        <v>0</v>
      </c>
      <c r="AD404" s="29">
        <f t="shared" si="312"/>
        <v>0</v>
      </c>
      <c r="AE404" s="19">
        <f t="shared" ca="1" si="271"/>
        <v>0</v>
      </c>
      <c r="AF404" s="29">
        <f t="shared" ca="1" si="298"/>
        <v>0</v>
      </c>
      <c r="AG404" s="19"/>
      <c r="AH404" s="19">
        <f t="shared" si="272"/>
        <v>0</v>
      </c>
      <c r="AI404" s="19">
        <f>SUM($AH$23:AH404)</f>
        <v>100000</v>
      </c>
      <c r="AJ404" s="19">
        <f t="shared" si="299"/>
        <v>146044.24258259084</v>
      </c>
      <c r="AK404" s="19">
        <f t="shared" ca="1" si="300"/>
        <v>146044.24258259084</v>
      </c>
      <c r="AL404" s="20">
        <f ca="1">IF($F$13,OFFSET(product_specs!$J$5,MIN(10,saving_model!AZ404),saving_model!$G$14),0)</f>
        <v>0</v>
      </c>
      <c r="AM404" s="19">
        <f t="shared" si="301"/>
        <v>146044.24258259084</v>
      </c>
      <c r="AN404" s="19">
        <f t="shared" si="310"/>
        <v>145182.1036518185</v>
      </c>
      <c r="AO404" s="19">
        <f t="shared" si="302"/>
        <v>0</v>
      </c>
      <c r="AP404" s="19">
        <f t="shared" si="303"/>
        <v>0</v>
      </c>
      <c r="AQ404" s="18">
        <f t="shared" si="273"/>
        <v>120.98508637651543</v>
      </c>
      <c r="AR404" s="18">
        <f t="shared" si="304"/>
        <v>0</v>
      </c>
      <c r="AS404" s="18">
        <f t="shared" si="305"/>
        <v>1966.248034297701</v>
      </c>
      <c r="AT404" s="3">
        <f>return!Q387</f>
        <v>1.355461789997614E-2</v>
      </c>
      <c r="AU404" s="8">
        <f t="shared" si="274"/>
        <v>1.1715813799139176</v>
      </c>
      <c r="AV404">
        <f t="shared" si="275"/>
        <v>0</v>
      </c>
      <c r="AW404">
        <f t="shared" si="276"/>
        <v>0</v>
      </c>
      <c r="AX404">
        <f t="shared" si="306"/>
        <v>0</v>
      </c>
      <c r="AY404">
        <f t="shared" si="277"/>
        <v>0</v>
      </c>
      <c r="AZ404">
        <f t="shared" si="278"/>
        <v>31</v>
      </c>
      <c r="BA404">
        <f t="shared" si="279"/>
        <v>5</v>
      </c>
      <c r="BB404">
        <f t="shared" si="307"/>
        <v>2.5418987774133983E-3</v>
      </c>
      <c r="BC404">
        <f t="shared" si="280"/>
        <v>3.0079935532805812E-2</v>
      </c>
      <c r="BD404">
        <f>VLOOKUP(MIN(90,BE404),mortality!$A$4:$G$76,saving_model!BA404+2,FALSE)</f>
        <v>1.5039967766402906E-2</v>
      </c>
      <c r="BE404">
        <f t="shared" si="281"/>
        <v>80</v>
      </c>
      <c r="BF404" s="9">
        <f t="shared" si="308"/>
        <v>8.3717735912058888E-4</v>
      </c>
      <c r="BG404" s="7">
        <f>VLOOKUP(saving_model!AZ404,lapse!$B$4:$C$134,2,FALSE)</f>
        <v>0.01</v>
      </c>
      <c r="BI404">
        <f>discount_curve!K388</f>
        <v>0.65676335978678779</v>
      </c>
    </row>
    <row r="405" spans="1:61" x14ac:dyDescent="0.55000000000000004">
      <c r="A405">
        <f t="shared" si="309"/>
        <v>382</v>
      </c>
      <c r="B405" s="19">
        <f t="shared" ca="1" si="282"/>
        <v>0</v>
      </c>
      <c r="C405">
        <f t="shared" si="263"/>
        <v>0</v>
      </c>
      <c r="D405">
        <f t="shared" si="283"/>
        <v>0</v>
      </c>
      <c r="E405">
        <f t="shared" ca="1" si="284"/>
        <v>0</v>
      </c>
      <c r="F405">
        <f t="shared" si="264"/>
        <v>0</v>
      </c>
      <c r="G405">
        <f t="shared" si="285"/>
        <v>0</v>
      </c>
      <c r="H405">
        <f t="shared" si="286"/>
        <v>0</v>
      </c>
      <c r="I405" s="19">
        <f t="shared" si="287"/>
        <v>0</v>
      </c>
      <c r="J405" s="26">
        <f t="shared" si="288"/>
        <v>0</v>
      </c>
      <c r="L405" s="19">
        <f t="shared" si="289"/>
        <v>0</v>
      </c>
      <c r="M405" s="26">
        <f t="shared" si="265"/>
        <v>0</v>
      </c>
      <c r="N405" s="18">
        <f t="shared" si="290"/>
        <v>0</v>
      </c>
      <c r="O405" s="18">
        <f t="shared" si="291"/>
        <v>0</v>
      </c>
      <c r="P405" s="18">
        <f t="shared" si="292"/>
        <v>0</v>
      </c>
      <c r="Q405" s="18">
        <f t="shared" si="293"/>
        <v>0</v>
      </c>
      <c r="R405" s="18">
        <f t="shared" si="294"/>
        <v>0</v>
      </c>
      <c r="S405" s="26">
        <f t="shared" si="295"/>
        <v>0</v>
      </c>
      <c r="T405" s="27">
        <f t="shared" si="296"/>
        <v>0</v>
      </c>
      <c r="U405" s="27"/>
      <c r="V405" s="19">
        <f t="shared" si="266"/>
        <v>0</v>
      </c>
      <c r="W405" s="19">
        <f t="shared" ca="1" si="267"/>
        <v>0</v>
      </c>
      <c r="X405" s="19">
        <f t="shared" si="268"/>
        <v>0</v>
      </c>
      <c r="Y405" s="19">
        <f t="shared" si="269"/>
        <v>0</v>
      </c>
      <c r="Z405" s="19">
        <f t="shared" si="262"/>
        <v>0</v>
      </c>
      <c r="AA405" s="19">
        <f t="shared" ca="1" si="297"/>
        <v>0</v>
      </c>
      <c r="AB405">
        <f t="shared" si="311"/>
        <v>0</v>
      </c>
      <c r="AC405" s="19">
        <f t="shared" si="270"/>
        <v>0</v>
      </c>
      <c r="AD405" s="29">
        <f t="shared" si="312"/>
        <v>0</v>
      </c>
      <c r="AE405" s="19">
        <f t="shared" ca="1" si="271"/>
        <v>0</v>
      </c>
      <c r="AF405" s="29">
        <f t="shared" ca="1" si="298"/>
        <v>0</v>
      </c>
      <c r="AG405" s="19"/>
      <c r="AH405" s="19">
        <f t="shared" si="272"/>
        <v>0</v>
      </c>
      <c r="AI405" s="19">
        <f>SUM($AH$23:AH405)</f>
        <v>100000</v>
      </c>
      <c r="AJ405" s="19">
        <f t="shared" si="299"/>
        <v>147047.74973197185</v>
      </c>
      <c r="AK405" s="19">
        <f t="shared" ca="1" si="300"/>
        <v>147047.74973197185</v>
      </c>
      <c r="AL405" s="20">
        <f ca="1">IF($F$13,OFFSET(product_specs!$J$5,MIN(10,saving_model!AZ405),saving_model!$G$14),0)</f>
        <v>0</v>
      </c>
      <c r="AM405" s="19">
        <f t="shared" si="301"/>
        <v>147047.74973197185</v>
      </c>
      <c r="AN405" s="19">
        <f t="shared" si="310"/>
        <v>147027.36659973967</v>
      </c>
      <c r="AO405" s="19">
        <f t="shared" si="302"/>
        <v>0</v>
      </c>
      <c r="AP405" s="19">
        <f t="shared" si="303"/>
        <v>0</v>
      </c>
      <c r="AQ405" s="18">
        <f t="shared" si="273"/>
        <v>122.52280549978308</v>
      </c>
      <c r="AR405" s="18">
        <f t="shared" si="304"/>
        <v>0</v>
      </c>
      <c r="AS405" s="18">
        <f t="shared" si="305"/>
        <v>285.81187546393113</v>
      </c>
      <c r="AT405" s="3">
        <f>return!Q388</f>
        <v>1.9455578732601175E-3</v>
      </c>
      <c r="AU405" s="8">
        <f t="shared" si="274"/>
        <v>1.172068423685356</v>
      </c>
      <c r="AV405">
        <f t="shared" si="275"/>
        <v>0</v>
      </c>
      <c r="AW405">
        <f t="shared" si="276"/>
        <v>0</v>
      </c>
      <c r="AX405">
        <f t="shared" si="306"/>
        <v>0</v>
      </c>
      <c r="AY405">
        <f t="shared" si="277"/>
        <v>0</v>
      </c>
      <c r="AZ405">
        <f t="shared" si="278"/>
        <v>31</v>
      </c>
      <c r="BA405">
        <f t="shared" si="279"/>
        <v>5</v>
      </c>
      <c r="BB405">
        <f t="shared" si="307"/>
        <v>2.5418987774133983E-3</v>
      </c>
      <c r="BC405">
        <f t="shared" si="280"/>
        <v>3.0079935532805812E-2</v>
      </c>
      <c r="BD405">
        <f>VLOOKUP(MIN(90,BE405),mortality!$A$4:$G$76,saving_model!BA405+2,FALSE)</f>
        <v>1.5039967766402906E-2</v>
      </c>
      <c r="BE405">
        <f t="shared" si="281"/>
        <v>80</v>
      </c>
      <c r="BF405" s="9">
        <f t="shared" si="308"/>
        <v>8.3717735912058888E-4</v>
      </c>
      <c r="BG405" s="7">
        <f>VLOOKUP(saving_model!AZ405,lapse!$B$4:$C$134,2,FALSE)</f>
        <v>0.01</v>
      </c>
      <c r="BI405">
        <f>discount_curve!K389</f>
        <v>0.65603902457600438</v>
      </c>
    </row>
    <row r="406" spans="1:61" x14ac:dyDescent="0.55000000000000004">
      <c r="A406">
        <f t="shared" si="309"/>
        <v>383</v>
      </c>
      <c r="B406" s="19">
        <f t="shared" ca="1" si="282"/>
        <v>0</v>
      </c>
      <c r="C406">
        <f t="shared" si="263"/>
        <v>0</v>
      </c>
      <c r="D406">
        <f t="shared" si="283"/>
        <v>0</v>
      </c>
      <c r="E406">
        <f t="shared" ca="1" si="284"/>
        <v>0</v>
      </c>
      <c r="F406">
        <f t="shared" si="264"/>
        <v>0</v>
      </c>
      <c r="G406">
        <f t="shared" si="285"/>
        <v>0</v>
      </c>
      <c r="H406">
        <f t="shared" si="286"/>
        <v>0</v>
      </c>
      <c r="I406" s="19">
        <f t="shared" si="287"/>
        <v>0</v>
      </c>
      <c r="J406" s="26">
        <f t="shared" si="288"/>
        <v>0</v>
      </c>
      <c r="L406" s="19">
        <f t="shared" si="289"/>
        <v>0</v>
      </c>
      <c r="M406" s="26">
        <f t="shared" si="265"/>
        <v>0</v>
      </c>
      <c r="N406" s="18">
        <f t="shared" si="290"/>
        <v>0</v>
      </c>
      <c r="O406" s="18">
        <f t="shared" si="291"/>
        <v>0</v>
      </c>
      <c r="P406" s="18">
        <f t="shared" si="292"/>
        <v>0</v>
      </c>
      <c r="Q406" s="18">
        <f t="shared" si="293"/>
        <v>0</v>
      </c>
      <c r="R406" s="18">
        <f t="shared" si="294"/>
        <v>0</v>
      </c>
      <c r="S406" s="26">
        <f t="shared" si="295"/>
        <v>0</v>
      </c>
      <c r="T406" s="27">
        <f t="shared" si="296"/>
        <v>0</v>
      </c>
      <c r="U406" s="27"/>
      <c r="V406" s="19">
        <f t="shared" si="266"/>
        <v>0</v>
      </c>
      <c r="W406" s="19">
        <f t="shared" ca="1" si="267"/>
        <v>0</v>
      </c>
      <c r="X406" s="19">
        <f t="shared" si="268"/>
        <v>0</v>
      </c>
      <c r="Y406" s="19">
        <f t="shared" si="269"/>
        <v>0</v>
      </c>
      <c r="Z406" s="19">
        <f t="shared" ref="Z406:Z469" si="313">H406</f>
        <v>0</v>
      </c>
      <c r="AA406" s="19">
        <f t="shared" ca="1" si="297"/>
        <v>0</v>
      </c>
      <c r="AB406">
        <f t="shared" si="311"/>
        <v>0</v>
      </c>
      <c r="AC406" s="19">
        <f t="shared" si="270"/>
        <v>0</v>
      </c>
      <c r="AD406" s="29">
        <f t="shared" si="312"/>
        <v>0</v>
      </c>
      <c r="AE406" s="19">
        <f t="shared" ca="1" si="271"/>
        <v>0</v>
      </c>
      <c r="AF406" s="29">
        <f t="shared" ca="1" si="298"/>
        <v>0</v>
      </c>
      <c r="AG406" s="19"/>
      <c r="AH406" s="19">
        <f t="shared" si="272"/>
        <v>0</v>
      </c>
      <c r="AI406" s="19">
        <f>SUM($AH$23:AH406)</f>
        <v>100000</v>
      </c>
      <c r="AJ406" s="19">
        <f t="shared" si="299"/>
        <v>147026.24923147418</v>
      </c>
      <c r="AK406" s="19">
        <f t="shared" ca="1" si="300"/>
        <v>147026.24923147418</v>
      </c>
      <c r="AL406" s="20">
        <f ca="1">IF($F$13,OFFSET(product_specs!$J$5,MIN(10,saving_model!AZ406),saving_model!$G$14),0)</f>
        <v>0</v>
      </c>
      <c r="AM406" s="19">
        <f t="shared" si="301"/>
        <v>147026.24923147418</v>
      </c>
      <c r="AN406" s="19">
        <f t="shared" si="310"/>
        <v>147190.65566970382</v>
      </c>
      <c r="AO406" s="19">
        <f t="shared" si="302"/>
        <v>0</v>
      </c>
      <c r="AP406" s="19">
        <f t="shared" si="303"/>
        <v>0</v>
      </c>
      <c r="AQ406" s="18">
        <f t="shared" si="273"/>
        <v>122.65887972475319</v>
      </c>
      <c r="AR406" s="18">
        <f t="shared" si="304"/>
        <v>0</v>
      </c>
      <c r="AS406" s="18">
        <f t="shared" si="305"/>
        <v>-83.495117009779122</v>
      </c>
      <c r="AT406" s="3">
        <f>return!Q389</f>
        <v>-5.6773138162080627E-4</v>
      </c>
      <c r="AU406" s="8">
        <f t="shared" si="274"/>
        <v>1.1725556699281201</v>
      </c>
      <c r="AV406">
        <f t="shared" si="275"/>
        <v>0</v>
      </c>
      <c r="AW406">
        <f t="shared" si="276"/>
        <v>0</v>
      </c>
      <c r="AX406">
        <f t="shared" si="306"/>
        <v>0</v>
      </c>
      <c r="AY406">
        <f t="shared" si="277"/>
        <v>0</v>
      </c>
      <c r="AZ406">
        <f t="shared" si="278"/>
        <v>31</v>
      </c>
      <c r="BA406">
        <f t="shared" si="279"/>
        <v>5</v>
      </c>
      <c r="BB406">
        <f t="shared" si="307"/>
        <v>2.5418987774133983E-3</v>
      </c>
      <c r="BC406">
        <f t="shared" si="280"/>
        <v>3.0079935532805812E-2</v>
      </c>
      <c r="BD406">
        <f>VLOOKUP(MIN(90,BE406),mortality!$A$4:$G$76,saving_model!BA406+2,FALSE)</f>
        <v>1.5039967766402906E-2</v>
      </c>
      <c r="BE406">
        <f t="shared" si="281"/>
        <v>80</v>
      </c>
      <c r="BF406" s="9">
        <f t="shared" si="308"/>
        <v>8.3717735912058888E-4</v>
      </c>
      <c r="BG406" s="7">
        <f>VLOOKUP(saving_model!AZ406,lapse!$B$4:$C$134,2,FALSE)</f>
        <v>0.01</v>
      </c>
      <c r="BI406">
        <f>discount_curve!K390</f>
        <v>0.65531548822448982</v>
      </c>
    </row>
    <row r="407" spans="1:61" x14ac:dyDescent="0.55000000000000004">
      <c r="A407">
        <f t="shared" si="309"/>
        <v>384</v>
      </c>
      <c r="B407" s="19">
        <f t="shared" ca="1" si="282"/>
        <v>0</v>
      </c>
      <c r="C407">
        <f t="shared" ref="C407:C470" si="314">AH407*AV407</f>
        <v>0</v>
      </c>
      <c r="D407">
        <f t="shared" si="283"/>
        <v>0</v>
      </c>
      <c r="E407">
        <f t="shared" ca="1" si="284"/>
        <v>0</v>
      </c>
      <c r="F407">
        <f t="shared" ref="F407:F470" si="315">(AN407+AO407+AS407-AQ407)*AY407</f>
        <v>0</v>
      </c>
      <c r="G407">
        <f t="shared" si="285"/>
        <v>0</v>
      </c>
      <c r="H407">
        <f t="shared" si="286"/>
        <v>0</v>
      </c>
      <c r="I407" s="19">
        <f t="shared" si="287"/>
        <v>0</v>
      </c>
      <c r="J407" s="26">
        <f t="shared" si="288"/>
        <v>0</v>
      </c>
      <c r="L407" s="19">
        <f t="shared" si="289"/>
        <v>0</v>
      </c>
      <c r="M407" s="26">
        <f t="shared" ref="M407:M470" si="316">C407-V407</f>
        <v>0</v>
      </c>
      <c r="N407" s="18">
        <f t="shared" si="290"/>
        <v>0</v>
      </c>
      <c r="O407" s="18">
        <f t="shared" si="291"/>
        <v>0</v>
      </c>
      <c r="P407" s="18">
        <f t="shared" si="292"/>
        <v>0</v>
      </c>
      <c r="Q407" s="18">
        <f t="shared" si="293"/>
        <v>0</v>
      </c>
      <c r="R407" s="18">
        <f t="shared" si="294"/>
        <v>0</v>
      </c>
      <c r="S407" s="26">
        <f t="shared" si="295"/>
        <v>0</v>
      </c>
      <c r="T407" s="27">
        <f t="shared" si="296"/>
        <v>0</v>
      </c>
      <c r="U407" s="27"/>
      <c r="V407" s="19">
        <f t="shared" ref="V407:V470" si="317">C407*$C$15</f>
        <v>0</v>
      </c>
      <c r="W407" s="19">
        <f t="shared" ref="W407:W470" ca="1" si="318">R407-AK407*AX407</f>
        <v>0</v>
      </c>
      <c r="X407" s="19">
        <f t="shared" ref="X407:X470" si="319">N407</f>
        <v>0</v>
      </c>
      <c r="Y407" s="19">
        <f t="shared" ref="Y407:Y470" si="320">G407</f>
        <v>0</v>
      </c>
      <c r="Z407" s="19">
        <f t="shared" si="313"/>
        <v>0</v>
      </c>
      <c r="AA407" s="19">
        <f t="shared" ca="1" si="297"/>
        <v>0</v>
      </c>
      <c r="AB407">
        <f t="shared" si="311"/>
        <v>0</v>
      </c>
      <c r="AC407" s="19">
        <f t="shared" ref="AC407:AC470" si="321">D407-Q407</f>
        <v>0</v>
      </c>
      <c r="AD407" s="29">
        <f t="shared" si="312"/>
        <v>0</v>
      </c>
      <c r="AE407" s="19">
        <f t="shared" ref="AE407:AE470" ca="1" si="322">AA407+AD407</f>
        <v>0</v>
      </c>
      <c r="AF407" s="29">
        <f t="shared" ca="1" si="298"/>
        <v>0</v>
      </c>
      <c r="AG407" s="19"/>
      <c r="AH407" s="19">
        <f t="shared" ref="AH407:AH470" si="323">IF(A407=0, $C$6, $C$7/12)</f>
        <v>0</v>
      </c>
      <c r="AI407" s="19">
        <f>SUM($AH$23:AH407)</f>
        <v>100000</v>
      </c>
      <c r="AJ407" s="19">
        <f t="shared" si="299"/>
        <v>147451.62674545046</v>
      </c>
      <c r="AK407" s="19">
        <f t="shared" ca="1" si="300"/>
        <v>147451.62674545046</v>
      </c>
      <c r="AL407" s="20">
        <f ca="1">IF($F$13,OFFSET(product_specs!$J$5,MIN(10,saving_model!AZ407),saving_model!$G$14),0)</f>
        <v>0</v>
      </c>
      <c r="AM407" s="19">
        <f t="shared" si="301"/>
        <v>147451.62674545046</v>
      </c>
      <c r="AN407" s="19">
        <f t="shared" si="310"/>
        <v>146984.50167296929</v>
      </c>
      <c r="AO407" s="19">
        <f t="shared" si="302"/>
        <v>0</v>
      </c>
      <c r="AP407" s="19">
        <f t="shared" si="303"/>
        <v>0</v>
      </c>
      <c r="AQ407" s="18">
        <f t="shared" ref="AQ407:AQ470" si="324">SUM(AN407:AO407)*$C$16/12</f>
        <v>122.4870847274744</v>
      </c>
      <c r="AR407" s="18">
        <f t="shared" si="304"/>
        <v>0</v>
      </c>
      <c r="AS407" s="18">
        <f t="shared" si="305"/>
        <v>1179.2243144172935</v>
      </c>
      <c r="AT407" s="3">
        <f>return!Q390</f>
        <v>8.0294711857487044E-3</v>
      </c>
      <c r="AU407" s="8">
        <f t="shared" ref="AU407:AU470" si="325">IF(A407=0,1,AU406*(1+$F$5)^(1/12))</f>
        <v>1.1730431187263803</v>
      </c>
      <c r="AV407">
        <f t="shared" ref="AV407:AV470" si="326">IF(A407=0,$C$12,AV406-AW406-AX406-AY406)</f>
        <v>0</v>
      </c>
      <c r="AW407">
        <f t="shared" ref="AW407:AW470" si="327">IFERROR(AV407*BB407,0)</f>
        <v>0</v>
      </c>
      <c r="AX407">
        <f t="shared" si="306"/>
        <v>0</v>
      </c>
      <c r="AY407">
        <f t="shared" ref="AY407:AY470" si="328">IF(A407=12*$C$10-1,AV407-AW407-AX407,0)</f>
        <v>0</v>
      </c>
      <c r="AZ407">
        <f t="shared" ref="AZ407:AZ470" si="329">FLOOR(A407/12,1)</f>
        <v>32</v>
      </c>
      <c r="BA407">
        <f t="shared" ref="BA407:BA470" si="330">MIN(AZ407,5)</f>
        <v>5</v>
      </c>
      <c r="BB407">
        <f t="shared" si="307"/>
        <v>2.8320318060007788E-3</v>
      </c>
      <c r="BC407">
        <f t="shared" ref="BC407:BC470" si="331">MAX(0,MIN(1,BD407*(1+$C$13)))</f>
        <v>3.3460000388820334E-2</v>
      </c>
      <c r="BD407">
        <f>VLOOKUP(MIN(90,BE407),mortality!$A$4:$G$76,saving_model!BA407+2,FALSE)</f>
        <v>1.6730000194410167E-2</v>
      </c>
      <c r="BE407">
        <f t="shared" ref="BE407:BE470" si="332">$C$9+AZ407</f>
        <v>81</v>
      </c>
      <c r="BF407" s="9">
        <f t="shared" si="308"/>
        <v>8.3717735912058888E-4</v>
      </c>
      <c r="BG407" s="7">
        <f>VLOOKUP(saving_model!AZ407,lapse!$B$4:$C$134,2,FALSE)</f>
        <v>0.01</v>
      </c>
      <c r="BI407">
        <f>discount_curve!K391</f>
        <v>0.6562486194058621</v>
      </c>
    </row>
    <row r="408" spans="1:61" x14ac:dyDescent="0.55000000000000004">
      <c r="A408">
        <f t="shared" si="309"/>
        <v>385</v>
      </c>
      <c r="B408" s="19">
        <f t="shared" ref="B408:B471" ca="1" si="333">C408-SUM(D408:H408)+I408-J408</f>
        <v>0</v>
      </c>
      <c r="C408">
        <f t="shared" si="314"/>
        <v>0</v>
      </c>
      <c r="D408">
        <f t="shared" ref="D408:D471" si="334">AJ408*AW408</f>
        <v>0</v>
      </c>
      <c r="E408">
        <f t="shared" ref="E408:E471" ca="1" si="335">AK408*AX408</f>
        <v>0</v>
      </c>
      <c r="F408">
        <f t="shared" si="315"/>
        <v>0</v>
      </c>
      <c r="G408">
        <f t="shared" ref="G408:G471" si="336">AV408*$F$6/12*AU408</f>
        <v>0</v>
      </c>
      <c r="H408">
        <f t="shared" ref="H408:H471" si="337">C408*$F$8</f>
        <v>0</v>
      </c>
      <c r="I408" s="19">
        <f t="shared" ref="I408:I471" si="338">P408</f>
        <v>0</v>
      </c>
      <c r="J408" s="26">
        <f t="shared" ref="J408:J471" si="339">L409-L408</f>
        <v>0</v>
      </c>
      <c r="L408" s="19">
        <f t="shared" ref="L408:L471" si="340">AN408*AV408</f>
        <v>0</v>
      </c>
      <c r="M408" s="26">
        <f t="shared" si="316"/>
        <v>0</v>
      </c>
      <c r="N408" s="18">
        <f t="shared" ref="N408:N471" si="341">AV408*AQ408</f>
        <v>0</v>
      </c>
      <c r="O408" s="18">
        <f t="shared" ref="O408:O471" si="342">AR408*AV408</f>
        <v>0</v>
      </c>
      <c r="P408" s="18">
        <f t="shared" ref="P408:P471" si="343">(AV408-AW408-AX408)*AS408+(AW408+AX408)*AS408/2</f>
        <v>0</v>
      </c>
      <c r="Q408" s="18">
        <f t="shared" ref="Q408:Q471" si="344">AM408*AW408</f>
        <v>0</v>
      </c>
      <c r="R408" s="18">
        <f t="shared" ref="R408:R471" si="345">AM408*AX408</f>
        <v>0</v>
      </c>
      <c r="S408" s="26">
        <f t="shared" ref="S408:S471" si="346">L408+M408-N408-O408+P408-Q408-R408</f>
        <v>0</v>
      </c>
      <c r="T408" s="27">
        <f t="shared" ref="T408:T471" si="347">L409-S408</f>
        <v>0</v>
      </c>
      <c r="U408" s="27"/>
      <c r="V408" s="19">
        <f t="shared" si="317"/>
        <v>0</v>
      </c>
      <c r="W408" s="19">
        <f t="shared" ca="1" si="318"/>
        <v>0</v>
      </c>
      <c r="X408" s="19">
        <f t="shared" si="319"/>
        <v>0</v>
      </c>
      <c r="Y408" s="19">
        <f t="shared" si="320"/>
        <v>0</v>
      </c>
      <c r="Z408" s="19">
        <f t="shared" si="313"/>
        <v>0</v>
      </c>
      <c r="AA408" s="19">
        <f t="shared" ref="AA408:AA471" ca="1" si="348">SUM(V408:X408)-SUM(Y408:Z408)</f>
        <v>0</v>
      </c>
      <c r="AB408">
        <f t="shared" si="311"/>
        <v>0</v>
      </c>
      <c r="AC408" s="19">
        <f t="shared" si="321"/>
        <v>0</v>
      </c>
      <c r="AD408" s="29">
        <f t="shared" si="312"/>
        <v>0</v>
      </c>
      <c r="AE408" s="19">
        <f t="shared" ca="1" si="322"/>
        <v>0</v>
      </c>
      <c r="AF408" s="29">
        <f t="shared" ref="AF408:AF471" ca="1" si="349">(B408-AE408)*10^6</f>
        <v>0</v>
      </c>
      <c r="AG408" s="19"/>
      <c r="AH408" s="19">
        <f t="shared" si="323"/>
        <v>0</v>
      </c>
      <c r="AI408" s="19">
        <f>SUM($AH$23:AH408)</f>
        <v>100000</v>
      </c>
      <c r="AJ408" s="19">
        <f t="shared" ref="AJ408:AJ471" si="350">IF($F$11="add",AI408+AM408, MAX(AI408, AM408))</f>
        <v>147969.58457528468</v>
      </c>
      <c r="AK408" s="19">
        <f t="shared" ref="AK408:AK471" ca="1" si="351">AM408*(1-AL408)</f>
        <v>147969.58457528468</v>
      </c>
      <c r="AL408" s="20">
        <f ca="1">IF($F$13,OFFSET(product_specs!$J$5,MIN(10,saving_model!AZ408),saving_model!$G$14),0)</f>
        <v>0</v>
      </c>
      <c r="AM408" s="19">
        <f t="shared" ref="AM408:AM471" si="352">AN408+AO408-AQ408-AR408+AS408/2</f>
        <v>147969.58457528468</v>
      </c>
      <c r="AN408" s="19">
        <f t="shared" si="310"/>
        <v>148041.2389026591</v>
      </c>
      <c r="AO408" s="19">
        <f t="shared" ref="AO408:AO471" si="353">AH408*(1-$C$15)</f>
        <v>0</v>
      </c>
      <c r="AP408" s="19">
        <f t="shared" ref="AP408:AP471" si="354">IF($F$11="add",$C$8,MAX(0,AI408-SUM(AN408:AO408)))</f>
        <v>0</v>
      </c>
      <c r="AQ408" s="18">
        <f t="shared" si="324"/>
        <v>123.36769908554925</v>
      </c>
      <c r="AR408" s="18">
        <f t="shared" ref="AR408:AR471" si="355">AP408*BB408*(1+$F$12)</f>
        <v>0</v>
      </c>
      <c r="AS408" s="18">
        <f t="shared" ref="AS408:AS471" si="356">(AN408+AO408-AQ408-AR408)*AT408</f>
        <v>103.42674342228169</v>
      </c>
      <c r="AT408" s="3">
        <f>return!Q391</f>
        <v>6.9921736015210456E-4</v>
      </c>
      <c r="AU408" s="8">
        <f t="shared" si="325"/>
        <v>1.173530770164342</v>
      </c>
      <c r="AV408">
        <f t="shared" si="326"/>
        <v>0</v>
      </c>
      <c r="AW408">
        <f t="shared" si="327"/>
        <v>0</v>
      </c>
      <c r="AX408">
        <f t="shared" ref="AX408:AX471" si="357">(AV408-AW408)*BF408</f>
        <v>0</v>
      </c>
      <c r="AY408">
        <f t="shared" si="328"/>
        <v>0</v>
      </c>
      <c r="AZ408">
        <f t="shared" si="329"/>
        <v>32</v>
      </c>
      <c r="BA408">
        <f t="shared" si="330"/>
        <v>5</v>
      </c>
      <c r="BB408">
        <f t="shared" ref="BB408:BB471" si="358">1-(1-BC408)^(1/12)</f>
        <v>2.8320318060007788E-3</v>
      </c>
      <c r="BC408">
        <f t="shared" si="331"/>
        <v>3.3460000388820334E-2</v>
      </c>
      <c r="BD408">
        <f>VLOOKUP(MIN(90,BE408),mortality!$A$4:$G$76,saving_model!BA408+2,FALSE)</f>
        <v>1.6730000194410167E-2</v>
      </c>
      <c r="BE408">
        <f t="shared" si="332"/>
        <v>81</v>
      </c>
      <c r="BF408" s="9">
        <f t="shared" ref="BF408:BF471" si="359">1-(1-BG408)^(1/12)</f>
        <v>8.3717735912058888E-4</v>
      </c>
      <c r="BG408" s="7">
        <f>VLOOKUP(saving_model!AZ408,lapse!$B$4:$C$134,2,FALSE)</f>
        <v>0.01</v>
      </c>
      <c r="BI408">
        <f>discount_curve!K392</f>
        <v>0.65552916475723355</v>
      </c>
    </row>
    <row r="409" spans="1:61" x14ac:dyDescent="0.55000000000000004">
      <c r="A409">
        <f t="shared" ref="A409:A472" si="360">A408+1</f>
        <v>386</v>
      </c>
      <c r="B409" s="19">
        <f t="shared" ca="1" si="333"/>
        <v>0</v>
      </c>
      <c r="C409">
        <f t="shared" si="314"/>
        <v>0</v>
      </c>
      <c r="D409">
        <f t="shared" si="334"/>
        <v>0</v>
      </c>
      <c r="E409">
        <f t="shared" ca="1" si="335"/>
        <v>0</v>
      </c>
      <c r="F409">
        <f t="shared" si="315"/>
        <v>0</v>
      </c>
      <c r="G409">
        <f t="shared" si="336"/>
        <v>0</v>
      </c>
      <c r="H409">
        <f t="shared" si="337"/>
        <v>0</v>
      </c>
      <c r="I409" s="19">
        <f t="shared" si="338"/>
        <v>0</v>
      </c>
      <c r="J409" s="26">
        <f t="shared" si="339"/>
        <v>0</v>
      </c>
      <c r="L409" s="19">
        <f t="shared" si="340"/>
        <v>0</v>
      </c>
      <c r="M409" s="26">
        <f t="shared" si="316"/>
        <v>0</v>
      </c>
      <c r="N409" s="18">
        <f t="shared" si="341"/>
        <v>0</v>
      </c>
      <c r="O409" s="18">
        <f t="shared" si="342"/>
        <v>0</v>
      </c>
      <c r="P409" s="18">
        <f t="shared" si="343"/>
        <v>0</v>
      </c>
      <c r="Q409" s="18">
        <f t="shared" si="344"/>
        <v>0</v>
      </c>
      <c r="R409" s="18">
        <f t="shared" si="345"/>
        <v>0</v>
      </c>
      <c r="S409" s="26">
        <f t="shared" si="346"/>
        <v>0</v>
      </c>
      <c r="T409" s="27">
        <f t="shared" si="347"/>
        <v>0</v>
      </c>
      <c r="U409" s="27"/>
      <c r="V409" s="19">
        <f t="shared" si="317"/>
        <v>0</v>
      </c>
      <c r="W409" s="19">
        <f t="shared" ca="1" si="318"/>
        <v>0</v>
      </c>
      <c r="X409" s="19">
        <f t="shared" si="319"/>
        <v>0</v>
      </c>
      <c r="Y409" s="19">
        <f t="shared" si="320"/>
        <v>0</v>
      </c>
      <c r="Z409" s="19">
        <f t="shared" si="313"/>
        <v>0</v>
      </c>
      <c r="AA409" s="19">
        <f t="shared" ca="1" si="348"/>
        <v>0</v>
      </c>
      <c r="AB409">
        <f t="shared" si="311"/>
        <v>0</v>
      </c>
      <c r="AC409" s="19">
        <f t="shared" si="321"/>
        <v>0</v>
      </c>
      <c r="AD409" s="29">
        <f t="shared" si="312"/>
        <v>0</v>
      </c>
      <c r="AE409" s="19">
        <f t="shared" ca="1" si="322"/>
        <v>0</v>
      </c>
      <c r="AF409" s="29">
        <f t="shared" ca="1" si="349"/>
        <v>0</v>
      </c>
      <c r="AG409" s="19"/>
      <c r="AH409" s="19">
        <f t="shared" si="323"/>
        <v>0</v>
      </c>
      <c r="AI409" s="19">
        <f>SUM($AH$23:AH409)</f>
        <v>100000</v>
      </c>
      <c r="AJ409" s="19">
        <f t="shared" si="350"/>
        <v>148089.55804976498</v>
      </c>
      <c r="AK409" s="19">
        <f t="shared" ca="1" si="351"/>
        <v>148089.55804976498</v>
      </c>
      <c r="AL409" s="20">
        <f ca="1">IF($F$13,OFFSET(product_specs!$J$5,MIN(10,saving_model!AZ409),saving_model!$G$14),0)</f>
        <v>0</v>
      </c>
      <c r="AM409" s="19">
        <f t="shared" si="352"/>
        <v>148089.55804976498</v>
      </c>
      <c r="AN409" s="19">
        <f t="shared" ref="AN409:AN472" si="361">AN408+AO408+AS408-AQ408-AR408</f>
        <v>148021.29794699582</v>
      </c>
      <c r="AO409" s="19">
        <f t="shared" si="353"/>
        <v>0</v>
      </c>
      <c r="AP409" s="19">
        <f t="shared" si="354"/>
        <v>0</v>
      </c>
      <c r="AQ409" s="18">
        <f t="shared" si="324"/>
        <v>123.35108162249652</v>
      </c>
      <c r="AR409" s="18">
        <f t="shared" si="355"/>
        <v>0</v>
      </c>
      <c r="AS409" s="18">
        <f t="shared" si="356"/>
        <v>383.22236878334371</v>
      </c>
      <c r="AT409" s="3">
        <f>return!Q392</f>
        <v>2.591127036619234E-3</v>
      </c>
      <c r="AU409" s="8">
        <f t="shared" si="325"/>
        <v>1.1740186243262456</v>
      </c>
      <c r="AV409">
        <f t="shared" si="326"/>
        <v>0</v>
      </c>
      <c r="AW409">
        <f t="shared" si="327"/>
        <v>0</v>
      </c>
      <c r="AX409">
        <f t="shared" si="357"/>
        <v>0</v>
      </c>
      <c r="AY409">
        <f t="shared" si="328"/>
        <v>0</v>
      </c>
      <c r="AZ409">
        <f t="shared" si="329"/>
        <v>32</v>
      </c>
      <c r="BA409">
        <f t="shared" si="330"/>
        <v>5</v>
      </c>
      <c r="BB409">
        <f t="shared" si="358"/>
        <v>2.8320318060007788E-3</v>
      </c>
      <c r="BC409">
        <f t="shared" si="331"/>
        <v>3.3460000388820334E-2</v>
      </c>
      <c r="BD409">
        <f>VLOOKUP(MIN(90,BE409),mortality!$A$4:$G$76,saving_model!BA409+2,FALSE)</f>
        <v>1.6730000194410167E-2</v>
      </c>
      <c r="BE409">
        <f t="shared" si="332"/>
        <v>81</v>
      </c>
      <c r="BF409" s="9">
        <f t="shared" si="359"/>
        <v>8.3717735912058888E-4</v>
      </c>
      <c r="BG409" s="7">
        <f>VLOOKUP(saving_model!AZ409,lapse!$B$4:$C$134,2,FALSE)</f>
        <v>0.01</v>
      </c>
      <c r="BI409">
        <f>discount_curve!K393</f>
        <v>0.654810498856918</v>
      </c>
    </row>
    <row r="410" spans="1:61" x14ac:dyDescent="0.55000000000000004">
      <c r="A410">
        <f t="shared" si="360"/>
        <v>387</v>
      </c>
      <c r="B410" s="19">
        <f t="shared" ca="1" si="333"/>
        <v>0</v>
      </c>
      <c r="C410">
        <f t="shared" si="314"/>
        <v>0</v>
      </c>
      <c r="D410">
        <f t="shared" si="334"/>
        <v>0</v>
      </c>
      <c r="E410">
        <f t="shared" ca="1" si="335"/>
        <v>0</v>
      </c>
      <c r="F410">
        <f t="shared" si="315"/>
        <v>0</v>
      </c>
      <c r="G410">
        <f t="shared" si="336"/>
        <v>0</v>
      </c>
      <c r="H410">
        <f t="shared" si="337"/>
        <v>0</v>
      </c>
      <c r="I410" s="19">
        <f t="shared" si="338"/>
        <v>0</v>
      </c>
      <c r="J410" s="26">
        <f t="shared" si="339"/>
        <v>0</v>
      </c>
      <c r="L410" s="19">
        <f t="shared" si="340"/>
        <v>0</v>
      </c>
      <c r="M410" s="26">
        <f t="shared" si="316"/>
        <v>0</v>
      </c>
      <c r="N410" s="18">
        <f t="shared" si="341"/>
        <v>0</v>
      </c>
      <c r="O410" s="18">
        <f t="shared" si="342"/>
        <v>0</v>
      </c>
      <c r="P410" s="18">
        <f t="shared" si="343"/>
        <v>0</v>
      </c>
      <c r="Q410" s="18">
        <f t="shared" si="344"/>
        <v>0</v>
      </c>
      <c r="R410" s="18">
        <f t="shared" si="345"/>
        <v>0</v>
      </c>
      <c r="S410" s="26">
        <f t="shared" si="346"/>
        <v>0</v>
      </c>
      <c r="T410" s="27">
        <f t="shared" si="347"/>
        <v>0</v>
      </c>
      <c r="U410" s="27"/>
      <c r="V410" s="19">
        <f t="shared" si="317"/>
        <v>0</v>
      </c>
      <c r="W410" s="19">
        <f t="shared" ca="1" si="318"/>
        <v>0</v>
      </c>
      <c r="X410" s="19">
        <f t="shared" si="319"/>
        <v>0</v>
      </c>
      <c r="Y410" s="19">
        <f t="shared" si="320"/>
        <v>0</v>
      </c>
      <c r="Z410" s="19">
        <f t="shared" si="313"/>
        <v>0</v>
      </c>
      <c r="AA410" s="19">
        <f t="shared" ca="1" si="348"/>
        <v>0</v>
      </c>
      <c r="AB410">
        <f t="shared" si="311"/>
        <v>0</v>
      </c>
      <c r="AC410" s="19">
        <f t="shared" si="321"/>
        <v>0</v>
      </c>
      <c r="AD410" s="29">
        <f t="shared" si="312"/>
        <v>0</v>
      </c>
      <c r="AE410" s="19">
        <f t="shared" ca="1" si="322"/>
        <v>0</v>
      </c>
      <c r="AF410" s="29">
        <f t="shared" ca="1" si="349"/>
        <v>0</v>
      </c>
      <c r="AG410" s="19"/>
      <c r="AH410" s="19">
        <f t="shared" si="323"/>
        <v>0</v>
      </c>
      <c r="AI410" s="19">
        <f>SUM($AH$23:AH410)</f>
        <v>100000</v>
      </c>
      <c r="AJ410" s="19">
        <f t="shared" si="350"/>
        <v>148710.48453141097</v>
      </c>
      <c r="AK410" s="19">
        <f t="shared" ca="1" si="351"/>
        <v>148710.48453141097</v>
      </c>
      <c r="AL410" s="20">
        <f ca="1">IF($F$13,OFFSET(product_specs!$J$5,MIN(10,saving_model!AZ410),saving_model!$G$14),0)</f>
        <v>0</v>
      </c>
      <c r="AM410" s="19">
        <f t="shared" si="352"/>
        <v>148710.48453141097</v>
      </c>
      <c r="AN410" s="19">
        <f t="shared" si="361"/>
        <v>148281.16923415667</v>
      </c>
      <c r="AO410" s="19">
        <f t="shared" si="353"/>
        <v>0</v>
      </c>
      <c r="AP410" s="19">
        <f t="shared" si="354"/>
        <v>0</v>
      </c>
      <c r="AQ410" s="18">
        <f t="shared" si="324"/>
        <v>123.56764102846388</v>
      </c>
      <c r="AR410" s="18">
        <f t="shared" si="355"/>
        <v>0</v>
      </c>
      <c r="AS410" s="18">
        <f t="shared" si="356"/>
        <v>1105.7658765655424</v>
      </c>
      <c r="AT410" s="3">
        <f>return!Q393</f>
        <v>7.4634434188682874E-3</v>
      </c>
      <c r="AU410" s="8">
        <f t="shared" si="325"/>
        <v>1.1745066812963663</v>
      </c>
      <c r="AV410">
        <f t="shared" si="326"/>
        <v>0</v>
      </c>
      <c r="AW410">
        <f t="shared" si="327"/>
        <v>0</v>
      </c>
      <c r="AX410">
        <f t="shared" si="357"/>
        <v>0</v>
      </c>
      <c r="AY410">
        <f t="shared" si="328"/>
        <v>0</v>
      </c>
      <c r="AZ410">
        <f t="shared" si="329"/>
        <v>32</v>
      </c>
      <c r="BA410">
        <f t="shared" si="330"/>
        <v>5</v>
      </c>
      <c r="BB410">
        <f t="shared" si="358"/>
        <v>2.8320318060007788E-3</v>
      </c>
      <c r="BC410">
        <f t="shared" si="331"/>
        <v>3.3460000388820334E-2</v>
      </c>
      <c r="BD410">
        <f>VLOOKUP(MIN(90,BE410),mortality!$A$4:$G$76,saving_model!BA410+2,FALSE)</f>
        <v>1.6730000194410167E-2</v>
      </c>
      <c r="BE410">
        <f t="shared" si="332"/>
        <v>81</v>
      </c>
      <c r="BF410" s="9">
        <f t="shared" si="359"/>
        <v>8.3717735912058888E-4</v>
      </c>
      <c r="BG410" s="7">
        <f>VLOOKUP(saving_model!AZ410,lapse!$B$4:$C$134,2,FALSE)</f>
        <v>0.01</v>
      </c>
      <c r="BI410">
        <f>discount_curve!K394</f>
        <v>0.65409262084019937</v>
      </c>
    </row>
    <row r="411" spans="1:61" x14ac:dyDescent="0.55000000000000004">
      <c r="A411">
        <f t="shared" si="360"/>
        <v>388</v>
      </c>
      <c r="B411" s="19">
        <f t="shared" ca="1" si="333"/>
        <v>0</v>
      </c>
      <c r="C411">
        <f t="shared" si="314"/>
        <v>0</v>
      </c>
      <c r="D411">
        <f t="shared" si="334"/>
        <v>0</v>
      </c>
      <c r="E411">
        <f t="shared" ca="1" si="335"/>
        <v>0</v>
      </c>
      <c r="F411">
        <f t="shared" si="315"/>
        <v>0</v>
      </c>
      <c r="G411">
        <f t="shared" si="336"/>
        <v>0</v>
      </c>
      <c r="H411">
        <f t="shared" si="337"/>
        <v>0</v>
      </c>
      <c r="I411" s="19">
        <f t="shared" si="338"/>
        <v>0</v>
      </c>
      <c r="J411" s="26">
        <f t="shared" si="339"/>
        <v>0</v>
      </c>
      <c r="L411" s="19">
        <f t="shared" si="340"/>
        <v>0</v>
      </c>
      <c r="M411" s="26">
        <f t="shared" si="316"/>
        <v>0</v>
      </c>
      <c r="N411" s="18">
        <f t="shared" si="341"/>
        <v>0</v>
      </c>
      <c r="O411" s="18">
        <f t="shared" si="342"/>
        <v>0</v>
      </c>
      <c r="P411" s="18">
        <f t="shared" si="343"/>
        <v>0</v>
      </c>
      <c r="Q411" s="18">
        <f t="shared" si="344"/>
        <v>0</v>
      </c>
      <c r="R411" s="18">
        <f t="shared" si="345"/>
        <v>0</v>
      </c>
      <c r="S411" s="26">
        <f t="shared" si="346"/>
        <v>0</v>
      </c>
      <c r="T411" s="27">
        <f t="shared" si="347"/>
        <v>0</v>
      </c>
      <c r="U411" s="27"/>
      <c r="V411" s="19">
        <f t="shared" si="317"/>
        <v>0</v>
      </c>
      <c r="W411" s="19">
        <f t="shared" ca="1" si="318"/>
        <v>0</v>
      </c>
      <c r="X411" s="19">
        <f t="shared" si="319"/>
        <v>0</v>
      </c>
      <c r="Y411" s="19">
        <f t="shared" si="320"/>
        <v>0</v>
      </c>
      <c r="Z411" s="19">
        <f t="shared" si="313"/>
        <v>0</v>
      </c>
      <c r="AA411" s="19">
        <f t="shared" ca="1" si="348"/>
        <v>0</v>
      </c>
      <c r="AB411">
        <f t="shared" si="311"/>
        <v>0</v>
      </c>
      <c r="AC411" s="19">
        <f t="shared" si="321"/>
        <v>0</v>
      </c>
      <c r="AD411" s="29">
        <f t="shared" si="312"/>
        <v>0</v>
      </c>
      <c r="AE411" s="19">
        <f t="shared" ca="1" si="322"/>
        <v>0</v>
      </c>
      <c r="AF411" s="29">
        <f t="shared" ca="1" si="349"/>
        <v>0</v>
      </c>
      <c r="AG411" s="19"/>
      <c r="AH411" s="19">
        <f t="shared" si="323"/>
        <v>0</v>
      </c>
      <c r="AI411" s="19">
        <f>SUM($AH$23:AH411)</f>
        <v>100000</v>
      </c>
      <c r="AJ411" s="19">
        <f t="shared" si="350"/>
        <v>149228.64652496544</v>
      </c>
      <c r="AK411" s="19">
        <f t="shared" ca="1" si="351"/>
        <v>149228.64652496544</v>
      </c>
      <c r="AL411" s="20">
        <f ca="1">IF($F$13,OFFSET(product_specs!$J$5,MIN(10,saving_model!AZ411),saving_model!$G$14),0)</f>
        <v>0</v>
      </c>
      <c r="AM411" s="19">
        <f t="shared" si="352"/>
        <v>149228.64652496544</v>
      </c>
      <c r="AN411" s="19">
        <f t="shared" si="361"/>
        <v>149263.36746969374</v>
      </c>
      <c r="AO411" s="19">
        <f t="shared" si="353"/>
        <v>0</v>
      </c>
      <c r="AP411" s="19">
        <f t="shared" si="354"/>
        <v>0</v>
      </c>
      <c r="AQ411" s="18">
        <f t="shared" si="324"/>
        <v>124.38613955807811</v>
      </c>
      <c r="AR411" s="18">
        <f t="shared" si="355"/>
        <v>0</v>
      </c>
      <c r="AS411" s="18">
        <f t="shared" si="356"/>
        <v>179.33038965955978</v>
      </c>
      <c r="AT411" s="3">
        <f>return!Q394</f>
        <v>1.2024380752782005E-3</v>
      </c>
      <c r="AU411" s="8">
        <f t="shared" si="325"/>
        <v>1.1749949411590146</v>
      </c>
      <c r="AV411">
        <f t="shared" si="326"/>
        <v>0</v>
      </c>
      <c r="AW411">
        <f t="shared" si="327"/>
        <v>0</v>
      </c>
      <c r="AX411">
        <f t="shared" si="357"/>
        <v>0</v>
      </c>
      <c r="AY411">
        <f t="shared" si="328"/>
        <v>0</v>
      </c>
      <c r="AZ411">
        <f t="shared" si="329"/>
        <v>32</v>
      </c>
      <c r="BA411">
        <f t="shared" si="330"/>
        <v>5</v>
      </c>
      <c r="BB411">
        <f t="shared" si="358"/>
        <v>2.8320318060007788E-3</v>
      </c>
      <c r="BC411">
        <f t="shared" si="331"/>
        <v>3.3460000388820334E-2</v>
      </c>
      <c r="BD411">
        <f>VLOOKUP(MIN(90,BE411),mortality!$A$4:$G$76,saving_model!BA411+2,FALSE)</f>
        <v>1.6730000194410167E-2</v>
      </c>
      <c r="BE411">
        <f t="shared" si="332"/>
        <v>81</v>
      </c>
      <c r="BF411" s="9">
        <f t="shared" si="359"/>
        <v>8.3717735912058888E-4</v>
      </c>
      <c r="BG411" s="7">
        <f>VLOOKUP(saving_model!AZ411,lapse!$B$4:$C$134,2,FALSE)</f>
        <v>0.01</v>
      </c>
      <c r="BI411">
        <f>discount_curve!K395</f>
        <v>0.65337552984330993</v>
      </c>
    </row>
    <row r="412" spans="1:61" x14ac:dyDescent="0.55000000000000004">
      <c r="A412">
        <f t="shared" si="360"/>
        <v>389</v>
      </c>
      <c r="B412" s="19">
        <f t="shared" ca="1" si="333"/>
        <v>0</v>
      </c>
      <c r="C412">
        <f t="shared" si="314"/>
        <v>0</v>
      </c>
      <c r="D412">
        <f t="shared" si="334"/>
        <v>0</v>
      </c>
      <c r="E412">
        <f t="shared" ca="1" si="335"/>
        <v>0</v>
      </c>
      <c r="F412">
        <f t="shared" si="315"/>
        <v>0</v>
      </c>
      <c r="G412">
        <f t="shared" si="336"/>
        <v>0</v>
      </c>
      <c r="H412">
        <f t="shared" si="337"/>
        <v>0</v>
      </c>
      <c r="I412" s="19">
        <f t="shared" si="338"/>
        <v>0</v>
      </c>
      <c r="J412" s="26">
        <f t="shared" si="339"/>
        <v>0</v>
      </c>
      <c r="L412" s="19">
        <f t="shared" si="340"/>
        <v>0</v>
      </c>
      <c r="M412" s="26">
        <f t="shared" si="316"/>
        <v>0</v>
      </c>
      <c r="N412" s="18">
        <f t="shared" si="341"/>
        <v>0</v>
      </c>
      <c r="O412" s="18">
        <f t="shared" si="342"/>
        <v>0</v>
      </c>
      <c r="P412" s="18">
        <f t="shared" si="343"/>
        <v>0</v>
      </c>
      <c r="Q412" s="18">
        <f t="shared" si="344"/>
        <v>0</v>
      </c>
      <c r="R412" s="18">
        <f t="shared" si="345"/>
        <v>0</v>
      </c>
      <c r="S412" s="26">
        <f t="shared" si="346"/>
        <v>0</v>
      </c>
      <c r="T412" s="27">
        <f t="shared" si="347"/>
        <v>0</v>
      </c>
      <c r="U412" s="27"/>
      <c r="V412" s="19">
        <f t="shared" si="317"/>
        <v>0</v>
      </c>
      <c r="W412" s="19">
        <f t="shared" ca="1" si="318"/>
        <v>0</v>
      </c>
      <c r="X412" s="19">
        <f t="shared" si="319"/>
        <v>0</v>
      </c>
      <c r="Y412" s="19">
        <f t="shared" si="320"/>
        <v>0</v>
      </c>
      <c r="Z412" s="19">
        <f t="shared" si="313"/>
        <v>0</v>
      </c>
      <c r="AA412" s="19">
        <f t="shared" ca="1" si="348"/>
        <v>0</v>
      </c>
      <c r="AB412">
        <f t="shared" si="311"/>
        <v>0</v>
      </c>
      <c r="AC412" s="19">
        <f t="shared" si="321"/>
        <v>0</v>
      </c>
      <c r="AD412" s="29">
        <f t="shared" si="312"/>
        <v>0</v>
      </c>
      <c r="AE412" s="19">
        <f t="shared" ca="1" si="322"/>
        <v>0</v>
      </c>
      <c r="AF412" s="29">
        <f t="shared" ca="1" si="349"/>
        <v>0</v>
      </c>
      <c r="AG412" s="19"/>
      <c r="AH412" s="19">
        <f t="shared" si="323"/>
        <v>0</v>
      </c>
      <c r="AI412" s="19">
        <f>SUM($AH$23:AH412)</f>
        <v>100000</v>
      </c>
      <c r="AJ412" s="19">
        <f t="shared" si="350"/>
        <v>148839.12554840924</v>
      </c>
      <c r="AK412" s="19">
        <f t="shared" ca="1" si="351"/>
        <v>148839.12554840924</v>
      </c>
      <c r="AL412" s="20">
        <f ca="1">IF($F$13,OFFSET(product_specs!$J$5,MIN(10,saving_model!AZ412),saving_model!$G$14),0)</f>
        <v>0</v>
      </c>
      <c r="AM412" s="19">
        <f t="shared" si="352"/>
        <v>148839.12554840924</v>
      </c>
      <c r="AN412" s="19">
        <f t="shared" si="361"/>
        <v>149318.31171979522</v>
      </c>
      <c r="AO412" s="19">
        <f t="shared" si="353"/>
        <v>0</v>
      </c>
      <c r="AP412" s="19">
        <f t="shared" si="354"/>
        <v>0</v>
      </c>
      <c r="AQ412" s="18">
        <f t="shared" si="324"/>
        <v>124.43192643316269</v>
      </c>
      <c r="AR412" s="18">
        <f t="shared" si="355"/>
        <v>0</v>
      </c>
      <c r="AS412" s="18">
        <f t="shared" si="356"/>
        <v>-709.508489905651</v>
      </c>
      <c r="AT412" s="3">
        <f>return!Q395</f>
        <v>-4.7556139091519123E-3</v>
      </c>
      <c r="AU412" s="8">
        <f t="shared" si="325"/>
        <v>1.1754834039985358</v>
      </c>
      <c r="AV412">
        <f t="shared" si="326"/>
        <v>0</v>
      </c>
      <c r="AW412">
        <f t="shared" si="327"/>
        <v>0</v>
      </c>
      <c r="AX412">
        <f t="shared" si="357"/>
        <v>0</v>
      </c>
      <c r="AY412">
        <f t="shared" si="328"/>
        <v>0</v>
      </c>
      <c r="AZ412">
        <f t="shared" si="329"/>
        <v>32</v>
      </c>
      <c r="BA412">
        <f t="shared" si="330"/>
        <v>5</v>
      </c>
      <c r="BB412">
        <f t="shared" si="358"/>
        <v>2.8320318060007788E-3</v>
      </c>
      <c r="BC412">
        <f t="shared" si="331"/>
        <v>3.3460000388820334E-2</v>
      </c>
      <c r="BD412">
        <f>VLOOKUP(MIN(90,BE412),mortality!$A$4:$G$76,saving_model!BA412+2,FALSE)</f>
        <v>1.6730000194410167E-2</v>
      </c>
      <c r="BE412">
        <f t="shared" si="332"/>
        <v>81</v>
      </c>
      <c r="BF412" s="9">
        <f t="shared" si="359"/>
        <v>8.3717735912058888E-4</v>
      </c>
      <c r="BG412" s="7">
        <f>VLOOKUP(saving_model!AZ412,lapse!$B$4:$C$134,2,FALSE)</f>
        <v>0.01</v>
      </c>
      <c r="BI412">
        <f>discount_curve!K396</f>
        <v>0.65265922500342843</v>
      </c>
    </row>
    <row r="413" spans="1:61" x14ac:dyDescent="0.55000000000000004">
      <c r="A413">
        <f t="shared" si="360"/>
        <v>390</v>
      </c>
      <c r="B413" s="19">
        <f t="shared" ca="1" si="333"/>
        <v>0</v>
      </c>
      <c r="C413">
        <f t="shared" si="314"/>
        <v>0</v>
      </c>
      <c r="D413">
        <f t="shared" si="334"/>
        <v>0</v>
      </c>
      <c r="E413">
        <f t="shared" ca="1" si="335"/>
        <v>0</v>
      </c>
      <c r="F413">
        <f t="shared" si="315"/>
        <v>0</v>
      </c>
      <c r="G413">
        <f t="shared" si="336"/>
        <v>0</v>
      </c>
      <c r="H413">
        <f t="shared" si="337"/>
        <v>0</v>
      </c>
      <c r="I413" s="19">
        <f t="shared" si="338"/>
        <v>0</v>
      </c>
      <c r="J413" s="26">
        <f t="shared" si="339"/>
        <v>0</v>
      </c>
      <c r="L413" s="19">
        <f t="shared" si="340"/>
        <v>0</v>
      </c>
      <c r="M413" s="26">
        <f t="shared" si="316"/>
        <v>0</v>
      </c>
      <c r="N413" s="18">
        <f t="shared" si="341"/>
        <v>0</v>
      </c>
      <c r="O413" s="18">
        <f t="shared" si="342"/>
        <v>0</v>
      </c>
      <c r="P413" s="18">
        <f t="shared" si="343"/>
        <v>0</v>
      </c>
      <c r="Q413" s="18">
        <f t="shared" si="344"/>
        <v>0</v>
      </c>
      <c r="R413" s="18">
        <f t="shared" si="345"/>
        <v>0</v>
      </c>
      <c r="S413" s="26">
        <f t="shared" si="346"/>
        <v>0</v>
      </c>
      <c r="T413" s="27">
        <f t="shared" si="347"/>
        <v>0</v>
      </c>
      <c r="U413" s="27"/>
      <c r="V413" s="19">
        <f t="shared" si="317"/>
        <v>0</v>
      </c>
      <c r="W413" s="19">
        <f t="shared" ca="1" si="318"/>
        <v>0</v>
      </c>
      <c r="X413" s="19">
        <f t="shared" si="319"/>
        <v>0</v>
      </c>
      <c r="Y413" s="19">
        <f t="shared" si="320"/>
        <v>0</v>
      </c>
      <c r="Z413" s="19">
        <f t="shared" si="313"/>
        <v>0</v>
      </c>
      <c r="AA413" s="19">
        <f t="shared" ca="1" si="348"/>
        <v>0</v>
      </c>
      <c r="AB413">
        <f t="shared" si="311"/>
        <v>0</v>
      </c>
      <c r="AC413" s="19">
        <f t="shared" si="321"/>
        <v>0</v>
      </c>
      <c r="AD413" s="29">
        <f t="shared" si="312"/>
        <v>0</v>
      </c>
      <c r="AE413" s="19">
        <f t="shared" ca="1" si="322"/>
        <v>0</v>
      </c>
      <c r="AF413" s="29">
        <f t="shared" ca="1" si="349"/>
        <v>0</v>
      </c>
      <c r="AG413" s="19"/>
      <c r="AH413" s="19">
        <f t="shared" si="323"/>
        <v>0</v>
      </c>
      <c r="AI413" s="19">
        <f>SUM($AH$23:AH413)</f>
        <v>100000</v>
      </c>
      <c r="AJ413" s="19">
        <f t="shared" si="350"/>
        <v>149481.61205090457</v>
      </c>
      <c r="AK413" s="19">
        <f t="shared" ca="1" si="351"/>
        <v>149481.61205090457</v>
      </c>
      <c r="AL413" s="20">
        <f ca="1">IF($F$13,OFFSET(product_specs!$J$5,MIN(10,saving_model!AZ413),saving_model!$G$14),0)</f>
        <v>0</v>
      </c>
      <c r="AM413" s="19">
        <f t="shared" si="352"/>
        <v>149481.61205090457</v>
      </c>
      <c r="AN413" s="19">
        <f t="shared" si="361"/>
        <v>148484.3713034564</v>
      </c>
      <c r="AO413" s="19">
        <f t="shared" si="353"/>
        <v>0</v>
      </c>
      <c r="AP413" s="19">
        <f t="shared" si="354"/>
        <v>0</v>
      </c>
      <c r="AQ413" s="18">
        <f t="shared" si="324"/>
        <v>123.73697608621366</v>
      </c>
      <c r="AR413" s="18">
        <f t="shared" si="355"/>
        <v>0</v>
      </c>
      <c r="AS413" s="18">
        <f t="shared" si="356"/>
        <v>2241.9554470687913</v>
      </c>
      <c r="AT413" s="3">
        <f>return!Q396</f>
        <v>1.511152508368041E-2</v>
      </c>
      <c r="AU413" s="8">
        <f t="shared" si="325"/>
        <v>1.1759720698993106</v>
      </c>
      <c r="AV413">
        <f t="shared" si="326"/>
        <v>0</v>
      </c>
      <c r="AW413">
        <f t="shared" si="327"/>
        <v>0</v>
      </c>
      <c r="AX413">
        <f t="shared" si="357"/>
        <v>0</v>
      </c>
      <c r="AY413">
        <f t="shared" si="328"/>
        <v>0</v>
      </c>
      <c r="AZ413">
        <f t="shared" si="329"/>
        <v>32</v>
      </c>
      <c r="BA413">
        <f t="shared" si="330"/>
        <v>5</v>
      </c>
      <c r="BB413">
        <f t="shared" si="358"/>
        <v>2.8320318060007788E-3</v>
      </c>
      <c r="BC413">
        <f t="shared" si="331"/>
        <v>3.3460000388820334E-2</v>
      </c>
      <c r="BD413">
        <f>VLOOKUP(MIN(90,BE413),mortality!$A$4:$G$76,saving_model!BA413+2,FALSE)</f>
        <v>1.6730000194410167E-2</v>
      </c>
      <c r="BE413">
        <f t="shared" si="332"/>
        <v>81</v>
      </c>
      <c r="BF413" s="9">
        <f t="shared" si="359"/>
        <v>8.3717735912058888E-4</v>
      </c>
      <c r="BG413" s="7">
        <f>VLOOKUP(saving_model!AZ413,lapse!$B$4:$C$134,2,FALSE)</f>
        <v>0.01</v>
      </c>
      <c r="BI413">
        <f>discount_curve!K397</f>
        <v>0.65194370545868019</v>
      </c>
    </row>
    <row r="414" spans="1:61" x14ac:dyDescent="0.55000000000000004">
      <c r="A414">
        <f t="shared" si="360"/>
        <v>391</v>
      </c>
      <c r="B414" s="19">
        <f t="shared" ca="1" si="333"/>
        <v>0</v>
      </c>
      <c r="C414">
        <f t="shared" si="314"/>
        <v>0</v>
      </c>
      <c r="D414">
        <f t="shared" si="334"/>
        <v>0</v>
      </c>
      <c r="E414">
        <f t="shared" ca="1" si="335"/>
        <v>0</v>
      </c>
      <c r="F414">
        <f t="shared" si="315"/>
        <v>0</v>
      </c>
      <c r="G414">
        <f t="shared" si="336"/>
        <v>0</v>
      </c>
      <c r="H414">
        <f t="shared" si="337"/>
        <v>0</v>
      </c>
      <c r="I414" s="19">
        <f t="shared" si="338"/>
        <v>0</v>
      </c>
      <c r="J414" s="26">
        <f t="shared" si="339"/>
        <v>0</v>
      </c>
      <c r="L414" s="19">
        <f t="shared" si="340"/>
        <v>0</v>
      </c>
      <c r="M414" s="26">
        <f t="shared" si="316"/>
        <v>0</v>
      </c>
      <c r="N414" s="18">
        <f t="shared" si="341"/>
        <v>0</v>
      </c>
      <c r="O414" s="18">
        <f t="shared" si="342"/>
        <v>0</v>
      </c>
      <c r="P414" s="18">
        <f t="shared" si="343"/>
        <v>0</v>
      </c>
      <c r="Q414" s="18">
        <f t="shared" si="344"/>
        <v>0</v>
      </c>
      <c r="R414" s="18">
        <f t="shared" si="345"/>
        <v>0</v>
      </c>
      <c r="S414" s="26">
        <f t="shared" si="346"/>
        <v>0</v>
      </c>
      <c r="T414" s="27">
        <f t="shared" si="347"/>
        <v>0</v>
      </c>
      <c r="U414" s="27"/>
      <c r="V414" s="19">
        <f t="shared" si="317"/>
        <v>0</v>
      </c>
      <c r="W414" s="19">
        <f t="shared" ca="1" si="318"/>
        <v>0</v>
      </c>
      <c r="X414" s="19">
        <f t="shared" si="319"/>
        <v>0</v>
      </c>
      <c r="Y414" s="19">
        <f t="shared" si="320"/>
        <v>0</v>
      </c>
      <c r="Z414" s="19">
        <f t="shared" si="313"/>
        <v>0</v>
      </c>
      <c r="AA414" s="19">
        <f t="shared" ca="1" si="348"/>
        <v>0</v>
      </c>
      <c r="AB414">
        <f t="shared" si="311"/>
        <v>0</v>
      </c>
      <c r="AC414" s="19">
        <f t="shared" si="321"/>
        <v>0</v>
      </c>
      <c r="AD414" s="29">
        <f t="shared" si="312"/>
        <v>0</v>
      </c>
      <c r="AE414" s="19">
        <f t="shared" ca="1" si="322"/>
        <v>0</v>
      </c>
      <c r="AF414" s="29">
        <f t="shared" ca="1" si="349"/>
        <v>0</v>
      </c>
      <c r="AG414" s="19"/>
      <c r="AH414" s="19">
        <f t="shared" si="323"/>
        <v>0</v>
      </c>
      <c r="AI414" s="19">
        <f>SUM($AH$23:AH414)</f>
        <v>100000</v>
      </c>
      <c r="AJ414" s="19">
        <f t="shared" si="350"/>
        <v>150719.53598625795</v>
      </c>
      <c r="AK414" s="19">
        <f t="shared" ca="1" si="351"/>
        <v>150719.53598625795</v>
      </c>
      <c r="AL414" s="20">
        <f ca="1">IF($F$13,OFFSET(product_specs!$J$5,MIN(10,saving_model!AZ414),saving_model!$G$14),0)</f>
        <v>0</v>
      </c>
      <c r="AM414" s="19">
        <f t="shared" si="352"/>
        <v>150719.53598625795</v>
      </c>
      <c r="AN414" s="19">
        <f t="shared" si="361"/>
        <v>150602.58977443897</v>
      </c>
      <c r="AO414" s="19">
        <f t="shared" si="353"/>
        <v>0</v>
      </c>
      <c r="AP414" s="19">
        <f t="shared" si="354"/>
        <v>0</v>
      </c>
      <c r="AQ414" s="18">
        <f t="shared" si="324"/>
        <v>125.50215814536581</v>
      </c>
      <c r="AR414" s="18">
        <f t="shared" si="355"/>
        <v>0</v>
      </c>
      <c r="AS414" s="18">
        <f t="shared" si="356"/>
        <v>484.896739928687</v>
      </c>
      <c r="AT414" s="3">
        <f>return!Q397</f>
        <v>3.222395831883329E-3</v>
      </c>
      <c r="AU414" s="8">
        <f t="shared" si="325"/>
        <v>1.1764609389457545</v>
      </c>
      <c r="AV414">
        <f t="shared" si="326"/>
        <v>0</v>
      </c>
      <c r="AW414">
        <f t="shared" si="327"/>
        <v>0</v>
      </c>
      <c r="AX414">
        <f t="shared" si="357"/>
        <v>0</v>
      </c>
      <c r="AY414">
        <f t="shared" si="328"/>
        <v>0</v>
      </c>
      <c r="AZ414">
        <f t="shared" si="329"/>
        <v>32</v>
      </c>
      <c r="BA414">
        <f t="shared" si="330"/>
        <v>5</v>
      </c>
      <c r="BB414">
        <f t="shared" si="358"/>
        <v>2.8320318060007788E-3</v>
      </c>
      <c r="BC414">
        <f t="shared" si="331"/>
        <v>3.3460000388820334E-2</v>
      </c>
      <c r="BD414">
        <f>VLOOKUP(MIN(90,BE414),mortality!$A$4:$G$76,saving_model!BA414+2,FALSE)</f>
        <v>1.6730000194410167E-2</v>
      </c>
      <c r="BE414">
        <f t="shared" si="332"/>
        <v>81</v>
      </c>
      <c r="BF414" s="9">
        <f t="shared" si="359"/>
        <v>8.3717735912058888E-4</v>
      </c>
      <c r="BG414" s="7">
        <f>VLOOKUP(saving_model!AZ414,lapse!$B$4:$C$134,2,FALSE)</f>
        <v>0.01</v>
      </c>
      <c r="BI414">
        <f>discount_curve!K398</f>
        <v>0.65122897034813465</v>
      </c>
    </row>
    <row r="415" spans="1:61" x14ac:dyDescent="0.55000000000000004">
      <c r="A415">
        <f t="shared" si="360"/>
        <v>392</v>
      </c>
      <c r="B415" s="19">
        <f t="shared" ca="1" si="333"/>
        <v>0</v>
      </c>
      <c r="C415">
        <f t="shared" si="314"/>
        <v>0</v>
      </c>
      <c r="D415">
        <f t="shared" si="334"/>
        <v>0</v>
      </c>
      <c r="E415">
        <f t="shared" ca="1" si="335"/>
        <v>0</v>
      </c>
      <c r="F415">
        <f t="shared" si="315"/>
        <v>0</v>
      </c>
      <c r="G415">
        <f t="shared" si="336"/>
        <v>0</v>
      </c>
      <c r="H415">
        <f t="shared" si="337"/>
        <v>0</v>
      </c>
      <c r="I415" s="19">
        <f t="shared" si="338"/>
        <v>0</v>
      </c>
      <c r="J415" s="26">
        <f t="shared" si="339"/>
        <v>0</v>
      </c>
      <c r="L415" s="19">
        <f t="shared" si="340"/>
        <v>0</v>
      </c>
      <c r="M415" s="26">
        <f t="shared" si="316"/>
        <v>0</v>
      </c>
      <c r="N415" s="18">
        <f t="shared" si="341"/>
        <v>0</v>
      </c>
      <c r="O415" s="18">
        <f t="shared" si="342"/>
        <v>0</v>
      </c>
      <c r="P415" s="18">
        <f t="shared" si="343"/>
        <v>0</v>
      </c>
      <c r="Q415" s="18">
        <f t="shared" si="344"/>
        <v>0</v>
      </c>
      <c r="R415" s="18">
        <f t="shared" si="345"/>
        <v>0</v>
      </c>
      <c r="S415" s="26">
        <f t="shared" si="346"/>
        <v>0</v>
      </c>
      <c r="T415" s="27">
        <f t="shared" si="347"/>
        <v>0</v>
      </c>
      <c r="U415" s="27"/>
      <c r="V415" s="19">
        <f t="shared" si="317"/>
        <v>0</v>
      </c>
      <c r="W415" s="19">
        <f t="shared" ca="1" si="318"/>
        <v>0</v>
      </c>
      <c r="X415" s="19">
        <f t="shared" si="319"/>
        <v>0</v>
      </c>
      <c r="Y415" s="19">
        <f t="shared" si="320"/>
        <v>0</v>
      </c>
      <c r="Z415" s="19">
        <f t="shared" si="313"/>
        <v>0</v>
      </c>
      <c r="AA415" s="19">
        <f t="shared" ca="1" si="348"/>
        <v>0</v>
      </c>
      <c r="AB415">
        <f t="shared" si="311"/>
        <v>0</v>
      </c>
      <c r="AC415" s="19">
        <f t="shared" si="321"/>
        <v>0</v>
      </c>
      <c r="AD415" s="29">
        <f t="shared" si="312"/>
        <v>0</v>
      </c>
      <c r="AE415" s="19">
        <f t="shared" ca="1" si="322"/>
        <v>0</v>
      </c>
      <c r="AF415" s="29">
        <f t="shared" ca="1" si="349"/>
        <v>0</v>
      </c>
      <c r="AG415" s="19"/>
      <c r="AH415" s="19">
        <f t="shared" si="323"/>
        <v>0</v>
      </c>
      <c r="AI415" s="19">
        <f>SUM($AH$23:AH415)</f>
        <v>100000</v>
      </c>
      <c r="AJ415" s="19">
        <f t="shared" si="350"/>
        <v>151530.88684256742</v>
      </c>
      <c r="AK415" s="19">
        <f t="shared" ca="1" si="351"/>
        <v>151530.88684256742</v>
      </c>
      <c r="AL415" s="20">
        <f ca="1">IF($F$13,OFFSET(product_specs!$J$5,MIN(10,saving_model!AZ415),saving_model!$G$14),0)</f>
        <v>0</v>
      </c>
      <c r="AM415" s="19">
        <f t="shared" si="352"/>
        <v>151530.88684256742</v>
      </c>
      <c r="AN415" s="19">
        <f t="shared" si="361"/>
        <v>150961.9843562223</v>
      </c>
      <c r="AO415" s="19">
        <f t="shared" si="353"/>
        <v>0</v>
      </c>
      <c r="AP415" s="19">
        <f t="shared" si="354"/>
        <v>0</v>
      </c>
      <c r="AQ415" s="18">
        <f t="shared" si="324"/>
        <v>125.80165363018524</v>
      </c>
      <c r="AR415" s="18">
        <f t="shared" si="355"/>
        <v>0</v>
      </c>
      <c r="AS415" s="18">
        <f t="shared" si="356"/>
        <v>1389.4082799506232</v>
      </c>
      <c r="AT415" s="3">
        <f>return!Q398</f>
        <v>9.2113725967870597E-3</v>
      </c>
      <c r="AU415" s="8">
        <f t="shared" si="325"/>
        <v>1.1769500112223181</v>
      </c>
      <c r="AV415">
        <f t="shared" si="326"/>
        <v>0</v>
      </c>
      <c r="AW415">
        <f t="shared" si="327"/>
        <v>0</v>
      </c>
      <c r="AX415">
        <f t="shared" si="357"/>
        <v>0</v>
      </c>
      <c r="AY415">
        <f t="shared" si="328"/>
        <v>0</v>
      </c>
      <c r="AZ415">
        <f t="shared" si="329"/>
        <v>32</v>
      </c>
      <c r="BA415">
        <f t="shared" si="330"/>
        <v>5</v>
      </c>
      <c r="BB415">
        <f t="shared" si="358"/>
        <v>2.8320318060007788E-3</v>
      </c>
      <c r="BC415">
        <f t="shared" si="331"/>
        <v>3.3460000388820334E-2</v>
      </c>
      <c r="BD415">
        <f>VLOOKUP(MIN(90,BE415),mortality!$A$4:$G$76,saving_model!BA415+2,FALSE)</f>
        <v>1.6730000194410167E-2</v>
      </c>
      <c r="BE415">
        <f t="shared" si="332"/>
        <v>81</v>
      </c>
      <c r="BF415" s="9">
        <f t="shared" si="359"/>
        <v>8.3717735912058888E-4</v>
      </c>
      <c r="BG415" s="7">
        <f>VLOOKUP(saving_model!AZ415,lapse!$B$4:$C$134,2,FALSE)</f>
        <v>0.01</v>
      </c>
      <c r="BI415">
        <f>discount_curve!K399</f>
        <v>0.65051501881180585</v>
      </c>
    </row>
    <row r="416" spans="1:61" x14ac:dyDescent="0.55000000000000004">
      <c r="A416">
        <f t="shared" si="360"/>
        <v>393</v>
      </c>
      <c r="B416" s="19">
        <f t="shared" ca="1" si="333"/>
        <v>0</v>
      </c>
      <c r="C416">
        <f t="shared" si="314"/>
        <v>0</v>
      </c>
      <c r="D416">
        <f t="shared" si="334"/>
        <v>0</v>
      </c>
      <c r="E416">
        <f t="shared" ca="1" si="335"/>
        <v>0</v>
      </c>
      <c r="F416">
        <f t="shared" si="315"/>
        <v>0</v>
      </c>
      <c r="G416">
        <f t="shared" si="336"/>
        <v>0</v>
      </c>
      <c r="H416">
        <f t="shared" si="337"/>
        <v>0</v>
      </c>
      <c r="I416" s="19">
        <f t="shared" si="338"/>
        <v>0</v>
      </c>
      <c r="J416" s="26">
        <f t="shared" si="339"/>
        <v>0</v>
      </c>
      <c r="L416" s="19">
        <f t="shared" si="340"/>
        <v>0</v>
      </c>
      <c r="M416" s="26">
        <f t="shared" si="316"/>
        <v>0</v>
      </c>
      <c r="N416" s="18">
        <f t="shared" si="341"/>
        <v>0</v>
      </c>
      <c r="O416" s="18">
        <f t="shared" si="342"/>
        <v>0</v>
      </c>
      <c r="P416" s="18">
        <f t="shared" si="343"/>
        <v>0</v>
      </c>
      <c r="Q416" s="18">
        <f t="shared" si="344"/>
        <v>0</v>
      </c>
      <c r="R416" s="18">
        <f t="shared" si="345"/>
        <v>0</v>
      </c>
      <c r="S416" s="26">
        <f t="shared" si="346"/>
        <v>0</v>
      </c>
      <c r="T416" s="27">
        <f t="shared" si="347"/>
        <v>0</v>
      </c>
      <c r="U416" s="27"/>
      <c r="V416" s="19">
        <f t="shared" si="317"/>
        <v>0</v>
      </c>
      <c r="W416" s="19">
        <f t="shared" ca="1" si="318"/>
        <v>0</v>
      </c>
      <c r="X416" s="19">
        <f t="shared" si="319"/>
        <v>0</v>
      </c>
      <c r="Y416" s="19">
        <f t="shared" si="320"/>
        <v>0</v>
      </c>
      <c r="Z416" s="19">
        <f t="shared" si="313"/>
        <v>0</v>
      </c>
      <c r="AA416" s="19">
        <f t="shared" ca="1" si="348"/>
        <v>0</v>
      </c>
      <c r="AB416">
        <f t="shared" si="311"/>
        <v>0</v>
      </c>
      <c r="AC416" s="19">
        <f t="shared" si="321"/>
        <v>0</v>
      </c>
      <c r="AD416" s="29">
        <f t="shared" si="312"/>
        <v>0</v>
      </c>
      <c r="AE416" s="19">
        <f t="shared" ca="1" si="322"/>
        <v>0</v>
      </c>
      <c r="AF416" s="29">
        <f t="shared" ca="1" si="349"/>
        <v>0</v>
      </c>
      <c r="AG416" s="19"/>
      <c r="AH416" s="19">
        <f t="shared" si="323"/>
        <v>0</v>
      </c>
      <c r="AI416" s="19">
        <f>SUM($AH$23:AH416)</f>
        <v>100000</v>
      </c>
      <c r="AJ416" s="19">
        <f t="shared" si="350"/>
        <v>153152.45196913762</v>
      </c>
      <c r="AK416" s="19">
        <f t="shared" ca="1" si="351"/>
        <v>153152.45196913762</v>
      </c>
      <c r="AL416" s="20">
        <f ca="1">IF($F$13,OFFSET(product_specs!$J$5,MIN(10,saving_model!AZ416),saving_model!$G$14),0)</f>
        <v>0</v>
      </c>
      <c r="AM416" s="19">
        <f t="shared" si="352"/>
        <v>153152.45196913762</v>
      </c>
      <c r="AN416" s="19">
        <f t="shared" si="361"/>
        <v>152225.59098254272</v>
      </c>
      <c r="AO416" s="19">
        <f t="shared" si="353"/>
        <v>0</v>
      </c>
      <c r="AP416" s="19">
        <f t="shared" si="354"/>
        <v>0</v>
      </c>
      <c r="AQ416" s="18">
        <f t="shared" si="324"/>
        <v>126.85465915211894</v>
      </c>
      <c r="AR416" s="18">
        <f t="shared" si="355"/>
        <v>0</v>
      </c>
      <c r="AS416" s="18">
        <f t="shared" si="356"/>
        <v>2107.431291494061</v>
      </c>
      <c r="AT416" s="3">
        <f>return!Q399</f>
        <v>1.3855679162338763E-2</v>
      </c>
      <c r="AU416" s="8">
        <f t="shared" si="325"/>
        <v>1.1774392868134873</v>
      </c>
      <c r="AV416">
        <f t="shared" si="326"/>
        <v>0</v>
      </c>
      <c r="AW416">
        <f t="shared" si="327"/>
        <v>0</v>
      </c>
      <c r="AX416">
        <f t="shared" si="357"/>
        <v>0</v>
      </c>
      <c r="AY416">
        <f t="shared" si="328"/>
        <v>0</v>
      </c>
      <c r="AZ416">
        <f t="shared" si="329"/>
        <v>32</v>
      </c>
      <c r="BA416">
        <f t="shared" si="330"/>
        <v>5</v>
      </c>
      <c r="BB416">
        <f t="shared" si="358"/>
        <v>2.8320318060007788E-3</v>
      </c>
      <c r="BC416">
        <f t="shared" si="331"/>
        <v>3.3460000388820334E-2</v>
      </c>
      <c r="BD416">
        <f>VLOOKUP(MIN(90,BE416),mortality!$A$4:$G$76,saving_model!BA416+2,FALSE)</f>
        <v>1.6730000194410167E-2</v>
      </c>
      <c r="BE416">
        <f t="shared" si="332"/>
        <v>81</v>
      </c>
      <c r="BF416" s="9">
        <f t="shared" si="359"/>
        <v>8.3717735912058888E-4</v>
      </c>
      <c r="BG416" s="7">
        <f>VLOOKUP(saving_model!AZ416,lapse!$B$4:$C$134,2,FALSE)</f>
        <v>0.01</v>
      </c>
      <c r="BI416">
        <f>discount_curve!K400</f>
        <v>0.64980184999065005</v>
      </c>
    </row>
    <row r="417" spans="1:61" x14ac:dyDescent="0.55000000000000004">
      <c r="A417">
        <f t="shared" si="360"/>
        <v>394</v>
      </c>
      <c r="B417" s="19">
        <f t="shared" ca="1" si="333"/>
        <v>0</v>
      </c>
      <c r="C417">
        <f t="shared" si="314"/>
        <v>0</v>
      </c>
      <c r="D417">
        <f t="shared" si="334"/>
        <v>0</v>
      </c>
      <c r="E417">
        <f t="shared" ca="1" si="335"/>
        <v>0</v>
      </c>
      <c r="F417">
        <f t="shared" si="315"/>
        <v>0</v>
      </c>
      <c r="G417">
        <f t="shared" si="336"/>
        <v>0</v>
      </c>
      <c r="H417">
        <f t="shared" si="337"/>
        <v>0</v>
      </c>
      <c r="I417" s="19">
        <f t="shared" si="338"/>
        <v>0</v>
      </c>
      <c r="J417" s="26">
        <f t="shared" si="339"/>
        <v>0</v>
      </c>
      <c r="L417" s="19">
        <f t="shared" si="340"/>
        <v>0</v>
      </c>
      <c r="M417" s="26">
        <f t="shared" si="316"/>
        <v>0</v>
      </c>
      <c r="N417" s="18">
        <f t="shared" si="341"/>
        <v>0</v>
      </c>
      <c r="O417" s="18">
        <f t="shared" si="342"/>
        <v>0</v>
      </c>
      <c r="P417" s="18">
        <f t="shared" si="343"/>
        <v>0</v>
      </c>
      <c r="Q417" s="18">
        <f t="shared" si="344"/>
        <v>0</v>
      </c>
      <c r="R417" s="18">
        <f t="shared" si="345"/>
        <v>0</v>
      </c>
      <c r="S417" s="26">
        <f t="shared" si="346"/>
        <v>0</v>
      </c>
      <c r="T417" s="27">
        <f t="shared" si="347"/>
        <v>0</v>
      </c>
      <c r="U417" s="27"/>
      <c r="V417" s="19">
        <f t="shared" si="317"/>
        <v>0</v>
      </c>
      <c r="W417" s="19">
        <f t="shared" ca="1" si="318"/>
        <v>0</v>
      </c>
      <c r="X417" s="19">
        <f t="shared" si="319"/>
        <v>0</v>
      </c>
      <c r="Y417" s="19">
        <f t="shared" si="320"/>
        <v>0</v>
      </c>
      <c r="Z417" s="19">
        <f t="shared" si="313"/>
        <v>0</v>
      </c>
      <c r="AA417" s="19">
        <f t="shared" ca="1" si="348"/>
        <v>0</v>
      </c>
      <c r="AB417">
        <f t="shared" si="311"/>
        <v>0</v>
      </c>
      <c r="AC417" s="19">
        <f t="shared" si="321"/>
        <v>0</v>
      </c>
      <c r="AD417" s="29">
        <f t="shared" si="312"/>
        <v>0</v>
      </c>
      <c r="AE417" s="19">
        <f t="shared" ca="1" si="322"/>
        <v>0</v>
      </c>
      <c r="AF417" s="29">
        <f t="shared" ca="1" si="349"/>
        <v>0</v>
      </c>
      <c r="AG417" s="19"/>
      <c r="AH417" s="19">
        <f t="shared" si="323"/>
        <v>0</v>
      </c>
      <c r="AI417" s="19">
        <f>SUM($AH$23:AH417)</f>
        <v>100000</v>
      </c>
      <c r="AJ417" s="19">
        <f t="shared" si="350"/>
        <v>153492.244707215</v>
      </c>
      <c r="AK417" s="19">
        <f t="shared" ca="1" si="351"/>
        <v>153492.244707215</v>
      </c>
      <c r="AL417" s="20">
        <f ca="1">IF($F$13,OFFSET(product_specs!$J$5,MIN(10,saving_model!AZ417),saving_model!$G$14),0)</f>
        <v>0</v>
      </c>
      <c r="AM417" s="19">
        <f t="shared" si="352"/>
        <v>153492.244707215</v>
      </c>
      <c r="AN417" s="19">
        <f t="shared" si="361"/>
        <v>154206.16761488465</v>
      </c>
      <c r="AO417" s="19">
        <f t="shared" si="353"/>
        <v>0</v>
      </c>
      <c r="AP417" s="19">
        <f t="shared" si="354"/>
        <v>0</v>
      </c>
      <c r="AQ417" s="18">
        <f t="shared" si="324"/>
        <v>128.50513967907054</v>
      </c>
      <c r="AR417" s="18">
        <f t="shared" si="355"/>
        <v>0</v>
      </c>
      <c r="AS417" s="18">
        <f t="shared" si="356"/>
        <v>-1170.8355359811592</v>
      </c>
      <c r="AT417" s="3">
        <f>return!Q400</f>
        <v>-7.5989959684751307E-3</v>
      </c>
      <c r="AU417" s="8">
        <f t="shared" si="325"/>
        <v>1.1779287658037829</v>
      </c>
      <c r="AV417">
        <f t="shared" si="326"/>
        <v>0</v>
      </c>
      <c r="AW417">
        <f t="shared" si="327"/>
        <v>0</v>
      </c>
      <c r="AX417">
        <f t="shared" si="357"/>
        <v>0</v>
      </c>
      <c r="AY417">
        <f t="shared" si="328"/>
        <v>0</v>
      </c>
      <c r="AZ417">
        <f t="shared" si="329"/>
        <v>32</v>
      </c>
      <c r="BA417">
        <f t="shared" si="330"/>
        <v>5</v>
      </c>
      <c r="BB417">
        <f t="shared" si="358"/>
        <v>2.8320318060007788E-3</v>
      </c>
      <c r="BC417">
        <f t="shared" si="331"/>
        <v>3.3460000388820334E-2</v>
      </c>
      <c r="BD417">
        <f>VLOOKUP(MIN(90,BE417),mortality!$A$4:$G$76,saving_model!BA417+2,FALSE)</f>
        <v>1.6730000194410167E-2</v>
      </c>
      <c r="BE417">
        <f t="shared" si="332"/>
        <v>81</v>
      </c>
      <c r="BF417" s="9">
        <f t="shared" si="359"/>
        <v>8.3717735912058888E-4</v>
      </c>
      <c r="BG417" s="7">
        <f>VLOOKUP(saving_model!AZ417,lapse!$B$4:$C$134,2,FALSE)</f>
        <v>0.01</v>
      </c>
      <c r="BI417">
        <f>discount_curve!K401</f>
        <v>0.64908946302656556</v>
      </c>
    </row>
    <row r="418" spans="1:61" x14ac:dyDescent="0.55000000000000004">
      <c r="A418">
        <f t="shared" si="360"/>
        <v>395</v>
      </c>
      <c r="B418" s="19">
        <f t="shared" ca="1" si="333"/>
        <v>0</v>
      </c>
      <c r="C418">
        <f t="shared" si="314"/>
        <v>0</v>
      </c>
      <c r="D418">
        <f t="shared" si="334"/>
        <v>0</v>
      </c>
      <c r="E418">
        <f t="shared" ca="1" si="335"/>
        <v>0</v>
      </c>
      <c r="F418">
        <f t="shared" si="315"/>
        <v>0</v>
      </c>
      <c r="G418">
        <f t="shared" si="336"/>
        <v>0</v>
      </c>
      <c r="H418">
        <f t="shared" si="337"/>
        <v>0</v>
      </c>
      <c r="I418" s="19">
        <f t="shared" si="338"/>
        <v>0</v>
      </c>
      <c r="J418" s="26">
        <f t="shared" si="339"/>
        <v>0</v>
      </c>
      <c r="L418" s="19">
        <f t="shared" si="340"/>
        <v>0</v>
      </c>
      <c r="M418" s="26">
        <f t="shared" si="316"/>
        <v>0</v>
      </c>
      <c r="N418" s="18">
        <f t="shared" si="341"/>
        <v>0</v>
      </c>
      <c r="O418" s="18">
        <f t="shared" si="342"/>
        <v>0</v>
      </c>
      <c r="P418" s="18">
        <f t="shared" si="343"/>
        <v>0</v>
      </c>
      <c r="Q418" s="18">
        <f t="shared" si="344"/>
        <v>0</v>
      </c>
      <c r="R418" s="18">
        <f t="shared" si="345"/>
        <v>0</v>
      </c>
      <c r="S418" s="26">
        <f t="shared" si="346"/>
        <v>0</v>
      </c>
      <c r="T418" s="27">
        <f t="shared" si="347"/>
        <v>0</v>
      </c>
      <c r="U418" s="27"/>
      <c r="V418" s="19">
        <f t="shared" si="317"/>
        <v>0</v>
      </c>
      <c r="W418" s="19">
        <f t="shared" ca="1" si="318"/>
        <v>0</v>
      </c>
      <c r="X418" s="19">
        <f t="shared" si="319"/>
        <v>0</v>
      </c>
      <c r="Y418" s="19">
        <f t="shared" si="320"/>
        <v>0</v>
      </c>
      <c r="Z418" s="19">
        <f t="shared" si="313"/>
        <v>0</v>
      </c>
      <c r="AA418" s="19">
        <f t="shared" ca="1" si="348"/>
        <v>0</v>
      </c>
      <c r="AB418">
        <f t="shared" si="311"/>
        <v>0</v>
      </c>
      <c r="AC418" s="19">
        <f t="shared" si="321"/>
        <v>0</v>
      </c>
      <c r="AD418" s="29">
        <f t="shared" si="312"/>
        <v>0</v>
      </c>
      <c r="AE418" s="19">
        <f t="shared" ca="1" si="322"/>
        <v>0</v>
      </c>
      <c r="AF418" s="29">
        <f t="shared" ca="1" si="349"/>
        <v>0</v>
      </c>
      <c r="AG418" s="19"/>
      <c r="AH418" s="19">
        <f t="shared" si="323"/>
        <v>0</v>
      </c>
      <c r="AI418" s="19">
        <f>SUM($AH$23:AH418)</f>
        <v>100000</v>
      </c>
      <c r="AJ418" s="19">
        <f t="shared" si="350"/>
        <v>153848.34476957654</v>
      </c>
      <c r="AK418" s="19">
        <f t="shared" ca="1" si="351"/>
        <v>153848.34476957654</v>
      </c>
      <c r="AL418" s="20">
        <f ca="1">IF($F$13,OFFSET(product_specs!$J$5,MIN(10,saving_model!AZ418),saving_model!$G$14),0)</f>
        <v>0</v>
      </c>
      <c r="AM418" s="19">
        <f t="shared" si="352"/>
        <v>153848.34476957654</v>
      </c>
      <c r="AN418" s="19">
        <f t="shared" si="361"/>
        <v>152906.82693922441</v>
      </c>
      <c r="AO418" s="19">
        <f t="shared" si="353"/>
        <v>0</v>
      </c>
      <c r="AP418" s="19">
        <f t="shared" si="354"/>
        <v>0</v>
      </c>
      <c r="AQ418" s="18">
        <f t="shared" si="324"/>
        <v>127.42235578268702</v>
      </c>
      <c r="AR418" s="18">
        <f t="shared" si="355"/>
        <v>0</v>
      </c>
      <c r="AS418" s="18">
        <f t="shared" si="356"/>
        <v>2137.8803722696262</v>
      </c>
      <c r="AT418" s="3">
        <f>return!Q401</f>
        <v>1.3993249797632279E-2</v>
      </c>
      <c r="AU418" s="8">
        <f t="shared" si="325"/>
        <v>1.1784184482777609</v>
      </c>
      <c r="AV418">
        <f t="shared" si="326"/>
        <v>0</v>
      </c>
      <c r="AW418">
        <f t="shared" si="327"/>
        <v>0</v>
      </c>
      <c r="AX418">
        <f t="shared" si="357"/>
        <v>0</v>
      </c>
      <c r="AY418">
        <f t="shared" si="328"/>
        <v>0</v>
      </c>
      <c r="AZ418">
        <f t="shared" si="329"/>
        <v>32</v>
      </c>
      <c r="BA418">
        <f t="shared" si="330"/>
        <v>5</v>
      </c>
      <c r="BB418">
        <f t="shared" si="358"/>
        <v>2.8320318060007788E-3</v>
      </c>
      <c r="BC418">
        <f t="shared" si="331"/>
        <v>3.3460000388820334E-2</v>
      </c>
      <c r="BD418">
        <f>VLOOKUP(MIN(90,BE418),mortality!$A$4:$G$76,saving_model!BA418+2,FALSE)</f>
        <v>1.6730000194410167E-2</v>
      </c>
      <c r="BE418">
        <f t="shared" si="332"/>
        <v>81</v>
      </c>
      <c r="BF418" s="9">
        <f t="shared" si="359"/>
        <v>8.3717735912058888E-4</v>
      </c>
      <c r="BG418" s="7">
        <f>VLOOKUP(saving_model!AZ418,lapse!$B$4:$C$134,2,FALSE)</f>
        <v>0.01</v>
      </c>
      <c r="BI418">
        <f>discount_curve!K402</f>
        <v>0.64837785706239137</v>
      </c>
    </row>
    <row r="419" spans="1:61" x14ac:dyDescent="0.55000000000000004">
      <c r="A419">
        <f t="shared" si="360"/>
        <v>396</v>
      </c>
      <c r="B419" s="19">
        <f t="shared" ca="1" si="333"/>
        <v>0</v>
      </c>
      <c r="C419">
        <f t="shared" si="314"/>
        <v>0</v>
      </c>
      <c r="D419">
        <f t="shared" si="334"/>
        <v>0</v>
      </c>
      <c r="E419">
        <f t="shared" ca="1" si="335"/>
        <v>0</v>
      </c>
      <c r="F419">
        <f t="shared" si="315"/>
        <v>0</v>
      </c>
      <c r="G419">
        <f t="shared" si="336"/>
        <v>0</v>
      </c>
      <c r="H419">
        <f t="shared" si="337"/>
        <v>0</v>
      </c>
      <c r="I419" s="19">
        <f t="shared" si="338"/>
        <v>0</v>
      </c>
      <c r="J419" s="26">
        <f t="shared" si="339"/>
        <v>0</v>
      </c>
      <c r="L419" s="19">
        <f t="shared" si="340"/>
        <v>0</v>
      </c>
      <c r="M419" s="26">
        <f t="shared" si="316"/>
        <v>0</v>
      </c>
      <c r="N419" s="18">
        <f t="shared" si="341"/>
        <v>0</v>
      </c>
      <c r="O419" s="18">
        <f t="shared" si="342"/>
        <v>0</v>
      </c>
      <c r="P419" s="18">
        <f t="shared" si="343"/>
        <v>0</v>
      </c>
      <c r="Q419" s="18">
        <f t="shared" si="344"/>
        <v>0</v>
      </c>
      <c r="R419" s="18">
        <f t="shared" si="345"/>
        <v>0</v>
      </c>
      <c r="S419" s="26">
        <f t="shared" si="346"/>
        <v>0</v>
      </c>
      <c r="T419" s="27">
        <f t="shared" si="347"/>
        <v>0</v>
      </c>
      <c r="U419" s="27"/>
      <c r="V419" s="19">
        <f t="shared" si="317"/>
        <v>0</v>
      </c>
      <c r="W419" s="19">
        <f t="shared" ca="1" si="318"/>
        <v>0</v>
      </c>
      <c r="X419" s="19">
        <f t="shared" si="319"/>
        <v>0</v>
      </c>
      <c r="Y419" s="19">
        <f t="shared" si="320"/>
        <v>0</v>
      </c>
      <c r="Z419" s="19">
        <f t="shared" si="313"/>
        <v>0</v>
      </c>
      <c r="AA419" s="19">
        <f t="shared" ca="1" si="348"/>
        <v>0</v>
      </c>
      <c r="AB419">
        <f t="shared" si="311"/>
        <v>0</v>
      </c>
      <c r="AC419" s="19">
        <f t="shared" si="321"/>
        <v>0</v>
      </c>
      <c r="AD419" s="29">
        <f t="shared" si="312"/>
        <v>0</v>
      </c>
      <c r="AE419" s="19">
        <f t="shared" ca="1" si="322"/>
        <v>0</v>
      </c>
      <c r="AF419" s="29">
        <f t="shared" ca="1" si="349"/>
        <v>0</v>
      </c>
      <c r="AG419" s="19"/>
      <c r="AH419" s="19">
        <f t="shared" si="323"/>
        <v>0</v>
      </c>
      <c r="AI419" s="19">
        <f>SUM($AH$23:AH419)</f>
        <v>100000</v>
      </c>
      <c r="AJ419" s="19">
        <f t="shared" si="350"/>
        <v>155728.16707362316</v>
      </c>
      <c r="AK419" s="19">
        <f t="shared" ca="1" si="351"/>
        <v>155728.16707362316</v>
      </c>
      <c r="AL419" s="20">
        <f ca="1">IF($F$13,OFFSET(product_specs!$J$5,MIN(10,saving_model!AZ419),saving_model!$G$14),0)</f>
        <v>0</v>
      </c>
      <c r="AM419" s="19">
        <f t="shared" si="352"/>
        <v>155728.16707362316</v>
      </c>
      <c r="AN419" s="19">
        <f t="shared" si="361"/>
        <v>154917.28495571137</v>
      </c>
      <c r="AO419" s="19">
        <f t="shared" si="353"/>
        <v>0</v>
      </c>
      <c r="AP419" s="19">
        <f t="shared" si="354"/>
        <v>0</v>
      </c>
      <c r="AQ419" s="18">
        <f t="shared" si="324"/>
        <v>129.09773746309281</v>
      </c>
      <c r="AR419" s="18">
        <f t="shared" si="355"/>
        <v>0</v>
      </c>
      <c r="AS419" s="18">
        <f t="shared" si="356"/>
        <v>1879.959710749803</v>
      </c>
      <c r="AT419" s="3">
        <f>return!Q402</f>
        <v>1.2145369388550931E-2</v>
      </c>
      <c r="AU419" s="8">
        <f t="shared" si="325"/>
        <v>1.1789083343200124</v>
      </c>
      <c r="AV419">
        <f t="shared" si="326"/>
        <v>0</v>
      </c>
      <c r="AW419">
        <f t="shared" si="327"/>
        <v>0</v>
      </c>
      <c r="AX419">
        <f t="shared" si="357"/>
        <v>0</v>
      </c>
      <c r="AY419">
        <f t="shared" si="328"/>
        <v>0</v>
      </c>
      <c r="AZ419">
        <f t="shared" si="329"/>
        <v>33</v>
      </c>
      <c r="BA419">
        <f t="shared" si="330"/>
        <v>5</v>
      </c>
      <c r="BB419">
        <f t="shared" si="358"/>
        <v>3.1609701269001977E-3</v>
      </c>
      <c r="BC419">
        <f t="shared" si="331"/>
        <v>3.7279086416888291E-2</v>
      </c>
      <c r="BD419">
        <f>VLOOKUP(MIN(90,BE419),mortality!$A$4:$G$76,saving_model!BA419+2,FALSE)</f>
        <v>1.8639543208444145E-2</v>
      </c>
      <c r="BE419">
        <f t="shared" si="332"/>
        <v>82</v>
      </c>
      <c r="BF419" s="9">
        <f t="shared" si="359"/>
        <v>8.3717735912058888E-4</v>
      </c>
      <c r="BG419" s="7">
        <f>VLOOKUP(saving_model!AZ419,lapse!$B$4:$C$134,2,FALSE)</f>
        <v>0.01</v>
      </c>
      <c r="BI419">
        <f>discount_curve!K403</f>
        <v>0.64956831786733604</v>
      </c>
    </row>
    <row r="420" spans="1:61" x14ac:dyDescent="0.55000000000000004">
      <c r="A420">
        <f t="shared" si="360"/>
        <v>397</v>
      </c>
      <c r="B420" s="19">
        <f t="shared" ca="1" si="333"/>
        <v>0</v>
      </c>
      <c r="C420">
        <f t="shared" si="314"/>
        <v>0</v>
      </c>
      <c r="D420">
        <f t="shared" si="334"/>
        <v>0</v>
      </c>
      <c r="E420">
        <f t="shared" ca="1" si="335"/>
        <v>0</v>
      </c>
      <c r="F420">
        <f t="shared" si="315"/>
        <v>0</v>
      </c>
      <c r="G420">
        <f t="shared" si="336"/>
        <v>0</v>
      </c>
      <c r="H420">
        <f t="shared" si="337"/>
        <v>0</v>
      </c>
      <c r="I420" s="19">
        <f t="shared" si="338"/>
        <v>0</v>
      </c>
      <c r="J420" s="26">
        <f t="shared" si="339"/>
        <v>0</v>
      </c>
      <c r="L420" s="19">
        <f t="shared" si="340"/>
        <v>0</v>
      </c>
      <c r="M420" s="26">
        <f t="shared" si="316"/>
        <v>0</v>
      </c>
      <c r="N420" s="18">
        <f t="shared" si="341"/>
        <v>0</v>
      </c>
      <c r="O420" s="18">
        <f t="shared" si="342"/>
        <v>0</v>
      </c>
      <c r="P420" s="18">
        <f t="shared" si="343"/>
        <v>0</v>
      </c>
      <c r="Q420" s="18">
        <f t="shared" si="344"/>
        <v>0</v>
      </c>
      <c r="R420" s="18">
        <f t="shared" si="345"/>
        <v>0</v>
      </c>
      <c r="S420" s="26">
        <f t="shared" si="346"/>
        <v>0</v>
      </c>
      <c r="T420" s="27">
        <f t="shared" si="347"/>
        <v>0</v>
      </c>
      <c r="U420" s="27"/>
      <c r="V420" s="19">
        <f t="shared" si="317"/>
        <v>0</v>
      </c>
      <c r="W420" s="19">
        <f t="shared" ca="1" si="318"/>
        <v>0</v>
      </c>
      <c r="X420" s="19">
        <f t="shared" si="319"/>
        <v>0</v>
      </c>
      <c r="Y420" s="19">
        <f t="shared" si="320"/>
        <v>0</v>
      </c>
      <c r="Z420" s="19">
        <f t="shared" si="313"/>
        <v>0</v>
      </c>
      <c r="AA420" s="19">
        <f t="shared" ca="1" si="348"/>
        <v>0</v>
      </c>
      <c r="AB420">
        <f t="shared" si="311"/>
        <v>0</v>
      </c>
      <c r="AC420" s="19">
        <f t="shared" si="321"/>
        <v>0</v>
      </c>
      <c r="AD420" s="29">
        <f t="shared" si="312"/>
        <v>0</v>
      </c>
      <c r="AE420" s="19">
        <f t="shared" ca="1" si="322"/>
        <v>0</v>
      </c>
      <c r="AF420" s="29">
        <f t="shared" ca="1" si="349"/>
        <v>0</v>
      </c>
      <c r="AG420" s="19"/>
      <c r="AH420" s="19">
        <f t="shared" si="323"/>
        <v>0</v>
      </c>
      <c r="AI420" s="19">
        <f>SUM($AH$23:AH420)</f>
        <v>100000</v>
      </c>
      <c r="AJ420" s="19">
        <f t="shared" si="350"/>
        <v>156539.38425111695</v>
      </c>
      <c r="AK420" s="19">
        <f t="shared" ca="1" si="351"/>
        <v>156539.38425111695</v>
      </c>
      <c r="AL420" s="20">
        <f ca="1">IF($F$13,OFFSET(product_specs!$J$5,MIN(10,saving_model!AZ420),saving_model!$G$14),0)</f>
        <v>0</v>
      </c>
      <c r="AM420" s="19">
        <f t="shared" si="352"/>
        <v>156539.38425111695</v>
      </c>
      <c r="AN420" s="19">
        <f t="shared" si="361"/>
        <v>156668.14692899806</v>
      </c>
      <c r="AO420" s="19">
        <f t="shared" si="353"/>
        <v>0</v>
      </c>
      <c r="AP420" s="19">
        <f t="shared" si="354"/>
        <v>0</v>
      </c>
      <c r="AQ420" s="18">
        <f t="shared" si="324"/>
        <v>130.55678910749839</v>
      </c>
      <c r="AR420" s="18">
        <f t="shared" si="355"/>
        <v>0</v>
      </c>
      <c r="AS420" s="18">
        <f t="shared" si="356"/>
        <v>3.5882224527859119</v>
      </c>
      <c r="AT420" s="3">
        <f>return!Q403</f>
        <v>2.2922433196903569E-5</v>
      </c>
      <c r="AU420" s="8">
        <f t="shared" si="325"/>
        <v>1.179398424015164</v>
      </c>
      <c r="AV420">
        <f t="shared" si="326"/>
        <v>0</v>
      </c>
      <c r="AW420">
        <f t="shared" si="327"/>
        <v>0</v>
      </c>
      <c r="AX420">
        <f t="shared" si="357"/>
        <v>0</v>
      </c>
      <c r="AY420">
        <f t="shared" si="328"/>
        <v>0</v>
      </c>
      <c r="AZ420">
        <f t="shared" si="329"/>
        <v>33</v>
      </c>
      <c r="BA420">
        <f t="shared" si="330"/>
        <v>5</v>
      </c>
      <c r="BB420">
        <f t="shared" si="358"/>
        <v>3.1609701269001977E-3</v>
      </c>
      <c r="BC420">
        <f t="shared" si="331"/>
        <v>3.7279086416888291E-2</v>
      </c>
      <c r="BD420">
        <f>VLOOKUP(MIN(90,BE420),mortality!$A$4:$G$76,saving_model!BA420+2,FALSE)</f>
        <v>1.8639543208444145E-2</v>
      </c>
      <c r="BE420">
        <f t="shared" si="332"/>
        <v>82</v>
      </c>
      <c r="BF420" s="9">
        <f t="shared" si="359"/>
        <v>8.3717735912058888E-4</v>
      </c>
      <c r="BG420" s="7">
        <f>VLOOKUP(saving_model!AZ420,lapse!$B$4:$C$134,2,FALSE)</f>
        <v>0.01</v>
      </c>
      <c r="BI420">
        <f>discount_curve!K404</f>
        <v>0.64886098994341879</v>
      </c>
    </row>
    <row r="421" spans="1:61" x14ac:dyDescent="0.55000000000000004">
      <c r="A421">
        <f t="shared" si="360"/>
        <v>398</v>
      </c>
      <c r="B421" s="19">
        <f t="shared" ca="1" si="333"/>
        <v>0</v>
      </c>
      <c r="C421">
        <f t="shared" si="314"/>
        <v>0</v>
      </c>
      <c r="D421">
        <f t="shared" si="334"/>
        <v>0</v>
      </c>
      <c r="E421">
        <f t="shared" ca="1" si="335"/>
        <v>0</v>
      </c>
      <c r="F421">
        <f t="shared" si="315"/>
        <v>0</v>
      </c>
      <c r="G421">
        <f t="shared" si="336"/>
        <v>0</v>
      </c>
      <c r="H421">
        <f t="shared" si="337"/>
        <v>0</v>
      </c>
      <c r="I421" s="19">
        <f t="shared" si="338"/>
        <v>0</v>
      </c>
      <c r="J421" s="26">
        <f t="shared" si="339"/>
        <v>0</v>
      </c>
      <c r="L421" s="19">
        <f t="shared" si="340"/>
        <v>0</v>
      </c>
      <c r="M421" s="26">
        <f t="shared" si="316"/>
        <v>0</v>
      </c>
      <c r="N421" s="18">
        <f t="shared" si="341"/>
        <v>0</v>
      </c>
      <c r="O421" s="18">
        <f t="shared" si="342"/>
        <v>0</v>
      </c>
      <c r="P421" s="18">
        <f t="shared" si="343"/>
        <v>0</v>
      </c>
      <c r="Q421" s="18">
        <f t="shared" si="344"/>
        <v>0</v>
      </c>
      <c r="R421" s="18">
        <f t="shared" si="345"/>
        <v>0</v>
      </c>
      <c r="S421" s="26">
        <f t="shared" si="346"/>
        <v>0</v>
      </c>
      <c r="T421" s="27">
        <f t="shared" si="347"/>
        <v>0</v>
      </c>
      <c r="U421" s="27"/>
      <c r="V421" s="19">
        <f t="shared" si="317"/>
        <v>0</v>
      </c>
      <c r="W421" s="19">
        <f t="shared" ca="1" si="318"/>
        <v>0</v>
      </c>
      <c r="X421" s="19">
        <f t="shared" si="319"/>
        <v>0</v>
      </c>
      <c r="Y421" s="19">
        <f t="shared" si="320"/>
        <v>0</v>
      </c>
      <c r="Z421" s="19">
        <f t="shared" si="313"/>
        <v>0</v>
      </c>
      <c r="AA421" s="19">
        <f t="shared" ca="1" si="348"/>
        <v>0</v>
      </c>
      <c r="AB421">
        <f t="shared" si="311"/>
        <v>0</v>
      </c>
      <c r="AC421" s="19">
        <f t="shared" si="321"/>
        <v>0</v>
      </c>
      <c r="AD421" s="29">
        <f t="shared" si="312"/>
        <v>0</v>
      </c>
      <c r="AE421" s="19">
        <f t="shared" ca="1" si="322"/>
        <v>0</v>
      </c>
      <c r="AF421" s="29">
        <f t="shared" ca="1" si="349"/>
        <v>0</v>
      </c>
      <c r="AG421" s="19"/>
      <c r="AH421" s="19">
        <f t="shared" si="323"/>
        <v>0</v>
      </c>
      <c r="AI421" s="19">
        <f>SUM($AH$23:AH421)</f>
        <v>100000</v>
      </c>
      <c r="AJ421" s="19">
        <f t="shared" si="350"/>
        <v>156242.47482709261</v>
      </c>
      <c r="AK421" s="19">
        <f t="shared" ca="1" si="351"/>
        <v>156242.47482709261</v>
      </c>
      <c r="AL421" s="20">
        <f ca="1">IF($F$13,OFFSET(product_specs!$J$5,MIN(10,saving_model!AZ421),saving_model!$G$14),0)</f>
        <v>0</v>
      </c>
      <c r="AM421" s="19">
        <f t="shared" si="352"/>
        <v>156242.47482709261</v>
      </c>
      <c r="AN421" s="19">
        <f t="shared" si="361"/>
        <v>156541.17836234334</v>
      </c>
      <c r="AO421" s="19">
        <f t="shared" si="353"/>
        <v>0</v>
      </c>
      <c r="AP421" s="19">
        <f t="shared" si="354"/>
        <v>0</v>
      </c>
      <c r="AQ421" s="18">
        <f t="shared" si="324"/>
        <v>130.45098196861946</v>
      </c>
      <c r="AR421" s="18">
        <f t="shared" si="355"/>
        <v>0</v>
      </c>
      <c r="AS421" s="18">
        <f t="shared" si="356"/>
        <v>-336.50510656423387</v>
      </c>
      <c r="AT421" s="3">
        <f>return!Q404</f>
        <v>-2.1514196129648333E-3</v>
      </c>
      <c r="AU421" s="8">
        <f t="shared" si="325"/>
        <v>1.1798887174478772</v>
      </c>
      <c r="AV421">
        <f t="shared" si="326"/>
        <v>0</v>
      </c>
      <c r="AW421">
        <f t="shared" si="327"/>
        <v>0</v>
      </c>
      <c r="AX421">
        <f t="shared" si="357"/>
        <v>0</v>
      </c>
      <c r="AY421">
        <f t="shared" si="328"/>
        <v>0</v>
      </c>
      <c r="AZ421">
        <f t="shared" si="329"/>
        <v>33</v>
      </c>
      <c r="BA421">
        <f t="shared" si="330"/>
        <v>5</v>
      </c>
      <c r="BB421">
        <f t="shared" si="358"/>
        <v>3.1609701269001977E-3</v>
      </c>
      <c r="BC421">
        <f t="shared" si="331"/>
        <v>3.7279086416888291E-2</v>
      </c>
      <c r="BD421">
        <f>VLOOKUP(MIN(90,BE421),mortality!$A$4:$G$76,saving_model!BA421+2,FALSE)</f>
        <v>1.8639543208444145E-2</v>
      </c>
      <c r="BE421">
        <f t="shared" si="332"/>
        <v>82</v>
      </c>
      <c r="BF421" s="9">
        <f t="shared" si="359"/>
        <v>8.3717735912058888E-4</v>
      </c>
      <c r="BG421" s="7">
        <f>VLOOKUP(saving_model!AZ421,lapse!$B$4:$C$134,2,FALSE)</f>
        <v>0.01</v>
      </c>
      <c r="BI421">
        <f>discount_curve!K405</f>
        <v>0.64815443224301483</v>
      </c>
    </row>
    <row r="422" spans="1:61" x14ac:dyDescent="0.55000000000000004">
      <c r="A422">
        <f t="shared" si="360"/>
        <v>399</v>
      </c>
      <c r="B422" s="19">
        <f t="shared" ca="1" si="333"/>
        <v>0</v>
      </c>
      <c r="C422">
        <f t="shared" si="314"/>
        <v>0</v>
      </c>
      <c r="D422">
        <f t="shared" si="334"/>
        <v>0</v>
      </c>
      <c r="E422">
        <f t="shared" ca="1" si="335"/>
        <v>0</v>
      </c>
      <c r="F422">
        <f t="shared" si="315"/>
        <v>0</v>
      </c>
      <c r="G422">
        <f t="shared" si="336"/>
        <v>0</v>
      </c>
      <c r="H422">
        <f t="shared" si="337"/>
        <v>0</v>
      </c>
      <c r="I422" s="19">
        <f t="shared" si="338"/>
        <v>0</v>
      </c>
      <c r="J422" s="26">
        <f t="shared" si="339"/>
        <v>0</v>
      </c>
      <c r="L422" s="19">
        <f t="shared" si="340"/>
        <v>0</v>
      </c>
      <c r="M422" s="26">
        <f t="shared" si="316"/>
        <v>0</v>
      </c>
      <c r="N422" s="18">
        <f t="shared" si="341"/>
        <v>0</v>
      </c>
      <c r="O422" s="18">
        <f t="shared" si="342"/>
        <v>0</v>
      </c>
      <c r="P422" s="18">
        <f t="shared" si="343"/>
        <v>0</v>
      </c>
      <c r="Q422" s="18">
        <f t="shared" si="344"/>
        <v>0</v>
      </c>
      <c r="R422" s="18">
        <f t="shared" si="345"/>
        <v>0</v>
      </c>
      <c r="S422" s="26">
        <f t="shared" si="346"/>
        <v>0</v>
      </c>
      <c r="T422" s="27">
        <f t="shared" si="347"/>
        <v>0</v>
      </c>
      <c r="U422" s="27"/>
      <c r="V422" s="19">
        <f t="shared" si="317"/>
        <v>0</v>
      </c>
      <c r="W422" s="19">
        <f t="shared" ca="1" si="318"/>
        <v>0</v>
      </c>
      <c r="X422" s="19">
        <f t="shared" si="319"/>
        <v>0</v>
      </c>
      <c r="Y422" s="19">
        <f t="shared" si="320"/>
        <v>0</v>
      </c>
      <c r="Z422" s="19">
        <f t="shared" si="313"/>
        <v>0</v>
      </c>
      <c r="AA422" s="19">
        <f t="shared" ca="1" si="348"/>
        <v>0</v>
      </c>
      <c r="AB422">
        <f t="shared" si="311"/>
        <v>0</v>
      </c>
      <c r="AC422" s="19">
        <f t="shared" si="321"/>
        <v>0</v>
      </c>
      <c r="AD422" s="29">
        <f t="shared" si="312"/>
        <v>0</v>
      </c>
      <c r="AE422" s="19">
        <f t="shared" ca="1" si="322"/>
        <v>0</v>
      </c>
      <c r="AF422" s="29">
        <f t="shared" ca="1" si="349"/>
        <v>0</v>
      </c>
      <c r="AG422" s="19"/>
      <c r="AH422" s="19">
        <f t="shared" si="323"/>
        <v>0</v>
      </c>
      <c r="AI422" s="19">
        <f>SUM($AH$23:AH422)</f>
        <v>100000</v>
      </c>
      <c r="AJ422" s="19">
        <f t="shared" si="350"/>
        <v>156247.9232776624</v>
      </c>
      <c r="AK422" s="19">
        <f t="shared" ca="1" si="351"/>
        <v>156247.9232776624</v>
      </c>
      <c r="AL422" s="20">
        <f ca="1">IF($F$13,OFFSET(product_specs!$J$5,MIN(10,saving_model!AZ422),saving_model!$G$14),0)</f>
        <v>0</v>
      </c>
      <c r="AM422" s="19">
        <f t="shared" si="352"/>
        <v>156247.9232776624</v>
      </c>
      <c r="AN422" s="19">
        <f t="shared" si="361"/>
        <v>156074.2222738105</v>
      </c>
      <c r="AO422" s="19">
        <f t="shared" si="353"/>
        <v>0</v>
      </c>
      <c r="AP422" s="19">
        <f t="shared" si="354"/>
        <v>0</v>
      </c>
      <c r="AQ422" s="18">
        <f t="shared" si="324"/>
        <v>130.06185189484208</v>
      </c>
      <c r="AR422" s="18">
        <f t="shared" si="355"/>
        <v>0</v>
      </c>
      <c r="AS422" s="18">
        <f t="shared" si="356"/>
        <v>607.52571149342486</v>
      </c>
      <c r="AT422" s="3">
        <f>return!Q405</f>
        <v>3.8957900690204106E-3</v>
      </c>
      <c r="AU422" s="8">
        <f t="shared" si="325"/>
        <v>1.1803792147028485</v>
      </c>
      <c r="AV422">
        <f t="shared" si="326"/>
        <v>0</v>
      </c>
      <c r="AW422">
        <f t="shared" si="327"/>
        <v>0</v>
      </c>
      <c r="AX422">
        <f t="shared" si="357"/>
        <v>0</v>
      </c>
      <c r="AY422">
        <f t="shared" si="328"/>
        <v>0</v>
      </c>
      <c r="AZ422">
        <f t="shared" si="329"/>
        <v>33</v>
      </c>
      <c r="BA422">
        <f t="shared" si="330"/>
        <v>5</v>
      </c>
      <c r="BB422">
        <f t="shared" si="358"/>
        <v>3.1609701269001977E-3</v>
      </c>
      <c r="BC422">
        <f t="shared" si="331"/>
        <v>3.7279086416888291E-2</v>
      </c>
      <c r="BD422">
        <f>VLOOKUP(MIN(90,BE422),mortality!$A$4:$G$76,saving_model!BA422+2,FALSE)</f>
        <v>1.8639543208444145E-2</v>
      </c>
      <c r="BE422">
        <f t="shared" si="332"/>
        <v>82</v>
      </c>
      <c r="BF422" s="9">
        <f t="shared" si="359"/>
        <v>8.3717735912058888E-4</v>
      </c>
      <c r="BG422" s="7">
        <f>VLOOKUP(saving_model!AZ422,lapse!$B$4:$C$134,2,FALSE)</f>
        <v>0.01</v>
      </c>
      <c r="BI422">
        <f>discount_curve!K406</f>
        <v>0.64744864392741253</v>
      </c>
    </row>
    <row r="423" spans="1:61" x14ac:dyDescent="0.55000000000000004">
      <c r="A423">
        <f t="shared" si="360"/>
        <v>400</v>
      </c>
      <c r="B423" s="19">
        <f t="shared" ca="1" si="333"/>
        <v>0</v>
      </c>
      <c r="C423">
        <f t="shared" si="314"/>
        <v>0</v>
      </c>
      <c r="D423">
        <f t="shared" si="334"/>
        <v>0</v>
      </c>
      <c r="E423">
        <f t="shared" ca="1" si="335"/>
        <v>0</v>
      </c>
      <c r="F423">
        <f t="shared" si="315"/>
        <v>0</v>
      </c>
      <c r="G423">
        <f t="shared" si="336"/>
        <v>0</v>
      </c>
      <c r="H423">
        <f t="shared" si="337"/>
        <v>0</v>
      </c>
      <c r="I423" s="19">
        <f t="shared" si="338"/>
        <v>0</v>
      </c>
      <c r="J423" s="26">
        <f t="shared" si="339"/>
        <v>0</v>
      </c>
      <c r="L423" s="19">
        <f t="shared" si="340"/>
        <v>0</v>
      </c>
      <c r="M423" s="26">
        <f t="shared" si="316"/>
        <v>0</v>
      </c>
      <c r="N423" s="18">
        <f t="shared" si="341"/>
        <v>0</v>
      </c>
      <c r="O423" s="18">
        <f t="shared" si="342"/>
        <v>0</v>
      </c>
      <c r="P423" s="18">
        <f t="shared" si="343"/>
        <v>0</v>
      </c>
      <c r="Q423" s="18">
        <f t="shared" si="344"/>
        <v>0</v>
      </c>
      <c r="R423" s="18">
        <f t="shared" si="345"/>
        <v>0</v>
      </c>
      <c r="S423" s="26">
        <f t="shared" si="346"/>
        <v>0</v>
      </c>
      <c r="T423" s="27">
        <f t="shared" si="347"/>
        <v>0</v>
      </c>
      <c r="U423" s="27"/>
      <c r="V423" s="19">
        <f t="shared" si="317"/>
        <v>0</v>
      </c>
      <c r="W423" s="19">
        <f t="shared" ca="1" si="318"/>
        <v>0</v>
      </c>
      <c r="X423" s="19">
        <f t="shared" si="319"/>
        <v>0</v>
      </c>
      <c r="Y423" s="19">
        <f t="shared" si="320"/>
        <v>0</v>
      </c>
      <c r="Z423" s="19">
        <f t="shared" si="313"/>
        <v>0</v>
      </c>
      <c r="AA423" s="19">
        <f t="shared" ca="1" si="348"/>
        <v>0</v>
      </c>
      <c r="AB423">
        <f t="shared" si="311"/>
        <v>0</v>
      </c>
      <c r="AC423" s="19">
        <f t="shared" si="321"/>
        <v>0</v>
      </c>
      <c r="AD423" s="29">
        <f t="shared" si="312"/>
        <v>0</v>
      </c>
      <c r="AE423" s="19">
        <f t="shared" ca="1" si="322"/>
        <v>0</v>
      </c>
      <c r="AF423" s="29">
        <f t="shared" ca="1" si="349"/>
        <v>0</v>
      </c>
      <c r="AG423" s="19"/>
      <c r="AH423" s="19">
        <f t="shared" si="323"/>
        <v>0</v>
      </c>
      <c r="AI423" s="19">
        <f>SUM($AH$23:AH423)</f>
        <v>100000</v>
      </c>
      <c r="AJ423" s="19">
        <f t="shared" si="350"/>
        <v>155493.31421675999</v>
      </c>
      <c r="AK423" s="19">
        <f t="shared" ca="1" si="351"/>
        <v>155493.31421675999</v>
      </c>
      <c r="AL423" s="20">
        <f ca="1">IF($F$13,OFFSET(product_specs!$J$5,MIN(10,saving_model!AZ423),saving_model!$G$14),0)</f>
        <v>0</v>
      </c>
      <c r="AM423" s="19">
        <f t="shared" si="352"/>
        <v>155493.31421675999</v>
      </c>
      <c r="AN423" s="19">
        <f t="shared" si="361"/>
        <v>156551.68613340909</v>
      </c>
      <c r="AO423" s="19">
        <f t="shared" si="353"/>
        <v>0</v>
      </c>
      <c r="AP423" s="19">
        <f t="shared" si="354"/>
        <v>0</v>
      </c>
      <c r="AQ423" s="18">
        <f t="shared" si="324"/>
        <v>130.45973844450756</v>
      </c>
      <c r="AR423" s="18">
        <f t="shared" si="355"/>
        <v>0</v>
      </c>
      <c r="AS423" s="18">
        <f t="shared" si="356"/>
        <v>-1855.8243564092188</v>
      </c>
      <c r="AT423" s="3">
        <f>return!Q406</f>
        <v>-1.1864274428607602E-2</v>
      </c>
      <c r="AU423" s="8">
        <f t="shared" si="325"/>
        <v>1.1808699158648099</v>
      </c>
      <c r="AV423">
        <f t="shared" si="326"/>
        <v>0</v>
      </c>
      <c r="AW423">
        <f t="shared" si="327"/>
        <v>0</v>
      </c>
      <c r="AX423">
        <f t="shared" si="357"/>
        <v>0</v>
      </c>
      <c r="AY423">
        <f t="shared" si="328"/>
        <v>0</v>
      </c>
      <c r="AZ423">
        <f t="shared" si="329"/>
        <v>33</v>
      </c>
      <c r="BA423">
        <f t="shared" si="330"/>
        <v>5</v>
      </c>
      <c r="BB423">
        <f t="shared" si="358"/>
        <v>3.1609701269001977E-3</v>
      </c>
      <c r="BC423">
        <f t="shared" si="331"/>
        <v>3.7279086416888291E-2</v>
      </c>
      <c r="BD423">
        <f>VLOOKUP(MIN(90,BE423),mortality!$A$4:$G$76,saving_model!BA423+2,FALSE)</f>
        <v>1.8639543208444145E-2</v>
      </c>
      <c r="BE423">
        <f t="shared" si="332"/>
        <v>82</v>
      </c>
      <c r="BF423" s="9">
        <f t="shared" si="359"/>
        <v>8.3717735912058888E-4</v>
      </c>
      <c r="BG423" s="7">
        <f>VLOOKUP(saving_model!AZ423,lapse!$B$4:$C$134,2,FALSE)</f>
        <v>0.01</v>
      </c>
      <c r="BI423">
        <f>discount_curve!K407</f>
        <v>0.64674362415881315</v>
      </c>
    </row>
    <row r="424" spans="1:61" x14ac:dyDescent="0.55000000000000004">
      <c r="A424">
        <f t="shared" si="360"/>
        <v>401</v>
      </c>
      <c r="B424" s="19">
        <f t="shared" ca="1" si="333"/>
        <v>0</v>
      </c>
      <c r="C424">
        <f t="shared" si="314"/>
        <v>0</v>
      </c>
      <c r="D424">
        <f t="shared" si="334"/>
        <v>0</v>
      </c>
      <c r="E424">
        <f t="shared" ca="1" si="335"/>
        <v>0</v>
      </c>
      <c r="F424">
        <f t="shared" si="315"/>
        <v>0</v>
      </c>
      <c r="G424">
        <f t="shared" si="336"/>
        <v>0</v>
      </c>
      <c r="H424">
        <f t="shared" si="337"/>
        <v>0</v>
      </c>
      <c r="I424" s="19">
        <f t="shared" si="338"/>
        <v>0</v>
      </c>
      <c r="J424" s="26">
        <f t="shared" si="339"/>
        <v>0</v>
      </c>
      <c r="L424" s="19">
        <f t="shared" si="340"/>
        <v>0</v>
      </c>
      <c r="M424" s="26">
        <f t="shared" si="316"/>
        <v>0</v>
      </c>
      <c r="N424" s="18">
        <f t="shared" si="341"/>
        <v>0</v>
      </c>
      <c r="O424" s="18">
        <f t="shared" si="342"/>
        <v>0</v>
      </c>
      <c r="P424" s="18">
        <f t="shared" si="343"/>
        <v>0</v>
      </c>
      <c r="Q424" s="18">
        <f t="shared" si="344"/>
        <v>0</v>
      </c>
      <c r="R424" s="18">
        <f t="shared" si="345"/>
        <v>0</v>
      </c>
      <c r="S424" s="26">
        <f t="shared" si="346"/>
        <v>0</v>
      </c>
      <c r="T424" s="27">
        <f t="shared" si="347"/>
        <v>0</v>
      </c>
      <c r="U424" s="27"/>
      <c r="V424" s="19">
        <f t="shared" si="317"/>
        <v>0</v>
      </c>
      <c r="W424" s="19">
        <f t="shared" ca="1" si="318"/>
        <v>0</v>
      </c>
      <c r="X424" s="19">
        <f t="shared" si="319"/>
        <v>0</v>
      </c>
      <c r="Y424" s="19">
        <f t="shared" si="320"/>
        <v>0</v>
      </c>
      <c r="Z424" s="19">
        <f t="shared" si="313"/>
        <v>0</v>
      </c>
      <c r="AA424" s="19">
        <f t="shared" ca="1" si="348"/>
        <v>0</v>
      </c>
      <c r="AB424">
        <f t="shared" si="311"/>
        <v>0</v>
      </c>
      <c r="AC424" s="19">
        <f t="shared" si="321"/>
        <v>0</v>
      </c>
      <c r="AD424" s="29">
        <f t="shared" si="312"/>
        <v>0</v>
      </c>
      <c r="AE424" s="19">
        <f t="shared" ca="1" si="322"/>
        <v>0</v>
      </c>
      <c r="AF424" s="29">
        <f t="shared" ca="1" si="349"/>
        <v>0</v>
      </c>
      <c r="AG424" s="19"/>
      <c r="AH424" s="19">
        <f t="shared" si="323"/>
        <v>0</v>
      </c>
      <c r="AI424" s="19">
        <f>SUM($AH$23:AH424)</f>
        <v>100000</v>
      </c>
      <c r="AJ424" s="19">
        <f t="shared" si="350"/>
        <v>155138.32775710156</v>
      </c>
      <c r="AK424" s="19">
        <f t="shared" ca="1" si="351"/>
        <v>155138.32775710156</v>
      </c>
      <c r="AL424" s="20">
        <f ca="1">IF($F$13,OFFSET(product_specs!$J$5,MIN(10,saving_model!AZ424),saving_model!$G$14),0)</f>
        <v>0</v>
      </c>
      <c r="AM424" s="19">
        <f t="shared" si="352"/>
        <v>155138.32775710156</v>
      </c>
      <c r="AN424" s="19">
        <f t="shared" si="361"/>
        <v>154565.40203855536</v>
      </c>
      <c r="AO424" s="19">
        <f t="shared" si="353"/>
        <v>0</v>
      </c>
      <c r="AP424" s="19">
        <f t="shared" si="354"/>
        <v>0</v>
      </c>
      <c r="AQ424" s="18">
        <f t="shared" si="324"/>
        <v>128.80450169879614</v>
      </c>
      <c r="AR424" s="18">
        <f t="shared" si="355"/>
        <v>0</v>
      </c>
      <c r="AS424" s="18">
        <f t="shared" si="356"/>
        <v>1403.4604404900006</v>
      </c>
      <c r="AT424" s="3">
        <f>return!Q407</f>
        <v>9.0876156485839577E-3</v>
      </c>
      <c r="AU424" s="8">
        <f t="shared" si="325"/>
        <v>1.1813608210185289</v>
      </c>
      <c r="AV424">
        <f t="shared" si="326"/>
        <v>0</v>
      </c>
      <c r="AW424">
        <f t="shared" si="327"/>
        <v>0</v>
      </c>
      <c r="AX424">
        <f t="shared" si="357"/>
        <v>0</v>
      </c>
      <c r="AY424">
        <f t="shared" si="328"/>
        <v>0</v>
      </c>
      <c r="AZ424">
        <f t="shared" si="329"/>
        <v>33</v>
      </c>
      <c r="BA424">
        <f t="shared" si="330"/>
        <v>5</v>
      </c>
      <c r="BB424">
        <f t="shared" si="358"/>
        <v>3.1609701269001977E-3</v>
      </c>
      <c r="BC424">
        <f t="shared" si="331"/>
        <v>3.7279086416888291E-2</v>
      </c>
      <c r="BD424">
        <f>VLOOKUP(MIN(90,BE424),mortality!$A$4:$G$76,saving_model!BA424+2,FALSE)</f>
        <v>1.8639543208444145E-2</v>
      </c>
      <c r="BE424">
        <f t="shared" si="332"/>
        <v>82</v>
      </c>
      <c r="BF424" s="9">
        <f t="shared" si="359"/>
        <v>8.3717735912058888E-4</v>
      </c>
      <c r="BG424" s="7">
        <f>VLOOKUP(saving_model!AZ424,lapse!$B$4:$C$134,2,FALSE)</f>
        <v>0.01</v>
      </c>
      <c r="BI424">
        <f>discount_curve!K408</f>
        <v>0.6460393721003308</v>
      </c>
    </row>
    <row r="425" spans="1:61" x14ac:dyDescent="0.55000000000000004">
      <c r="A425">
        <f t="shared" si="360"/>
        <v>402</v>
      </c>
      <c r="B425" s="19">
        <f t="shared" ca="1" si="333"/>
        <v>0</v>
      </c>
      <c r="C425">
        <f t="shared" si="314"/>
        <v>0</v>
      </c>
      <c r="D425">
        <f t="shared" si="334"/>
        <v>0</v>
      </c>
      <c r="E425">
        <f t="shared" ca="1" si="335"/>
        <v>0</v>
      </c>
      <c r="F425">
        <f t="shared" si="315"/>
        <v>0</v>
      </c>
      <c r="G425">
        <f t="shared" si="336"/>
        <v>0</v>
      </c>
      <c r="H425">
        <f t="shared" si="337"/>
        <v>0</v>
      </c>
      <c r="I425" s="19">
        <f t="shared" si="338"/>
        <v>0</v>
      </c>
      <c r="J425" s="26">
        <f t="shared" si="339"/>
        <v>0</v>
      </c>
      <c r="L425" s="19">
        <f t="shared" si="340"/>
        <v>0</v>
      </c>
      <c r="M425" s="26">
        <f t="shared" si="316"/>
        <v>0</v>
      </c>
      <c r="N425" s="18">
        <f t="shared" si="341"/>
        <v>0</v>
      </c>
      <c r="O425" s="18">
        <f t="shared" si="342"/>
        <v>0</v>
      </c>
      <c r="P425" s="18">
        <f t="shared" si="343"/>
        <v>0</v>
      </c>
      <c r="Q425" s="18">
        <f t="shared" si="344"/>
        <v>0</v>
      </c>
      <c r="R425" s="18">
        <f t="shared" si="345"/>
        <v>0</v>
      </c>
      <c r="S425" s="26">
        <f t="shared" si="346"/>
        <v>0</v>
      </c>
      <c r="T425" s="27">
        <f t="shared" si="347"/>
        <v>0</v>
      </c>
      <c r="U425" s="27"/>
      <c r="V425" s="19">
        <f t="shared" si="317"/>
        <v>0</v>
      </c>
      <c r="W425" s="19">
        <f t="shared" ca="1" si="318"/>
        <v>0</v>
      </c>
      <c r="X425" s="19">
        <f t="shared" si="319"/>
        <v>0</v>
      </c>
      <c r="Y425" s="19">
        <f t="shared" si="320"/>
        <v>0</v>
      </c>
      <c r="Z425" s="19">
        <f t="shared" si="313"/>
        <v>0</v>
      </c>
      <c r="AA425" s="19">
        <f t="shared" ca="1" si="348"/>
        <v>0</v>
      </c>
      <c r="AB425">
        <f t="shared" si="311"/>
        <v>0</v>
      </c>
      <c r="AC425" s="19">
        <f t="shared" si="321"/>
        <v>0</v>
      </c>
      <c r="AD425" s="29">
        <f t="shared" si="312"/>
        <v>0</v>
      </c>
      <c r="AE425" s="19">
        <f t="shared" ca="1" si="322"/>
        <v>0</v>
      </c>
      <c r="AF425" s="29">
        <f t="shared" ca="1" si="349"/>
        <v>0</v>
      </c>
      <c r="AG425" s="19"/>
      <c r="AH425" s="19">
        <f t="shared" si="323"/>
        <v>0</v>
      </c>
      <c r="AI425" s="19">
        <f>SUM($AH$23:AH425)</f>
        <v>100000</v>
      </c>
      <c r="AJ425" s="19">
        <f t="shared" si="350"/>
        <v>156652.00032469849</v>
      </c>
      <c r="AK425" s="19">
        <f t="shared" ca="1" si="351"/>
        <v>156652.00032469849</v>
      </c>
      <c r="AL425" s="20">
        <f ca="1">IF($F$13,OFFSET(product_specs!$J$5,MIN(10,saving_model!AZ425),saving_model!$G$14),0)</f>
        <v>0</v>
      </c>
      <c r="AM425" s="19">
        <f t="shared" si="352"/>
        <v>156652.00032469849</v>
      </c>
      <c r="AN425" s="19">
        <f t="shared" si="361"/>
        <v>155840.05797734656</v>
      </c>
      <c r="AO425" s="19">
        <f t="shared" si="353"/>
        <v>0</v>
      </c>
      <c r="AP425" s="19">
        <f t="shared" si="354"/>
        <v>0</v>
      </c>
      <c r="AQ425" s="18">
        <f t="shared" si="324"/>
        <v>129.86671498112213</v>
      </c>
      <c r="AR425" s="18">
        <f t="shared" si="355"/>
        <v>0</v>
      </c>
      <c r="AS425" s="18">
        <f t="shared" si="356"/>
        <v>1883.6181246661022</v>
      </c>
      <c r="AT425" s="3">
        <f>return!Q408</f>
        <v>1.2096948243370154E-2</v>
      </c>
      <c r="AU425" s="8">
        <f t="shared" si="325"/>
        <v>1.1818519302488075</v>
      </c>
      <c r="AV425">
        <f t="shared" si="326"/>
        <v>0</v>
      </c>
      <c r="AW425">
        <f t="shared" si="327"/>
        <v>0</v>
      </c>
      <c r="AX425">
        <f t="shared" si="357"/>
        <v>0</v>
      </c>
      <c r="AY425">
        <f t="shared" si="328"/>
        <v>0</v>
      </c>
      <c r="AZ425">
        <f t="shared" si="329"/>
        <v>33</v>
      </c>
      <c r="BA425">
        <f t="shared" si="330"/>
        <v>5</v>
      </c>
      <c r="BB425">
        <f t="shared" si="358"/>
        <v>3.1609701269001977E-3</v>
      </c>
      <c r="BC425">
        <f t="shared" si="331"/>
        <v>3.7279086416888291E-2</v>
      </c>
      <c r="BD425">
        <f>VLOOKUP(MIN(90,BE425),mortality!$A$4:$G$76,saving_model!BA425+2,FALSE)</f>
        <v>1.8639543208444145E-2</v>
      </c>
      <c r="BE425">
        <f t="shared" si="332"/>
        <v>82</v>
      </c>
      <c r="BF425" s="9">
        <f t="shared" si="359"/>
        <v>8.3717735912058888E-4</v>
      </c>
      <c r="BG425" s="7">
        <f>VLOOKUP(saving_model!AZ425,lapse!$B$4:$C$134,2,FALSE)</f>
        <v>0.01</v>
      </c>
      <c r="BI425">
        <f>discount_curve!K409</f>
        <v>0.64533588691599042</v>
      </c>
    </row>
    <row r="426" spans="1:61" x14ac:dyDescent="0.55000000000000004">
      <c r="A426">
        <f t="shared" si="360"/>
        <v>403</v>
      </c>
      <c r="B426" s="19">
        <f t="shared" ca="1" si="333"/>
        <v>0</v>
      </c>
      <c r="C426">
        <f t="shared" si="314"/>
        <v>0</v>
      </c>
      <c r="D426">
        <f t="shared" si="334"/>
        <v>0</v>
      </c>
      <c r="E426">
        <f t="shared" ca="1" si="335"/>
        <v>0</v>
      </c>
      <c r="F426">
        <f t="shared" si="315"/>
        <v>0</v>
      </c>
      <c r="G426">
        <f t="shared" si="336"/>
        <v>0</v>
      </c>
      <c r="H426">
        <f t="shared" si="337"/>
        <v>0</v>
      </c>
      <c r="I426" s="19">
        <f t="shared" si="338"/>
        <v>0</v>
      </c>
      <c r="J426" s="26">
        <f t="shared" si="339"/>
        <v>0</v>
      </c>
      <c r="L426" s="19">
        <f t="shared" si="340"/>
        <v>0</v>
      </c>
      <c r="M426" s="26">
        <f t="shared" si="316"/>
        <v>0</v>
      </c>
      <c r="N426" s="18">
        <f t="shared" si="341"/>
        <v>0</v>
      </c>
      <c r="O426" s="18">
        <f t="shared" si="342"/>
        <v>0</v>
      </c>
      <c r="P426" s="18">
        <f t="shared" si="343"/>
        <v>0</v>
      </c>
      <c r="Q426" s="18">
        <f t="shared" si="344"/>
        <v>0</v>
      </c>
      <c r="R426" s="18">
        <f t="shared" si="345"/>
        <v>0</v>
      </c>
      <c r="S426" s="26">
        <f t="shared" si="346"/>
        <v>0</v>
      </c>
      <c r="T426" s="27">
        <f t="shared" si="347"/>
        <v>0</v>
      </c>
      <c r="U426" s="27"/>
      <c r="V426" s="19">
        <f t="shared" si="317"/>
        <v>0</v>
      </c>
      <c r="W426" s="19">
        <f t="shared" ca="1" si="318"/>
        <v>0</v>
      </c>
      <c r="X426" s="19">
        <f t="shared" si="319"/>
        <v>0</v>
      </c>
      <c r="Y426" s="19">
        <f t="shared" si="320"/>
        <v>0</v>
      </c>
      <c r="Z426" s="19">
        <f t="shared" si="313"/>
        <v>0</v>
      </c>
      <c r="AA426" s="19">
        <f t="shared" ca="1" si="348"/>
        <v>0</v>
      </c>
      <c r="AB426">
        <f t="shared" si="311"/>
        <v>0</v>
      </c>
      <c r="AC426" s="19">
        <f t="shared" si="321"/>
        <v>0</v>
      </c>
      <c r="AD426" s="29">
        <f t="shared" si="312"/>
        <v>0</v>
      </c>
      <c r="AE426" s="19">
        <f t="shared" ca="1" si="322"/>
        <v>0</v>
      </c>
      <c r="AF426" s="29">
        <f t="shared" ca="1" si="349"/>
        <v>0</v>
      </c>
      <c r="AG426" s="19"/>
      <c r="AH426" s="19">
        <f t="shared" si="323"/>
        <v>0</v>
      </c>
      <c r="AI426" s="19">
        <f>SUM($AH$23:AH426)</f>
        <v>100000</v>
      </c>
      <c r="AJ426" s="19">
        <f t="shared" si="350"/>
        <v>156098.47839160037</v>
      </c>
      <c r="AK426" s="19">
        <f t="shared" ca="1" si="351"/>
        <v>156098.47839160037</v>
      </c>
      <c r="AL426" s="20">
        <f ca="1">IF($F$13,OFFSET(product_specs!$J$5,MIN(10,saving_model!AZ426),saving_model!$G$14),0)</f>
        <v>0</v>
      </c>
      <c r="AM426" s="19">
        <f t="shared" si="352"/>
        <v>156098.47839160037</v>
      </c>
      <c r="AN426" s="19">
        <f t="shared" si="361"/>
        <v>157593.80938703154</v>
      </c>
      <c r="AO426" s="19">
        <f t="shared" si="353"/>
        <v>0</v>
      </c>
      <c r="AP426" s="19">
        <f t="shared" si="354"/>
        <v>0</v>
      </c>
      <c r="AQ426" s="18">
        <f t="shared" si="324"/>
        <v>131.32817448919295</v>
      </c>
      <c r="AR426" s="18">
        <f t="shared" si="355"/>
        <v>0</v>
      </c>
      <c r="AS426" s="18">
        <f t="shared" si="356"/>
        <v>-2728.0056418839135</v>
      </c>
      <c r="AT426" s="3">
        <f>return!Q409</f>
        <v>-1.7324797760564059E-2</v>
      </c>
      <c r="AU426" s="8">
        <f t="shared" si="325"/>
        <v>1.1823432436404837</v>
      </c>
      <c r="AV426">
        <f t="shared" si="326"/>
        <v>0</v>
      </c>
      <c r="AW426">
        <f t="shared" si="327"/>
        <v>0</v>
      </c>
      <c r="AX426">
        <f t="shared" si="357"/>
        <v>0</v>
      </c>
      <c r="AY426">
        <f t="shared" si="328"/>
        <v>0</v>
      </c>
      <c r="AZ426">
        <f t="shared" si="329"/>
        <v>33</v>
      </c>
      <c r="BA426">
        <f t="shared" si="330"/>
        <v>5</v>
      </c>
      <c r="BB426">
        <f t="shared" si="358"/>
        <v>3.1609701269001977E-3</v>
      </c>
      <c r="BC426">
        <f t="shared" si="331"/>
        <v>3.7279086416888291E-2</v>
      </c>
      <c r="BD426">
        <f>VLOOKUP(MIN(90,BE426),mortality!$A$4:$G$76,saving_model!BA426+2,FALSE)</f>
        <v>1.8639543208444145E-2</v>
      </c>
      <c r="BE426">
        <f t="shared" si="332"/>
        <v>82</v>
      </c>
      <c r="BF426" s="9">
        <f t="shared" si="359"/>
        <v>8.3717735912058888E-4</v>
      </c>
      <c r="BG426" s="7">
        <f>VLOOKUP(saving_model!AZ426,lapse!$B$4:$C$134,2,FALSE)</f>
        <v>0.01</v>
      </c>
      <c r="BI426">
        <f>discount_curve!K410</f>
        <v>0.64463316777072754</v>
      </c>
    </row>
    <row r="427" spans="1:61" x14ac:dyDescent="0.55000000000000004">
      <c r="A427">
        <f t="shared" si="360"/>
        <v>404</v>
      </c>
      <c r="B427" s="19">
        <f t="shared" ca="1" si="333"/>
        <v>0</v>
      </c>
      <c r="C427">
        <f t="shared" si="314"/>
        <v>0</v>
      </c>
      <c r="D427">
        <f t="shared" si="334"/>
        <v>0</v>
      </c>
      <c r="E427">
        <f t="shared" ca="1" si="335"/>
        <v>0</v>
      </c>
      <c r="F427">
        <f t="shared" si="315"/>
        <v>0</v>
      </c>
      <c r="G427">
        <f t="shared" si="336"/>
        <v>0</v>
      </c>
      <c r="H427">
        <f t="shared" si="337"/>
        <v>0</v>
      </c>
      <c r="I427" s="19">
        <f t="shared" si="338"/>
        <v>0</v>
      </c>
      <c r="J427" s="26">
        <f t="shared" si="339"/>
        <v>0</v>
      </c>
      <c r="L427" s="19">
        <f t="shared" si="340"/>
        <v>0</v>
      </c>
      <c r="M427" s="26">
        <f t="shared" si="316"/>
        <v>0</v>
      </c>
      <c r="N427" s="18">
        <f t="shared" si="341"/>
        <v>0</v>
      </c>
      <c r="O427" s="18">
        <f t="shared" si="342"/>
        <v>0</v>
      </c>
      <c r="P427" s="18">
        <f t="shared" si="343"/>
        <v>0</v>
      </c>
      <c r="Q427" s="18">
        <f t="shared" si="344"/>
        <v>0</v>
      </c>
      <c r="R427" s="18">
        <f t="shared" si="345"/>
        <v>0</v>
      </c>
      <c r="S427" s="26">
        <f t="shared" si="346"/>
        <v>0</v>
      </c>
      <c r="T427" s="27">
        <f t="shared" si="347"/>
        <v>0</v>
      </c>
      <c r="U427" s="27"/>
      <c r="V427" s="19">
        <f t="shared" si="317"/>
        <v>0</v>
      </c>
      <c r="W427" s="19">
        <f t="shared" ca="1" si="318"/>
        <v>0</v>
      </c>
      <c r="X427" s="19">
        <f t="shared" si="319"/>
        <v>0</v>
      </c>
      <c r="Y427" s="19">
        <f t="shared" si="320"/>
        <v>0</v>
      </c>
      <c r="Z427" s="19">
        <f t="shared" si="313"/>
        <v>0</v>
      </c>
      <c r="AA427" s="19">
        <f t="shared" ca="1" si="348"/>
        <v>0</v>
      </c>
      <c r="AB427">
        <f t="shared" si="311"/>
        <v>0</v>
      </c>
      <c r="AC427" s="19">
        <f t="shared" si="321"/>
        <v>0</v>
      </c>
      <c r="AD427" s="29">
        <f t="shared" si="312"/>
        <v>0</v>
      </c>
      <c r="AE427" s="19">
        <f t="shared" ca="1" si="322"/>
        <v>0</v>
      </c>
      <c r="AF427" s="29">
        <f t="shared" ca="1" si="349"/>
        <v>0</v>
      </c>
      <c r="AG427" s="19"/>
      <c r="AH427" s="19">
        <f t="shared" si="323"/>
        <v>0</v>
      </c>
      <c r="AI427" s="19">
        <f>SUM($AH$23:AH427)</f>
        <v>100000</v>
      </c>
      <c r="AJ427" s="19">
        <f t="shared" si="350"/>
        <v>154629.27018328704</v>
      </c>
      <c r="AK427" s="19">
        <f t="shared" ca="1" si="351"/>
        <v>154629.27018328704</v>
      </c>
      <c r="AL427" s="20">
        <f ca="1">IF($F$13,OFFSET(product_specs!$J$5,MIN(10,saving_model!AZ427),saving_model!$G$14),0)</f>
        <v>0</v>
      </c>
      <c r="AM427" s="19">
        <f t="shared" si="352"/>
        <v>154629.27018328704</v>
      </c>
      <c r="AN427" s="19">
        <f t="shared" si="361"/>
        <v>154734.47557065843</v>
      </c>
      <c r="AO427" s="19">
        <f t="shared" si="353"/>
        <v>0</v>
      </c>
      <c r="AP427" s="19">
        <f t="shared" si="354"/>
        <v>0</v>
      </c>
      <c r="AQ427" s="18">
        <f t="shared" si="324"/>
        <v>128.94539630888201</v>
      </c>
      <c r="AR427" s="18">
        <f t="shared" si="355"/>
        <v>0</v>
      </c>
      <c r="AS427" s="18">
        <f t="shared" si="356"/>
        <v>47.48001787494335</v>
      </c>
      <c r="AT427" s="3">
        <f>return!Q410</f>
        <v>3.0710426607249985E-4</v>
      </c>
      <c r="AU427" s="8">
        <f t="shared" si="325"/>
        <v>1.18283476127843</v>
      </c>
      <c r="AV427">
        <f t="shared" si="326"/>
        <v>0</v>
      </c>
      <c r="AW427">
        <f t="shared" si="327"/>
        <v>0</v>
      </c>
      <c r="AX427">
        <f t="shared" si="357"/>
        <v>0</v>
      </c>
      <c r="AY427">
        <f t="shared" si="328"/>
        <v>0</v>
      </c>
      <c r="AZ427">
        <f t="shared" si="329"/>
        <v>33</v>
      </c>
      <c r="BA427">
        <f t="shared" si="330"/>
        <v>5</v>
      </c>
      <c r="BB427">
        <f t="shared" si="358"/>
        <v>3.1609701269001977E-3</v>
      </c>
      <c r="BC427">
        <f t="shared" si="331"/>
        <v>3.7279086416888291E-2</v>
      </c>
      <c r="BD427">
        <f>VLOOKUP(MIN(90,BE427),mortality!$A$4:$G$76,saving_model!BA427+2,FALSE)</f>
        <v>1.8639543208444145E-2</v>
      </c>
      <c r="BE427">
        <f t="shared" si="332"/>
        <v>82</v>
      </c>
      <c r="BF427" s="9">
        <f t="shared" si="359"/>
        <v>8.3717735912058888E-4</v>
      </c>
      <c r="BG427" s="7">
        <f>VLOOKUP(saving_model!AZ427,lapse!$B$4:$C$134,2,FALSE)</f>
        <v>0.01</v>
      </c>
      <c r="BI427">
        <f>discount_curve!K411</f>
        <v>0.64393121383038665</v>
      </c>
    </row>
    <row r="428" spans="1:61" x14ac:dyDescent="0.55000000000000004">
      <c r="A428">
        <f t="shared" si="360"/>
        <v>405</v>
      </c>
      <c r="B428" s="19">
        <f t="shared" ca="1" si="333"/>
        <v>0</v>
      </c>
      <c r="C428">
        <f t="shared" si="314"/>
        <v>0</v>
      </c>
      <c r="D428">
        <f t="shared" si="334"/>
        <v>0</v>
      </c>
      <c r="E428">
        <f t="shared" ca="1" si="335"/>
        <v>0</v>
      </c>
      <c r="F428">
        <f t="shared" si="315"/>
        <v>0</v>
      </c>
      <c r="G428">
        <f t="shared" si="336"/>
        <v>0</v>
      </c>
      <c r="H428">
        <f t="shared" si="337"/>
        <v>0</v>
      </c>
      <c r="I428" s="19">
        <f t="shared" si="338"/>
        <v>0</v>
      </c>
      <c r="J428" s="26">
        <f t="shared" si="339"/>
        <v>0</v>
      </c>
      <c r="L428" s="19">
        <f t="shared" si="340"/>
        <v>0</v>
      </c>
      <c r="M428" s="26">
        <f t="shared" si="316"/>
        <v>0</v>
      </c>
      <c r="N428" s="18">
        <f t="shared" si="341"/>
        <v>0</v>
      </c>
      <c r="O428" s="18">
        <f t="shared" si="342"/>
        <v>0</v>
      </c>
      <c r="P428" s="18">
        <f t="shared" si="343"/>
        <v>0</v>
      </c>
      <c r="Q428" s="18">
        <f t="shared" si="344"/>
        <v>0</v>
      </c>
      <c r="R428" s="18">
        <f t="shared" si="345"/>
        <v>0</v>
      </c>
      <c r="S428" s="26">
        <f t="shared" si="346"/>
        <v>0</v>
      </c>
      <c r="T428" s="27">
        <f t="shared" si="347"/>
        <v>0</v>
      </c>
      <c r="U428" s="27"/>
      <c r="V428" s="19">
        <f t="shared" si="317"/>
        <v>0</v>
      </c>
      <c r="W428" s="19">
        <f t="shared" ca="1" si="318"/>
        <v>0</v>
      </c>
      <c r="X428" s="19">
        <f t="shared" si="319"/>
        <v>0</v>
      </c>
      <c r="Y428" s="19">
        <f t="shared" si="320"/>
        <v>0</v>
      </c>
      <c r="Z428" s="19">
        <f t="shared" si="313"/>
        <v>0</v>
      </c>
      <c r="AA428" s="19">
        <f t="shared" ca="1" si="348"/>
        <v>0</v>
      </c>
      <c r="AB428">
        <f t="shared" si="311"/>
        <v>0</v>
      </c>
      <c r="AC428" s="19">
        <f t="shared" si="321"/>
        <v>0</v>
      </c>
      <c r="AD428" s="29">
        <f t="shared" si="312"/>
        <v>0</v>
      </c>
      <c r="AE428" s="19">
        <f t="shared" ca="1" si="322"/>
        <v>0</v>
      </c>
      <c r="AF428" s="29">
        <f t="shared" ca="1" si="349"/>
        <v>0</v>
      </c>
      <c r="AG428" s="19"/>
      <c r="AH428" s="19">
        <f t="shared" si="323"/>
        <v>0</v>
      </c>
      <c r="AI428" s="19">
        <f>SUM($AH$23:AH428)</f>
        <v>100000</v>
      </c>
      <c r="AJ428" s="19">
        <f t="shared" si="350"/>
        <v>155675.96011416716</v>
      </c>
      <c r="AK428" s="19">
        <f t="shared" ca="1" si="351"/>
        <v>155675.96011416716</v>
      </c>
      <c r="AL428" s="20">
        <f ca="1">IF($F$13,OFFSET(product_specs!$J$5,MIN(10,saving_model!AZ428),saving_model!$G$14),0)</f>
        <v>0</v>
      </c>
      <c r="AM428" s="19">
        <f t="shared" si="352"/>
        <v>155675.96011416716</v>
      </c>
      <c r="AN428" s="19">
        <f t="shared" si="361"/>
        <v>154653.01019222449</v>
      </c>
      <c r="AO428" s="19">
        <f t="shared" si="353"/>
        <v>0</v>
      </c>
      <c r="AP428" s="19">
        <f t="shared" si="354"/>
        <v>0</v>
      </c>
      <c r="AQ428" s="18">
        <f t="shared" si="324"/>
        <v>128.87750849352042</v>
      </c>
      <c r="AR428" s="18">
        <f t="shared" si="355"/>
        <v>0</v>
      </c>
      <c r="AS428" s="18">
        <f t="shared" si="356"/>
        <v>2303.6548608723433</v>
      </c>
      <c r="AT428" s="3">
        <f>return!Q411</f>
        <v>1.4908058831090809E-2</v>
      </c>
      <c r="AU428" s="8">
        <f t="shared" si="325"/>
        <v>1.183326483247555</v>
      </c>
      <c r="AV428">
        <f t="shared" si="326"/>
        <v>0</v>
      </c>
      <c r="AW428">
        <f t="shared" si="327"/>
        <v>0</v>
      </c>
      <c r="AX428">
        <f t="shared" si="357"/>
        <v>0</v>
      </c>
      <c r="AY428">
        <f t="shared" si="328"/>
        <v>0</v>
      </c>
      <c r="AZ428">
        <f t="shared" si="329"/>
        <v>33</v>
      </c>
      <c r="BA428">
        <f t="shared" si="330"/>
        <v>5</v>
      </c>
      <c r="BB428">
        <f t="shared" si="358"/>
        <v>3.1609701269001977E-3</v>
      </c>
      <c r="BC428">
        <f t="shared" si="331"/>
        <v>3.7279086416888291E-2</v>
      </c>
      <c r="BD428">
        <f>VLOOKUP(MIN(90,BE428),mortality!$A$4:$G$76,saving_model!BA428+2,FALSE)</f>
        <v>1.8639543208444145E-2</v>
      </c>
      <c r="BE428">
        <f t="shared" si="332"/>
        <v>82</v>
      </c>
      <c r="BF428" s="9">
        <f t="shared" si="359"/>
        <v>8.3717735912058888E-4</v>
      </c>
      <c r="BG428" s="7">
        <f>VLOOKUP(saving_model!AZ428,lapse!$B$4:$C$134,2,FALSE)</f>
        <v>0.01</v>
      </c>
      <c r="BI428">
        <f>discount_curve!K412</f>
        <v>0.64323002426172127</v>
      </c>
    </row>
    <row r="429" spans="1:61" x14ac:dyDescent="0.55000000000000004">
      <c r="A429">
        <f t="shared" si="360"/>
        <v>406</v>
      </c>
      <c r="B429" s="19">
        <f t="shared" ca="1" si="333"/>
        <v>0</v>
      </c>
      <c r="C429">
        <f t="shared" si="314"/>
        <v>0</v>
      </c>
      <c r="D429">
        <f t="shared" si="334"/>
        <v>0</v>
      </c>
      <c r="E429">
        <f t="shared" ca="1" si="335"/>
        <v>0</v>
      </c>
      <c r="F429">
        <f t="shared" si="315"/>
        <v>0</v>
      </c>
      <c r="G429">
        <f t="shared" si="336"/>
        <v>0</v>
      </c>
      <c r="H429">
        <f t="shared" si="337"/>
        <v>0</v>
      </c>
      <c r="I429" s="19">
        <f t="shared" si="338"/>
        <v>0</v>
      </c>
      <c r="J429" s="26">
        <f t="shared" si="339"/>
        <v>0</v>
      </c>
      <c r="L429" s="19">
        <f t="shared" si="340"/>
        <v>0</v>
      </c>
      <c r="M429" s="26">
        <f t="shared" si="316"/>
        <v>0</v>
      </c>
      <c r="N429" s="18">
        <f t="shared" si="341"/>
        <v>0</v>
      </c>
      <c r="O429" s="18">
        <f t="shared" si="342"/>
        <v>0</v>
      </c>
      <c r="P429" s="18">
        <f t="shared" si="343"/>
        <v>0</v>
      </c>
      <c r="Q429" s="18">
        <f t="shared" si="344"/>
        <v>0</v>
      </c>
      <c r="R429" s="18">
        <f t="shared" si="345"/>
        <v>0</v>
      </c>
      <c r="S429" s="26">
        <f t="shared" si="346"/>
        <v>0</v>
      </c>
      <c r="T429" s="27">
        <f t="shared" si="347"/>
        <v>0</v>
      </c>
      <c r="U429" s="27"/>
      <c r="V429" s="19">
        <f t="shared" si="317"/>
        <v>0</v>
      </c>
      <c r="W429" s="19">
        <f t="shared" ca="1" si="318"/>
        <v>0</v>
      </c>
      <c r="X429" s="19">
        <f t="shared" si="319"/>
        <v>0</v>
      </c>
      <c r="Y429" s="19">
        <f t="shared" si="320"/>
        <v>0</v>
      </c>
      <c r="Z429" s="19">
        <f t="shared" si="313"/>
        <v>0</v>
      </c>
      <c r="AA429" s="19">
        <f t="shared" ca="1" si="348"/>
        <v>0</v>
      </c>
      <c r="AB429">
        <f t="shared" si="311"/>
        <v>0</v>
      </c>
      <c r="AC429" s="19">
        <f t="shared" si="321"/>
        <v>0</v>
      </c>
      <c r="AD429" s="29">
        <f t="shared" si="312"/>
        <v>0</v>
      </c>
      <c r="AE429" s="19">
        <f t="shared" ca="1" si="322"/>
        <v>0</v>
      </c>
      <c r="AF429" s="29">
        <f t="shared" ca="1" si="349"/>
        <v>0</v>
      </c>
      <c r="AG429" s="19"/>
      <c r="AH429" s="19">
        <f t="shared" si="323"/>
        <v>0</v>
      </c>
      <c r="AI429" s="19">
        <f>SUM($AH$23:AH429)</f>
        <v>100000</v>
      </c>
      <c r="AJ429" s="19">
        <f t="shared" si="350"/>
        <v>157059.93562654551</v>
      </c>
      <c r="AK429" s="19">
        <f t="shared" ca="1" si="351"/>
        <v>157059.93562654551</v>
      </c>
      <c r="AL429" s="20">
        <f ca="1">IF($F$13,OFFSET(product_specs!$J$5,MIN(10,saving_model!AZ429),saving_model!$G$14),0)</f>
        <v>0</v>
      </c>
      <c r="AM429" s="19">
        <f t="shared" si="352"/>
        <v>157059.93562654551</v>
      </c>
      <c r="AN429" s="19">
        <f t="shared" si="361"/>
        <v>156827.78754460331</v>
      </c>
      <c r="AO429" s="19">
        <f t="shared" si="353"/>
        <v>0</v>
      </c>
      <c r="AP429" s="19">
        <f t="shared" si="354"/>
        <v>0</v>
      </c>
      <c r="AQ429" s="18">
        <f t="shared" si="324"/>
        <v>130.68982295383611</v>
      </c>
      <c r="AR429" s="18">
        <f t="shared" si="355"/>
        <v>0</v>
      </c>
      <c r="AS429" s="18">
        <f t="shared" si="356"/>
        <v>725.6758097920881</v>
      </c>
      <c r="AT429" s="3">
        <f>return!Q412</f>
        <v>4.6310737106385336E-3</v>
      </c>
      <c r="AU429" s="8">
        <f t="shared" si="325"/>
        <v>1.1838184096328019</v>
      </c>
      <c r="AV429">
        <f t="shared" si="326"/>
        <v>0</v>
      </c>
      <c r="AW429">
        <f t="shared" si="327"/>
        <v>0</v>
      </c>
      <c r="AX429">
        <f t="shared" si="357"/>
        <v>0</v>
      </c>
      <c r="AY429">
        <f t="shared" si="328"/>
        <v>0</v>
      </c>
      <c r="AZ429">
        <f t="shared" si="329"/>
        <v>33</v>
      </c>
      <c r="BA429">
        <f t="shared" si="330"/>
        <v>5</v>
      </c>
      <c r="BB429">
        <f t="shared" si="358"/>
        <v>3.1609701269001977E-3</v>
      </c>
      <c r="BC429">
        <f t="shared" si="331"/>
        <v>3.7279086416888291E-2</v>
      </c>
      <c r="BD429">
        <f>VLOOKUP(MIN(90,BE429),mortality!$A$4:$G$76,saving_model!BA429+2,FALSE)</f>
        <v>1.8639543208444145E-2</v>
      </c>
      <c r="BE429">
        <f t="shared" si="332"/>
        <v>82</v>
      </c>
      <c r="BF429" s="9">
        <f t="shared" si="359"/>
        <v>8.3717735912058888E-4</v>
      </c>
      <c r="BG429" s="7">
        <f>VLOOKUP(saving_model!AZ429,lapse!$B$4:$C$134,2,FALSE)</f>
        <v>0.01</v>
      </c>
      <c r="BI429">
        <f>discount_curve!K413</f>
        <v>0.64252959823239142</v>
      </c>
    </row>
    <row r="430" spans="1:61" x14ac:dyDescent="0.55000000000000004">
      <c r="A430">
        <f t="shared" si="360"/>
        <v>407</v>
      </c>
      <c r="B430" s="19">
        <f t="shared" ca="1" si="333"/>
        <v>0</v>
      </c>
      <c r="C430">
        <f t="shared" si="314"/>
        <v>0</v>
      </c>
      <c r="D430">
        <f t="shared" si="334"/>
        <v>0</v>
      </c>
      <c r="E430">
        <f t="shared" ca="1" si="335"/>
        <v>0</v>
      </c>
      <c r="F430">
        <f t="shared" si="315"/>
        <v>0</v>
      </c>
      <c r="G430">
        <f t="shared" si="336"/>
        <v>0</v>
      </c>
      <c r="H430">
        <f t="shared" si="337"/>
        <v>0</v>
      </c>
      <c r="I430" s="19">
        <f t="shared" si="338"/>
        <v>0</v>
      </c>
      <c r="J430" s="26">
        <f t="shared" si="339"/>
        <v>0</v>
      </c>
      <c r="L430" s="19">
        <f t="shared" si="340"/>
        <v>0</v>
      </c>
      <c r="M430" s="26">
        <f t="shared" si="316"/>
        <v>0</v>
      </c>
      <c r="N430" s="18">
        <f t="shared" si="341"/>
        <v>0</v>
      </c>
      <c r="O430" s="18">
        <f t="shared" si="342"/>
        <v>0</v>
      </c>
      <c r="P430" s="18">
        <f t="shared" si="343"/>
        <v>0</v>
      </c>
      <c r="Q430" s="18">
        <f t="shared" si="344"/>
        <v>0</v>
      </c>
      <c r="R430" s="18">
        <f t="shared" si="345"/>
        <v>0</v>
      </c>
      <c r="S430" s="26">
        <f t="shared" si="346"/>
        <v>0</v>
      </c>
      <c r="T430" s="27">
        <f t="shared" si="347"/>
        <v>0</v>
      </c>
      <c r="U430" s="27"/>
      <c r="V430" s="19">
        <f t="shared" si="317"/>
        <v>0</v>
      </c>
      <c r="W430" s="19">
        <f t="shared" ca="1" si="318"/>
        <v>0</v>
      </c>
      <c r="X430" s="19">
        <f t="shared" si="319"/>
        <v>0</v>
      </c>
      <c r="Y430" s="19">
        <f t="shared" si="320"/>
        <v>0</v>
      </c>
      <c r="Z430" s="19">
        <f t="shared" si="313"/>
        <v>0</v>
      </c>
      <c r="AA430" s="19">
        <f t="shared" ca="1" si="348"/>
        <v>0</v>
      </c>
      <c r="AB430">
        <f t="shared" si="311"/>
        <v>0</v>
      </c>
      <c r="AC430" s="19">
        <f t="shared" si="321"/>
        <v>0</v>
      </c>
      <c r="AD430" s="29">
        <f t="shared" si="312"/>
        <v>0</v>
      </c>
      <c r="AE430" s="19">
        <f t="shared" ca="1" si="322"/>
        <v>0</v>
      </c>
      <c r="AF430" s="29">
        <f t="shared" ca="1" si="349"/>
        <v>0</v>
      </c>
      <c r="AG430" s="19"/>
      <c r="AH430" s="19">
        <f t="shared" si="323"/>
        <v>0</v>
      </c>
      <c r="AI430" s="19">
        <f>SUM($AH$23:AH430)</f>
        <v>100000</v>
      </c>
      <c r="AJ430" s="19">
        <f t="shared" si="350"/>
        <v>156346.12811004862</v>
      </c>
      <c r="AK430" s="19">
        <f t="shared" ca="1" si="351"/>
        <v>156346.12811004862</v>
      </c>
      <c r="AL430" s="20">
        <f ca="1">IF($F$13,OFFSET(product_specs!$J$5,MIN(10,saving_model!AZ430),saving_model!$G$14),0)</f>
        <v>0</v>
      </c>
      <c r="AM430" s="19">
        <f t="shared" si="352"/>
        <v>156346.12811004862</v>
      </c>
      <c r="AN430" s="19">
        <f t="shared" si="361"/>
        <v>157422.77353144158</v>
      </c>
      <c r="AO430" s="19">
        <f t="shared" si="353"/>
        <v>0</v>
      </c>
      <c r="AP430" s="19">
        <f t="shared" si="354"/>
        <v>0</v>
      </c>
      <c r="AQ430" s="18">
        <f t="shared" si="324"/>
        <v>131.18564460953465</v>
      </c>
      <c r="AR430" s="18">
        <f t="shared" si="355"/>
        <v>0</v>
      </c>
      <c r="AS430" s="18">
        <f t="shared" si="356"/>
        <v>-1890.9195535668687</v>
      </c>
      <c r="AT430" s="3">
        <f>return!Q413</f>
        <v>-1.202174622922203E-2</v>
      </c>
      <c r="AU430" s="8">
        <f t="shared" si="325"/>
        <v>1.1843105405191499</v>
      </c>
      <c r="AV430">
        <f t="shared" si="326"/>
        <v>0</v>
      </c>
      <c r="AW430">
        <f t="shared" si="327"/>
        <v>0</v>
      </c>
      <c r="AX430">
        <f t="shared" si="357"/>
        <v>0</v>
      </c>
      <c r="AY430">
        <f t="shared" si="328"/>
        <v>0</v>
      </c>
      <c r="AZ430">
        <f t="shared" si="329"/>
        <v>33</v>
      </c>
      <c r="BA430">
        <f t="shared" si="330"/>
        <v>5</v>
      </c>
      <c r="BB430">
        <f t="shared" si="358"/>
        <v>3.1609701269001977E-3</v>
      </c>
      <c r="BC430">
        <f t="shared" si="331"/>
        <v>3.7279086416888291E-2</v>
      </c>
      <c r="BD430">
        <f>VLOOKUP(MIN(90,BE430),mortality!$A$4:$G$76,saving_model!BA430+2,FALSE)</f>
        <v>1.8639543208444145E-2</v>
      </c>
      <c r="BE430">
        <f t="shared" si="332"/>
        <v>82</v>
      </c>
      <c r="BF430" s="9">
        <f t="shared" si="359"/>
        <v>8.3717735912058888E-4</v>
      </c>
      <c r="BG430" s="7">
        <f>VLOOKUP(saving_model!AZ430,lapse!$B$4:$C$134,2,FALSE)</f>
        <v>0.01</v>
      </c>
      <c r="BI430">
        <f>discount_curve!K414</f>
        <v>0.64182993491096396</v>
      </c>
    </row>
    <row r="431" spans="1:61" x14ac:dyDescent="0.55000000000000004">
      <c r="A431">
        <f t="shared" si="360"/>
        <v>408</v>
      </c>
      <c r="B431" s="19">
        <f t="shared" ca="1" si="333"/>
        <v>0</v>
      </c>
      <c r="C431">
        <f t="shared" si="314"/>
        <v>0</v>
      </c>
      <c r="D431">
        <f t="shared" si="334"/>
        <v>0</v>
      </c>
      <c r="E431">
        <f t="shared" ca="1" si="335"/>
        <v>0</v>
      </c>
      <c r="F431">
        <f t="shared" si="315"/>
        <v>0</v>
      </c>
      <c r="G431">
        <f t="shared" si="336"/>
        <v>0</v>
      </c>
      <c r="H431">
        <f t="shared" si="337"/>
        <v>0</v>
      </c>
      <c r="I431" s="19">
        <f t="shared" si="338"/>
        <v>0</v>
      </c>
      <c r="J431" s="26">
        <f t="shared" si="339"/>
        <v>0</v>
      </c>
      <c r="L431" s="19">
        <f t="shared" si="340"/>
        <v>0</v>
      </c>
      <c r="M431" s="26">
        <f t="shared" si="316"/>
        <v>0</v>
      </c>
      <c r="N431" s="18">
        <f t="shared" si="341"/>
        <v>0</v>
      </c>
      <c r="O431" s="18">
        <f t="shared" si="342"/>
        <v>0</v>
      </c>
      <c r="P431" s="18">
        <f t="shared" si="343"/>
        <v>0</v>
      </c>
      <c r="Q431" s="18">
        <f t="shared" si="344"/>
        <v>0</v>
      </c>
      <c r="R431" s="18">
        <f t="shared" si="345"/>
        <v>0</v>
      </c>
      <c r="S431" s="26">
        <f t="shared" si="346"/>
        <v>0</v>
      </c>
      <c r="T431" s="27">
        <f t="shared" si="347"/>
        <v>0</v>
      </c>
      <c r="U431" s="27"/>
      <c r="V431" s="19">
        <f t="shared" si="317"/>
        <v>0</v>
      </c>
      <c r="W431" s="19">
        <f t="shared" ca="1" si="318"/>
        <v>0</v>
      </c>
      <c r="X431" s="19">
        <f t="shared" si="319"/>
        <v>0</v>
      </c>
      <c r="Y431" s="19">
        <f t="shared" si="320"/>
        <v>0</v>
      </c>
      <c r="Z431" s="19">
        <f t="shared" si="313"/>
        <v>0</v>
      </c>
      <c r="AA431" s="19">
        <f t="shared" ca="1" si="348"/>
        <v>0</v>
      </c>
      <c r="AB431">
        <f t="shared" si="311"/>
        <v>0</v>
      </c>
      <c r="AC431" s="19">
        <f t="shared" si="321"/>
        <v>0</v>
      </c>
      <c r="AD431" s="29">
        <f t="shared" si="312"/>
        <v>0</v>
      </c>
      <c r="AE431" s="19">
        <f t="shared" ca="1" si="322"/>
        <v>0</v>
      </c>
      <c r="AF431" s="29">
        <f t="shared" ca="1" si="349"/>
        <v>0</v>
      </c>
      <c r="AG431" s="19"/>
      <c r="AH431" s="19">
        <f t="shared" si="323"/>
        <v>0</v>
      </c>
      <c r="AI431" s="19">
        <f>SUM($AH$23:AH431)</f>
        <v>100000</v>
      </c>
      <c r="AJ431" s="19">
        <f t="shared" si="350"/>
        <v>155337.81028879416</v>
      </c>
      <c r="AK431" s="19">
        <f t="shared" ca="1" si="351"/>
        <v>155337.81028879416</v>
      </c>
      <c r="AL431" s="20">
        <f ca="1">IF($F$13,OFFSET(product_specs!$J$5,MIN(10,saving_model!AZ431),saving_model!$G$14),0)</f>
        <v>0</v>
      </c>
      <c r="AM431" s="19">
        <f t="shared" si="352"/>
        <v>155337.81028879416</v>
      </c>
      <c r="AN431" s="19">
        <f t="shared" si="361"/>
        <v>155400.66833326517</v>
      </c>
      <c r="AO431" s="19">
        <f t="shared" si="353"/>
        <v>0</v>
      </c>
      <c r="AP431" s="19">
        <f t="shared" si="354"/>
        <v>0</v>
      </c>
      <c r="AQ431" s="18">
        <f t="shared" si="324"/>
        <v>129.50055694438765</v>
      </c>
      <c r="AR431" s="18">
        <f t="shared" si="355"/>
        <v>0</v>
      </c>
      <c r="AS431" s="18">
        <f t="shared" si="356"/>
        <v>133.28502494671349</v>
      </c>
      <c r="AT431" s="3">
        <f>return!Q414</f>
        <v>8.5840163924522095E-4</v>
      </c>
      <c r="AU431" s="8">
        <f t="shared" si="325"/>
        <v>1.1848028759916127</v>
      </c>
      <c r="AV431">
        <f t="shared" si="326"/>
        <v>0</v>
      </c>
      <c r="AW431">
        <f t="shared" si="327"/>
        <v>0</v>
      </c>
      <c r="AX431">
        <f t="shared" si="357"/>
        <v>0</v>
      </c>
      <c r="AY431">
        <f t="shared" si="328"/>
        <v>0</v>
      </c>
      <c r="AZ431">
        <f t="shared" si="329"/>
        <v>34</v>
      </c>
      <c r="BA431">
        <f t="shared" si="330"/>
        <v>5</v>
      </c>
      <c r="BB431">
        <f t="shared" si="358"/>
        <v>3.5346030171754528E-3</v>
      </c>
      <c r="BC431">
        <f t="shared" si="331"/>
        <v>4.1600308799085453E-2</v>
      </c>
      <c r="BD431">
        <f>VLOOKUP(MIN(90,BE431),mortality!$A$4:$G$76,saving_model!BA431+2,FALSE)</f>
        <v>2.0800154399542727E-2</v>
      </c>
      <c r="BE431">
        <f t="shared" si="332"/>
        <v>83</v>
      </c>
      <c r="BF431" s="9">
        <f t="shared" si="359"/>
        <v>8.3717735912058888E-4</v>
      </c>
      <c r="BG431" s="7">
        <f>VLOOKUP(saving_model!AZ431,lapse!$B$4:$C$134,2,FALSE)</f>
        <v>0.01</v>
      </c>
      <c r="BI431">
        <f>discount_curve!K415</f>
        <v>0.64328628550736322</v>
      </c>
    </row>
    <row r="432" spans="1:61" x14ac:dyDescent="0.55000000000000004">
      <c r="A432">
        <f t="shared" si="360"/>
        <v>409</v>
      </c>
      <c r="B432" s="19">
        <f t="shared" ca="1" si="333"/>
        <v>0</v>
      </c>
      <c r="C432">
        <f t="shared" si="314"/>
        <v>0</v>
      </c>
      <c r="D432">
        <f t="shared" si="334"/>
        <v>0</v>
      </c>
      <c r="E432">
        <f t="shared" ca="1" si="335"/>
        <v>0</v>
      </c>
      <c r="F432">
        <f t="shared" si="315"/>
        <v>0</v>
      </c>
      <c r="G432">
        <f t="shared" si="336"/>
        <v>0</v>
      </c>
      <c r="H432">
        <f t="shared" si="337"/>
        <v>0</v>
      </c>
      <c r="I432" s="19">
        <f t="shared" si="338"/>
        <v>0</v>
      </c>
      <c r="J432" s="26">
        <f t="shared" si="339"/>
        <v>0</v>
      </c>
      <c r="L432" s="19">
        <f t="shared" si="340"/>
        <v>0</v>
      </c>
      <c r="M432" s="26">
        <f t="shared" si="316"/>
        <v>0</v>
      </c>
      <c r="N432" s="18">
        <f t="shared" si="341"/>
        <v>0</v>
      </c>
      <c r="O432" s="18">
        <f t="shared" si="342"/>
        <v>0</v>
      </c>
      <c r="P432" s="18">
        <f t="shared" si="343"/>
        <v>0</v>
      </c>
      <c r="Q432" s="18">
        <f t="shared" si="344"/>
        <v>0</v>
      </c>
      <c r="R432" s="18">
        <f t="shared" si="345"/>
        <v>0</v>
      </c>
      <c r="S432" s="26">
        <f t="shared" si="346"/>
        <v>0</v>
      </c>
      <c r="T432" s="27">
        <f t="shared" si="347"/>
        <v>0</v>
      </c>
      <c r="U432" s="27"/>
      <c r="V432" s="19">
        <f t="shared" si="317"/>
        <v>0</v>
      </c>
      <c r="W432" s="19">
        <f t="shared" ca="1" si="318"/>
        <v>0</v>
      </c>
      <c r="X432" s="19">
        <f t="shared" si="319"/>
        <v>0</v>
      </c>
      <c r="Y432" s="19">
        <f t="shared" si="320"/>
        <v>0</v>
      </c>
      <c r="Z432" s="19">
        <f t="shared" si="313"/>
        <v>0</v>
      </c>
      <c r="AA432" s="19">
        <f t="shared" ca="1" si="348"/>
        <v>0</v>
      </c>
      <c r="AB432">
        <f t="shared" si="311"/>
        <v>0</v>
      </c>
      <c r="AC432" s="19">
        <f t="shared" si="321"/>
        <v>0</v>
      </c>
      <c r="AD432" s="29">
        <f t="shared" si="312"/>
        <v>0</v>
      </c>
      <c r="AE432" s="19">
        <f t="shared" ca="1" si="322"/>
        <v>0</v>
      </c>
      <c r="AF432" s="29">
        <f t="shared" ca="1" si="349"/>
        <v>0</v>
      </c>
      <c r="AG432" s="19"/>
      <c r="AH432" s="19">
        <f t="shared" si="323"/>
        <v>0</v>
      </c>
      <c r="AI432" s="19">
        <f>SUM($AH$23:AH432)</f>
        <v>100000</v>
      </c>
      <c r="AJ432" s="19">
        <f t="shared" si="350"/>
        <v>155522.3397962786</v>
      </c>
      <c r="AK432" s="19">
        <f t="shared" ca="1" si="351"/>
        <v>155522.3397962786</v>
      </c>
      <c r="AL432" s="20">
        <f ca="1">IF($F$13,OFFSET(product_specs!$J$5,MIN(10,saving_model!AZ432),saving_model!$G$14),0)</f>
        <v>0</v>
      </c>
      <c r="AM432" s="19">
        <f t="shared" si="352"/>
        <v>155522.3397962786</v>
      </c>
      <c r="AN432" s="19">
        <f t="shared" si="361"/>
        <v>155404.4528012675</v>
      </c>
      <c r="AO432" s="19">
        <f t="shared" si="353"/>
        <v>0</v>
      </c>
      <c r="AP432" s="19">
        <f t="shared" si="354"/>
        <v>0</v>
      </c>
      <c r="AQ432" s="18">
        <f t="shared" si="324"/>
        <v>129.50371066772291</v>
      </c>
      <c r="AR432" s="18">
        <f t="shared" si="355"/>
        <v>0</v>
      </c>
      <c r="AS432" s="18">
        <f t="shared" si="356"/>
        <v>494.78141135764241</v>
      </c>
      <c r="AT432" s="3">
        <f>return!Q415</f>
        <v>3.1864857419399151E-3</v>
      </c>
      <c r="AU432" s="8">
        <f t="shared" si="325"/>
        <v>1.18529541613524</v>
      </c>
      <c r="AV432">
        <f t="shared" si="326"/>
        <v>0</v>
      </c>
      <c r="AW432">
        <f t="shared" si="327"/>
        <v>0</v>
      </c>
      <c r="AX432">
        <f t="shared" si="357"/>
        <v>0</v>
      </c>
      <c r="AY432">
        <f t="shared" si="328"/>
        <v>0</v>
      </c>
      <c r="AZ432">
        <f t="shared" si="329"/>
        <v>34</v>
      </c>
      <c r="BA432">
        <f t="shared" si="330"/>
        <v>5</v>
      </c>
      <c r="BB432">
        <f t="shared" si="358"/>
        <v>3.5346030171754528E-3</v>
      </c>
      <c r="BC432">
        <f t="shared" si="331"/>
        <v>4.1600308799085453E-2</v>
      </c>
      <c r="BD432">
        <f>VLOOKUP(MIN(90,BE432),mortality!$A$4:$G$76,saving_model!BA432+2,FALSE)</f>
        <v>2.0800154399542727E-2</v>
      </c>
      <c r="BE432">
        <f t="shared" si="332"/>
        <v>83</v>
      </c>
      <c r="BF432" s="9">
        <f t="shared" si="359"/>
        <v>8.3717735912058888E-4</v>
      </c>
      <c r="BG432" s="7">
        <f>VLOOKUP(saving_model!AZ432,lapse!$B$4:$C$134,2,FALSE)</f>
        <v>0.01</v>
      </c>
      <c r="BI432">
        <f>discount_curve!K416</f>
        <v>0.64259108382337948</v>
      </c>
    </row>
    <row r="433" spans="1:61" x14ac:dyDescent="0.55000000000000004">
      <c r="A433">
        <f t="shared" si="360"/>
        <v>410</v>
      </c>
      <c r="B433" s="19">
        <f t="shared" ca="1" si="333"/>
        <v>0</v>
      </c>
      <c r="C433">
        <f t="shared" si="314"/>
        <v>0</v>
      </c>
      <c r="D433">
        <f t="shared" si="334"/>
        <v>0</v>
      </c>
      <c r="E433">
        <f t="shared" ca="1" si="335"/>
        <v>0</v>
      </c>
      <c r="F433">
        <f t="shared" si="315"/>
        <v>0</v>
      </c>
      <c r="G433">
        <f t="shared" si="336"/>
        <v>0</v>
      </c>
      <c r="H433">
        <f t="shared" si="337"/>
        <v>0</v>
      </c>
      <c r="I433" s="19">
        <f t="shared" si="338"/>
        <v>0</v>
      </c>
      <c r="J433" s="26">
        <f t="shared" si="339"/>
        <v>0</v>
      </c>
      <c r="L433" s="19">
        <f t="shared" si="340"/>
        <v>0</v>
      </c>
      <c r="M433" s="26">
        <f t="shared" si="316"/>
        <v>0</v>
      </c>
      <c r="N433" s="18">
        <f t="shared" si="341"/>
        <v>0</v>
      </c>
      <c r="O433" s="18">
        <f t="shared" si="342"/>
        <v>0</v>
      </c>
      <c r="P433" s="18">
        <f t="shared" si="343"/>
        <v>0</v>
      </c>
      <c r="Q433" s="18">
        <f t="shared" si="344"/>
        <v>0</v>
      </c>
      <c r="R433" s="18">
        <f t="shared" si="345"/>
        <v>0</v>
      </c>
      <c r="S433" s="26">
        <f t="shared" si="346"/>
        <v>0</v>
      </c>
      <c r="T433" s="27">
        <f t="shared" si="347"/>
        <v>0</v>
      </c>
      <c r="U433" s="27"/>
      <c r="V433" s="19">
        <f t="shared" si="317"/>
        <v>0</v>
      </c>
      <c r="W433" s="19">
        <f t="shared" ca="1" si="318"/>
        <v>0</v>
      </c>
      <c r="X433" s="19">
        <f t="shared" si="319"/>
        <v>0</v>
      </c>
      <c r="Y433" s="19">
        <f t="shared" si="320"/>
        <v>0</v>
      </c>
      <c r="Z433" s="19">
        <f t="shared" si="313"/>
        <v>0</v>
      </c>
      <c r="AA433" s="19">
        <f t="shared" ca="1" si="348"/>
        <v>0</v>
      </c>
      <c r="AB433">
        <f t="shared" si="311"/>
        <v>0</v>
      </c>
      <c r="AC433" s="19">
        <f t="shared" si="321"/>
        <v>0</v>
      </c>
      <c r="AD433" s="29">
        <f t="shared" si="312"/>
        <v>0</v>
      </c>
      <c r="AE433" s="19">
        <f t="shared" ca="1" si="322"/>
        <v>0</v>
      </c>
      <c r="AF433" s="29">
        <f t="shared" ca="1" si="349"/>
        <v>0</v>
      </c>
      <c r="AG433" s="19"/>
      <c r="AH433" s="19">
        <f t="shared" si="323"/>
        <v>0</v>
      </c>
      <c r="AI433" s="19">
        <f>SUM($AH$23:AH433)</f>
        <v>100000</v>
      </c>
      <c r="AJ433" s="19">
        <f t="shared" si="350"/>
        <v>155707.21238596531</v>
      </c>
      <c r="AK433" s="19">
        <f t="shared" ca="1" si="351"/>
        <v>155707.21238596531</v>
      </c>
      <c r="AL433" s="20">
        <f ca="1">IF($F$13,OFFSET(product_specs!$J$5,MIN(10,saving_model!AZ433),saving_model!$G$14),0)</f>
        <v>0</v>
      </c>
      <c r="AM433" s="19">
        <f t="shared" si="352"/>
        <v>155707.21238596531</v>
      </c>
      <c r="AN433" s="19">
        <f t="shared" si="361"/>
        <v>155769.73050195741</v>
      </c>
      <c r="AO433" s="19">
        <f t="shared" si="353"/>
        <v>0</v>
      </c>
      <c r="AP433" s="19">
        <f t="shared" si="354"/>
        <v>0</v>
      </c>
      <c r="AQ433" s="18">
        <f t="shared" si="324"/>
        <v>129.80810875163118</v>
      </c>
      <c r="AR433" s="18">
        <f t="shared" si="355"/>
        <v>0</v>
      </c>
      <c r="AS433" s="18">
        <f t="shared" si="356"/>
        <v>134.57998551907909</v>
      </c>
      <c r="AT433" s="3">
        <f>return!Q416</f>
        <v>8.6468807905903944E-4</v>
      </c>
      <c r="AU433" s="8">
        <f t="shared" si="325"/>
        <v>1.1857881610351166</v>
      </c>
      <c r="AV433">
        <f t="shared" si="326"/>
        <v>0</v>
      </c>
      <c r="AW433">
        <f t="shared" si="327"/>
        <v>0</v>
      </c>
      <c r="AX433">
        <f t="shared" si="357"/>
        <v>0</v>
      </c>
      <c r="AY433">
        <f t="shared" si="328"/>
        <v>0</v>
      </c>
      <c r="AZ433">
        <f t="shared" si="329"/>
        <v>34</v>
      </c>
      <c r="BA433">
        <f t="shared" si="330"/>
        <v>5</v>
      </c>
      <c r="BB433">
        <f t="shared" si="358"/>
        <v>3.5346030171754528E-3</v>
      </c>
      <c r="BC433">
        <f t="shared" si="331"/>
        <v>4.1600308799085453E-2</v>
      </c>
      <c r="BD433">
        <f>VLOOKUP(MIN(90,BE433),mortality!$A$4:$G$76,saving_model!BA433+2,FALSE)</f>
        <v>2.0800154399542727E-2</v>
      </c>
      <c r="BE433">
        <f t="shared" si="332"/>
        <v>83</v>
      </c>
      <c r="BF433" s="9">
        <f t="shared" si="359"/>
        <v>8.3717735912058888E-4</v>
      </c>
      <c r="BG433" s="7">
        <f>VLOOKUP(saving_model!AZ433,lapse!$B$4:$C$134,2,FALSE)</f>
        <v>0.01</v>
      </c>
      <c r="BI433">
        <f>discount_curve!K417</f>
        <v>0.64189663344622838</v>
      </c>
    </row>
    <row r="434" spans="1:61" x14ac:dyDescent="0.55000000000000004">
      <c r="A434">
        <f t="shared" si="360"/>
        <v>411</v>
      </c>
      <c r="B434" s="19">
        <f t="shared" ca="1" si="333"/>
        <v>0</v>
      </c>
      <c r="C434">
        <f t="shared" si="314"/>
        <v>0</v>
      </c>
      <c r="D434">
        <f t="shared" si="334"/>
        <v>0</v>
      </c>
      <c r="E434">
        <f t="shared" ca="1" si="335"/>
        <v>0</v>
      </c>
      <c r="F434">
        <f t="shared" si="315"/>
        <v>0</v>
      </c>
      <c r="G434">
        <f t="shared" si="336"/>
        <v>0</v>
      </c>
      <c r="H434">
        <f t="shared" si="337"/>
        <v>0</v>
      </c>
      <c r="I434" s="19">
        <f t="shared" si="338"/>
        <v>0</v>
      </c>
      <c r="J434" s="26">
        <f t="shared" si="339"/>
        <v>0</v>
      </c>
      <c r="L434" s="19">
        <f t="shared" si="340"/>
        <v>0</v>
      </c>
      <c r="M434" s="26">
        <f t="shared" si="316"/>
        <v>0</v>
      </c>
      <c r="N434" s="18">
        <f t="shared" si="341"/>
        <v>0</v>
      </c>
      <c r="O434" s="18">
        <f t="shared" si="342"/>
        <v>0</v>
      </c>
      <c r="P434" s="18">
        <f t="shared" si="343"/>
        <v>0</v>
      </c>
      <c r="Q434" s="18">
        <f t="shared" si="344"/>
        <v>0</v>
      </c>
      <c r="R434" s="18">
        <f t="shared" si="345"/>
        <v>0</v>
      </c>
      <c r="S434" s="26">
        <f t="shared" si="346"/>
        <v>0</v>
      </c>
      <c r="T434" s="27">
        <f t="shared" si="347"/>
        <v>0</v>
      </c>
      <c r="U434" s="27"/>
      <c r="V434" s="19">
        <f t="shared" si="317"/>
        <v>0</v>
      </c>
      <c r="W434" s="19">
        <f t="shared" ca="1" si="318"/>
        <v>0</v>
      </c>
      <c r="X434" s="19">
        <f t="shared" si="319"/>
        <v>0</v>
      </c>
      <c r="Y434" s="19">
        <f t="shared" si="320"/>
        <v>0</v>
      </c>
      <c r="Z434" s="19">
        <f t="shared" si="313"/>
        <v>0</v>
      </c>
      <c r="AA434" s="19">
        <f t="shared" ca="1" si="348"/>
        <v>0</v>
      </c>
      <c r="AB434">
        <f t="shared" si="311"/>
        <v>0</v>
      </c>
      <c r="AC434" s="19">
        <f t="shared" si="321"/>
        <v>0</v>
      </c>
      <c r="AD434" s="29">
        <f t="shared" si="312"/>
        <v>0</v>
      </c>
      <c r="AE434" s="19">
        <f t="shared" ca="1" si="322"/>
        <v>0</v>
      </c>
      <c r="AF434" s="29">
        <f t="shared" ca="1" si="349"/>
        <v>0</v>
      </c>
      <c r="AG434" s="19"/>
      <c r="AH434" s="19">
        <f t="shared" si="323"/>
        <v>0</v>
      </c>
      <c r="AI434" s="19">
        <f>SUM($AH$23:AH434)</f>
        <v>100000</v>
      </c>
      <c r="AJ434" s="19">
        <f t="shared" si="350"/>
        <v>155202.4341564778</v>
      </c>
      <c r="AK434" s="19">
        <f t="shared" ca="1" si="351"/>
        <v>155202.4341564778</v>
      </c>
      <c r="AL434" s="20">
        <f ca="1">IF($F$13,OFFSET(product_specs!$J$5,MIN(10,saving_model!AZ434),saving_model!$G$14),0)</f>
        <v>0</v>
      </c>
      <c r="AM434" s="19">
        <f t="shared" si="352"/>
        <v>155202.4341564778</v>
      </c>
      <c r="AN434" s="19">
        <f t="shared" si="361"/>
        <v>155774.50237872486</v>
      </c>
      <c r="AO434" s="19">
        <f t="shared" si="353"/>
        <v>0</v>
      </c>
      <c r="AP434" s="19">
        <f t="shared" si="354"/>
        <v>0</v>
      </c>
      <c r="AQ434" s="18">
        <f t="shared" si="324"/>
        <v>129.81208531560407</v>
      </c>
      <c r="AR434" s="18">
        <f t="shared" si="355"/>
        <v>0</v>
      </c>
      <c r="AS434" s="18">
        <f t="shared" si="356"/>
        <v>-884.51227386290827</v>
      </c>
      <c r="AT434" s="3">
        <f>return!Q417</f>
        <v>-5.6828939824127289E-3</v>
      </c>
      <c r="AU434" s="8">
        <f t="shared" si="325"/>
        <v>1.1862811107763629</v>
      </c>
      <c r="AV434">
        <f t="shared" si="326"/>
        <v>0</v>
      </c>
      <c r="AW434">
        <f t="shared" si="327"/>
        <v>0</v>
      </c>
      <c r="AX434">
        <f t="shared" si="357"/>
        <v>0</v>
      </c>
      <c r="AY434">
        <f t="shared" si="328"/>
        <v>0</v>
      </c>
      <c r="AZ434">
        <f t="shared" si="329"/>
        <v>34</v>
      </c>
      <c r="BA434">
        <f t="shared" si="330"/>
        <v>5</v>
      </c>
      <c r="BB434">
        <f t="shared" si="358"/>
        <v>3.5346030171754528E-3</v>
      </c>
      <c r="BC434">
        <f t="shared" si="331"/>
        <v>4.1600308799085453E-2</v>
      </c>
      <c r="BD434">
        <f>VLOOKUP(MIN(90,BE434),mortality!$A$4:$G$76,saving_model!BA434+2,FALSE)</f>
        <v>2.0800154399542727E-2</v>
      </c>
      <c r="BE434">
        <f t="shared" si="332"/>
        <v>83</v>
      </c>
      <c r="BF434" s="9">
        <f t="shared" si="359"/>
        <v>8.3717735912058888E-4</v>
      </c>
      <c r="BG434" s="7">
        <f>VLOOKUP(saving_model!AZ434,lapse!$B$4:$C$134,2,FALSE)</f>
        <v>0.01</v>
      </c>
      <c r="BI434">
        <f>discount_curve!K418</f>
        <v>0.64120293356396929</v>
      </c>
    </row>
    <row r="435" spans="1:61" x14ac:dyDescent="0.55000000000000004">
      <c r="A435">
        <f t="shared" si="360"/>
        <v>412</v>
      </c>
      <c r="B435" s="19">
        <f t="shared" ca="1" si="333"/>
        <v>0</v>
      </c>
      <c r="C435">
        <f t="shared" si="314"/>
        <v>0</v>
      </c>
      <c r="D435">
        <f t="shared" si="334"/>
        <v>0</v>
      </c>
      <c r="E435">
        <f t="shared" ca="1" si="335"/>
        <v>0</v>
      </c>
      <c r="F435">
        <f t="shared" si="315"/>
        <v>0</v>
      </c>
      <c r="G435">
        <f t="shared" si="336"/>
        <v>0</v>
      </c>
      <c r="H435">
        <f t="shared" si="337"/>
        <v>0</v>
      </c>
      <c r="I435" s="19">
        <f t="shared" si="338"/>
        <v>0</v>
      </c>
      <c r="J435" s="26">
        <f t="shared" si="339"/>
        <v>0</v>
      </c>
      <c r="L435" s="19">
        <f t="shared" si="340"/>
        <v>0</v>
      </c>
      <c r="M435" s="26">
        <f t="shared" si="316"/>
        <v>0</v>
      </c>
      <c r="N435" s="18">
        <f t="shared" si="341"/>
        <v>0</v>
      </c>
      <c r="O435" s="18">
        <f t="shared" si="342"/>
        <v>0</v>
      </c>
      <c r="P435" s="18">
        <f t="shared" si="343"/>
        <v>0</v>
      </c>
      <c r="Q435" s="18">
        <f t="shared" si="344"/>
        <v>0</v>
      </c>
      <c r="R435" s="18">
        <f t="shared" si="345"/>
        <v>0</v>
      </c>
      <c r="S435" s="26">
        <f t="shared" si="346"/>
        <v>0</v>
      </c>
      <c r="T435" s="27">
        <f t="shared" si="347"/>
        <v>0</v>
      </c>
      <c r="U435" s="27"/>
      <c r="V435" s="19">
        <f t="shared" si="317"/>
        <v>0</v>
      </c>
      <c r="W435" s="19">
        <f t="shared" ca="1" si="318"/>
        <v>0</v>
      </c>
      <c r="X435" s="19">
        <f t="shared" si="319"/>
        <v>0</v>
      </c>
      <c r="Y435" s="19">
        <f t="shared" si="320"/>
        <v>0</v>
      </c>
      <c r="Z435" s="19">
        <f t="shared" si="313"/>
        <v>0</v>
      </c>
      <c r="AA435" s="19">
        <f t="shared" ca="1" si="348"/>
        <v>0</v>
      </c>
      <c r="AB435">
        <f t="shared" si="311"/>
        <v>0</v>
      </c>
      <c r="AC435" s="19">
        <f t="shared" si="321"/>
        <v>0</v>
      </c>
      <c r="AD435" s="29">
        <f t="shared" si="312"/>
        <v>0</v>
      </c>
      <c r="AE435" s="19">
        <f t="shared" ca="1" si="322"/>
        <v>0</v>
      </c>
      <c r="AF435" s="29">
        <f t="shared" ca="1" si="349"/>
        <v>0</v>
      </c>
      <c r="AG435" s="19"/>
      <c r="AH435" s="19">
        <f t="shared" si="323"/>
        <v>0</v>
      </c>
      <c r="AI435" s="19">
        <f>SUM($AH$23:AH435)</f>
        <v>100000</v>
      </c>
      <c r="AJ435" s="19">
        <f t="shared" si="350"/>
        <v>154601.97971863227</v>
      </c>
      <c r="AK435" s="19">
        <f t="shared" ca="1" si="351"/>
        <v>154601.97971863227</v>
      </c>
      <c r="AL435" s="20">
        <f ca="1">IF($F$13,OFFSET(product_specs!$J$5,MIN(10,saving_model!AZ435),saving_model!$G$14),0)</f>
        <v>0</v>
      </c>
      <c r="AM435" s="19">
        <f t="shared" si="352"/>
        <v>154601.97971863227</v>
      </c>
      <c r="AN435" s="19">
        <f t="shared" si="361"/>
        <v>154760.17801954635</v>
      </c>
      <c r="AO435" s="19">
        <f t="shared" si="353"/>
        <v>0</v>
      </c>
      <c r="AP435" s="19">
        <f t="shared" si="354"/>
        <v>0</v>
      </c>
      <c r="AQ435" s="18">
        <f t="shared" si="324"/>
        <v>128.96681501628862</v>
      </c>
      <c r="AR435" s="18">
        <f t="shared" si="355"/>
        <v>0</v>
      </c>
      <c r="AS435" s="18">
        <f t="shared" si="356"/>
        <v>-58.462971795591841</v>
      </c>
      <c r="AT435" s="3">
        <f>return!Q418</f>
        <v>-3.7808002239769767E-4</v>
      </c>
      <c r="AU435" s="8">
        <f t="shared" si="325"/>
        <v>1.1867742654441342</v>
      </c>
      <c r="AV435">
        <f t="shared" si="326"/>
        <v>0</v>
      </c>
      <c r="AW435">
        <f t="shared" si="327"/>
        <v>0</v>
      </c>
      <c r="AX435">
        <f t="shared" si="357"/>
        <v>0</v>
      </c>
      <c r="AY435">
        <f t="shared" si="328"/>
        <v>0</v>
      </c>
      <c r="AZ435">
        <f t="shared" si="329"/>
        <v>34</v>
      </c>
      <c r="BA435">
        <f t="shared" si="330"/>
        <v>5</v>
      </c>
      <c r="BB435">
        <f t="shared" si="358"/>
        <v>3.5346030171754528E-3</v>
      </c>
      <c r="BC435">
        <f t="shared" si="331"/>
        <v>4.1600308799085453E-2</v>
      </c>
      <c r="BD435">
        <f>VLOOKUP(MIN(90,BE435),mortality!$A$4:$G$76,saving_model!BA435+2,FALSE)</f>
        <v>2.0800154399542727E-2</v>
      </c>
      <c r="BE435">
        <f t="shared" si="332"/>
        <v>83</v>
      </c>
      <c r="BF435" s="9">
        <f t="shared" si="359"/>
        <v>8.3717735912058888E-4</v>
      </c>
      <c r="BG435" s="7">
        <f>VLOOKUP(saving_model!AZ435,lapse!$B$4:$C$134,2,FALSE)</f>
        <v>0.01</v>
      </c>
      <c r="BI435">
        <f>discount_curve!K419</f>
        <v>0.6405099833655401</v>
      </c>
    </row>
    <row r="436" spans="1:61" x14ac:dyDescent="0.55000000000000004">
      <c r="A436">
        <f t="shared" si="360"/>
        <v>413</v>
      </c>
      <c r="B436" s="19">
        <f t="shared" ca="1" si="333"/>
        <v>0</v>
      </c>
      <c r="C436">
        <f t="shared" si="314"/>
        <v>0</v>
      </c>
      <c r="D436">
        <f t="shared" si="334"/>
        <v>0</v>
      </c>
      <c r="E436">
        <f t="shared" ca="1" si="335"/>
        <v>0</v>
      </c>
      <c r="F436">
        <f t="shared" si="315"/>
        <v>0</v>
      </c>
      <c r="G436">
        <f t="shared" si="336"/>
        <v>0</v>
      </c>
      <c r="H436">
        <f t="shared" si="337"/>
        <v>0</v>
      </c>
      <c r="I436" s="19">
        <f t="shared" si="338"/>
        <v>0</v>
      </c>
      <c r="J436" s="26">
        <f t="shared" si="339"/>
        <v>0</v>
      </c>
      <c r="L436" s="19">
        <f t="shared" si="340"/>
        <v>0</v>
      </c>
      <c r="M436" s="26">
        <f t="shared" si="316"/>
        <v>0</v>
      </c>
      <c r="N436" s="18">
        <f t="shared" si="341"/>
        <v>0</v>
      </c>
      <c r="O436" s="18">
        <f t="shared" si="342"/>
        <v>0</v>
      </c>
      <c r="P436" s="18">
        <f t="shared" si="343"/>
        <v>0</v>
      </c>
      <c r="Q436" s="18">
        <f t="shared" si="344"/>
        <v>0</v>
      </c>
      <c r="R436" s="18">
        <f t="shared" si="345"/>
        <v>0</v>
      </c>
      <c r="S436" s="26">
        <f t="shared" si="346"/>
        <v>0</v>
      </c>
      <c r="T436" s="27">
        <f t="shared" si="347"/>
        <v>0</v>
      </c>
      <c r="U436" s="27"/>
      <c r="V436" s="19">
        <f t="shared" si="317"/>
        <v>0</v>
      </c>
      <c r="W436" s="19">
        <f t="shared" ca="1" si="318"/>
        <v>0</v>
      </c>
      <c r="X436" s="19">
        <f t="shared" si="319"/>
        <v>0</v>
      </c>
      <c r="Y436" s="19">
        <f t="shared" si="320"/>
        <v>0</v>
      </c>
      <c r="Z436" s="19">
        <f t="shared" si="313"/>
        <v>0</v>
      </c>
      <c r="AA436" s="19">
        <f t="shared" ca="1" si="348"/>
        <v>0</v>
      </c>
      <c r="AB436">
        <f t="shared" ref="AB436:AB499" si="362">O436</f>
        <v>0</v>
      </c>
      <c r="AC436" s="19">
        <f t="shared" si="321"/>
        <v>0</v>
      </c>
      <c r="AD436" s="29">
        <f t="shared" ref="AD436:AD499" si="363">AB436-AC436</f>
        <v>0</v>
      </c>
      <c r="AE436" s="19">
        <f t="shared" ca="1" si="322"/>
        <v>0</v>
      </c>
      <c r="AF436" s="29">
        <f t="shared" ca="1" si="349"/>
        <v>0</v>
      </c>
      <c r="AG436" s="19"/>
      <c r="AH436" s="19">
        <f t="shared" si="323"/>
        <v>0</v>
      </c>
      <c r="AI436" s="19">
        <f>SUM($AH$23:AH436)</f>
        <v>100000</v>
      </c>
      <c r="AJ436" s="19">
        <f t="shared" si="350"/>
        <v>154424.38652005148</v>
      </c>
      <c r="AK436" s="19">
        <f t="shared" ca="1" si="351"/>
        <v>154424.38652005148</v>
      </c>
      <c r="AL436" s="20">
        <f ca="1">IF($F$13,OFFSET(product_specs!$J$5,MIN(10,saving_model!AZ436),saving_model!$G$14),0)</f>
        <v>0</v>
      </c>
      <c r="AM436" s="19">
        <f t="shared" si="352"/>
        <v>154424.38652005148</v>
      </c>
      <c r="AN436" s="19">
        <f t="shared" si="361"/>
        <v>154572.74823273448</v>
      </c>
      <c r="AO436" s="19">
        <f t="shared" si="353"/>
        <v>0</v>
      </c>
      <c r="AP436" s="19">
        <f t="shared" si="354"/>
        <v>0</v>
      </c>
      <c r="AQ436" s="18">
        <f t="shared" si="324"/>
        <v>128.81062352727875</v>
      </c>
      <c r="AR436" s="18">
        <f t="shared" si="355"/>
        <v>0</v>
      </c>
      <c r="AS436" s="18">
        <f t="shared" si="356"/>
        <v>-39.102178311451787</v>
      </c>
      <c r="AT436" s="3">
        <f>return!Q419</f>
        <v>-2.5318040265454034E-4</v>
      </c>
      <c r="AU436" s="8">
        <f t="shared" si="325"/>
        <v>1.1872676251236218</v>
      </c>
      <c r="AV436">
        <f t="shared" si="326"/>
        <v>0</v>
      </c>
      <c r="AW436">
        <f t="shared" si="327"/>
        <v>0</v>
      </c>
      <c r="AX436">
        <f t="shared" si="357"/>
        <v>0</v>
      </c>
      <c r="AY436">
        <f t="shared" si="328"/>
        <v>0</v>
      </c>
      <c r="AZ436">
        <f t="shared" si="329"/>
        <v>34</v>
      </c>
      <c r="BA436">
        <f t="shared" si="330"/>
        <v>5</v>
      </c>
      <c r="BB436">
        <f t="shared" si="358"/>
        <v>3.5346030171754528E-3</v>
      </c>
      <c r="BC436">
        <f t="shared" si="331"/>
        <v>4.1600308799085453E-2</v>
      </c>
      <c r="BD436">
        <f>VLOOKUP(MIN(90,BE436),mortality!$A$4:$G$76,saving_model!BA436+2,FALSE)</f>
        <v>2.0800154399542727E-2</v>
      </c>
      <c r="BE436">
        <f t="shared" si="332"/>
        <v>83</v>
      </c>
      <c r="BF436" s="9">
        <f t="shared" si="359"/>
        <v>8.3717735912058888E-4</v>
      </c>
      <c r="BG436" s="7">
        <f>VLOOKUP(saving_model!AZ436,lapse!$B$4:$C$134,2,FALSE)</f>
        <v>0.01</v>
      </c>
      <c r="BI436">
        <f>discount_curve!K420</f>
        <v>0.63981778204075546</v>
      </c>
    </row>
    <row r="437" spans="1:61" x14ac:dyDescent="0.55000000000000004">
      <c r="A437">
        <f t="shared" si="360"/>
        <v>414</v>
      </c>
      <c r="B437" s="19">
        <f t="shared" ca="1" si="333"/>
        <v>0</v>
      </c>
      <c r="C437">
        <f t="shared" si="314"/>
        <v>0</v>
      </c>
      <c r="D437">
        <f t="shared" si="334"/>
        <v>0</v>
      </c>
      <c r="E437">
        <f t="shared" ca="1" si="335"/>
        <v>0</v>
      </c>
      <c r="F437">
        <f t="shared" si="315"/>
        <v>0</v>
      </c>
      <c r="G437">
        <f t="shared" si="336"/>
        <v>0</v>
      </c>
      <c r="H437">
        <f t="shared" si="337"/>
        <v>0</v>
      </c>
      <c r="I437" s="19">
        <f t="shared" si="338"/>
        <v>0</v>
      </c>
      <c r="J437" s="26">
        <f t="shared" si="339"/>
        <v>0</v>
      </c>
      <c r="L437" s="19">
        <f t="shared" si="340"/>
        <v>0</v>
      </c>
      <c r="M437" s="26">
        <f t="shared" si="316"/>
        <v>0</v>
      </c>
      <c r="N437" s="18">
        <f t="shared" si="341"/>
        <v>0</v>
      </c>
      <c r="O437" s="18">
        <f t="shared" si="342"/>
        <v>0</v>
      </c>
      <c r="P437" s="18">
        <f t="shared" si="343"/>
        <v>0</v>
      </c>
      <c r="Q437" s="18">
        <f t="shared" si="344"/>
        <v>0</v>
      </c>
      <c r="R437" s="18">
        <f t="shared" si="345"/>
        <v>0</v>
      </c>
      <c r="S437" s="26">
        <f t="shared" si="346"/>
        <v>0</v>
      </c>
      <c r="T437" s="27">
        <f t="shared" si="347"/>
        <v>0</v>
      </c>
      <c r="U437" s="27"/>
      <c r="V437" s="19">
        <f t="shared" si="317"/>
        <v>0</v>
      </c>
      <c r="W437" s="19">
        <f t="shared" ca="1" si="318"/>
        <v>0</v>
      </c>
      <c r="X437" s="19">
        <f t="shared" si="319"/>
        <v>0</v>
      </c>
      <c r="Y437" s="19">
        <f t="shared" si="320"/>
        <v>0</v>
      </c>
      <c r="Z437" s="19">
        <f t="shared" si="313"/>
        <v>0</v>
      </c>
      <c r="AA437" s="19">
        <f t="shared" ca="1" si="348"/>
        <v>0</v>
      </c>
      <c r="AB437">
        <f t="shared" si="362"/>
        <v>0</v>
      </c>
      <c r="AC437" s="19">
        <f t="shared" si="321"/>
        <v>0</v>
      </c>
      <c r="AD437" s="29">
        <f t="shared" si="363"/>
        <v>0</v>
      </c>
      <c r="AE437" s="19">
        <f t="shared" ca="1" si="322"/>
        <v>0</v>
      </c>
      <c r="AF437" s="29">
        <f t="shared" ca="1" si="349"/>
        <v>0</v>
      </c>
      <c r="AG437" s="19"/>
      <c r="AH437" s="19">
        <f t="shared" si="323"/>
        <v>0</v>
      </c>
      <c r="AI437" s="19">
        <f>SUM($AH$23:AH437)</f>
        <v>100000</v>
      </c>
      <c r="AJ437" s="19">
        <f t="shared" si="350"/>
        <v>153529.53291244598</v>
      </c>
      <c r="AK437" s="19">
        <f t="shared" ca="1" si="351"/>
        <v>153529.53291244598</v>
      </c>
      <c r="AL437" s="20">
        <f ca="1">IF($F$13,OFFSET(product_specs!$J$5,MIN(10,saving_model!AZ437),saving_model!$G$14),0)</f>
        <v>0</v>
      </c>
      <c r="AM437" s="19">
        <f t="shared" si="352"/>
        <v>153529.53291244598</v>
      </c>
      <c r="AN437" s="19">
        <f t="shared" si="361"/>
        <v>154404.83543089576</v>
      </c>
      <c r="AO437" s="19">
        <f t="shared" si="353"/>
        <v>0</v>
      </c>
      <c r="AP437" s="19">
        <f t="shared" si="354"/>
        <v>0</v>
      </c>
      <c r="AQ437" s="18">
        <f t="shared" si="324"/>
        <v>128.67069619241315</v>
      </c>
      <c r="AR437" s="18">
        <f t="shared" si="355"/>
        <v>0</v>
      </c>
      <c r="AS437" s="18">
        <f t="shared" si="356"/>
        <v>-1493.2636445146991</v>
      </c>
      <c r="AT437" s="3">
        <f>return!Q420</f>
        <v>-9.6791597527884354E-3</v>
      </c>
      <c r="AU437" s="8">
        <f t="shared" si="325"/>
        <v>1.187761189900052</v>
      </c>
      <c r="AV437">
        <f t="shared" si="326"/>
        <v>0</v>
      </c>
      <c r="AW437">
        <f t="shared" si="327"/>
        <v>0</v>
      </c>
      <c r="AX437">
        <f t="shared" si="357"/>
        <v>0</v>
      </c>
      <c r="AY437">
        <f t="shared" si="328"/>
        <v>0</v>
      </c>
      <c r="AZ437">
        <f t="shared" si="329"/>
        <v>34</v>
      </c>
      <c r="BA437">
        <f t="shared" si="330"/>
        <v>5</v>
      </c>
      <c r="BB437">
        <f t="shared" si="358"/>
        <v>3.5346030171754528E-3</v>
      </c>
      <c r="BC437">
        <f t="shared" si="331"/>
        <v>4.1600308799085453E-2</v>
      </c>
      <c r="BD437">
        <f>VLOOKUP(MIN(90,BE437),mortality!$A$4:$G$76,saving_model!BA437+2,FALSE)</f>
        <v>2.0800154399542727E-2</v>
      </c>
      <c r="BE437">
        <f t="shared" si="332"/>
        <v>83</v>
      </c>
      <c r="BF437" s="9">
        <f t="shared" si="359"/>
        <v>8.3717735912058888E-4</v>
      </c>
      <c r="BG437" s="7">
        <f>VLOOKUP(saving_model!AZ437,lapse!$B$4:$C$134,2,FALSE)</f>
        <v>0.01</v>
      </c>
      <c r="BI437">
        <f>discount_curve!K421</f>
        <v>0.63912632878030484</v>
      </c>
    </row>
    <row r="438" spans="1:61" x14ac:dyDescent="0.55000000000000004">
      <c r="A438">
        <f t="shared" si="360"/>
        <v>415</v>
      </c>
      <c r="B438" s="19">
        <f t="shared" ca="1" si="333"/>
        <v>0</v>
      </c>
      <c r="C438">
        <f t="shared" si="314"/>
        <v>0</v>
      </c>
      <c r="D438">
        <f t="shared" si="334"/>
        <v>0</v>
      </c>
      <c r="E438">
        <f t="shared" ca="1" si="335"/>
        <v>0</v>
      </c>
      <c r="F438">
        <f t="shared" si="315"/>
        <v>0</v>
      </c>
      <c r="G438">
        <f t="shared" si="336"/>
        <v>0</v>
      </c>
      <c r="H438">
        <f t="shared" si="337"/>
        <v>0</v>
      </c>
      <c r="I438" s="19">
        <f t="shared" si="338"/>
        <v>0</v>
      </c>
      <c r="J438" s="26">
        <f t="shared" si="339"/>
        <v>0</v>
      </c>
      <c r="L438" s="19">
        <f t="shared" si="340"/>
        <v>0</v>
      </c>
      <c r="M438" s="26">
        <f t="shared" si="316"/>
        <v>0</v>
      </c>
      <c r="N438" s="18">
        <f t="shared" si="341"/>
        <v>0</v>
      </c>
      <c r="O438" s="18">
        <f t="shared" si="342"/>
        <v>0</v>
      </c>
      <c r="P438" s="18">
        <f t="shared" si="343"/>
        <v>0</v>
      </c>
      <c r="Q438" s="18">
        <f t="shared" si="344"/>
        <v>0</v>
      </c>
      <c r="R438" s="18">
        <f t="shared" si="345"/>
        <v>0</v>
      </c>
      <c r="S438" s="26">
        <f t="shared" si="346"/>
        <v>0</v>
      </c>
      <c r="T438" s="27">
        <f t="shared" si="347"/>
        <v>0</v>
      </c>
      <c r="U438" s="27"/>
      <c r="V438" s="19">
        <f t="shared" si="317"/>
        <v>0</v>
      </c>
      <c r="W438" s="19">
        <f t="shared" ca="1" si="318"/>
        <v>0</v>
      </c>
      <c r="X438" s="19">
        <f t="shared" si="319"/>
        <v>0</v>
      </c>
      <c r="Y438" s="19">
        <f t="shared" si="320"/>
        <v>0</v>
      </c>
      <c r="Z438" s="19">
        <f t="shared" si="313"/>
        <v>0</v>
      </c>
      <c r="AA438" s="19">
        <f t="shared" ca="1" si="348"/>
        <v>0</v>
      </c>
      <c r="AB438">
        <f t="shared" si="362"/>
        <v>0</v>
      </c>
      <c r="AC438" s="19">
        <f t="shared" si="321"/>
        <v>0</v>
      </c>
      <c r="AD438" s="29">
        <f t="shared" si="363"/>
        <v>0</v>
      </c>
      <c r="AE438" s="19">
        <f t="shared" ca="1" si="322"/>
        <v>0</v>
      </c>
      <c r="AF438" s="29">
        <f t="shared" ca="1" si="349"/>
        <v>0</v>
      </c>
      <c r="AG438" s="19"/>
      <c r="AH438" s="19">
        <f t="shared" si="323"/>
        <v>0</v>
      </c>
      <c r="AI438" s="19">
        <f>SUM($AH$23:AH438)</f>
        <v>100000</v>
      </c>
      <c r="AJ438" s="19">
        <f t="shared" si="350"/>
        <v>152437.4448920369</v>
      </c>
      <c r="AK438" s="19">
        <f t="shared" ca="1" si="351"/>
        <v>152437.4448920369</v>
      </c>
      <c r="AL438" s="20">
        <f ca="1">IF($F$13,OFFSET(product_specs!$J$5,MIN(10,saving_model!AZ438),saving_model!$G$14),0)</f>
        <v>0</v>
      </c>
      <c r="AM438" s="19">
        <f t="shared" si="352"/>
        <v>152437.4448920369</v>
      </c>
      <c r="AN438" s="19">
        <f t="shared" si="361"/>
        <v>152782.90109018865</v>
      </c>
      <c r="AO438" s="19">
        <f t="shared" si="353"/>
        <v>0</v>
      </c>
      <c r="AP438" s="19">
        <f t="shared" si="354"/>
        <v>0</v>
      </c>
      <c r="AQ438" s="18">
        <f t="shared" si="324"/>
        <v>127.31908424182387</v>
      </c>
      <c r="AR438" s="18">
        <f t="shared" si="355"/>
        <v>0</v>
      </c>
      <c r="AS438" s="18">
        <f t="shared" si="356"/>
        <v>-436.274227819874</v>
      </c>
      <c r="AT438" s="3">
        <f>return!Q421</f>
        <v>-2.8578989519222331E-3</v>
      </c>
      <c r="AU438" s="8">
        <f t="shared" si="325"/>
        <v>1.1882549598586865</v>
      </c>
      <c r="AV438">
        <f t="shared" si="326"/>
        <v>0</v>
      </c>
      <c r="AW438">
        <f t="shared" si="327"/>
        <v>0</v>
      </c>
      <c r="AX438">
        <f t="shared" si="357"/>
        <v>0</v>
      </c>
      <c r="AY438">
        <f t="shared" si="328"/>
        <v>0</v>
      </c>
      <c r="AZ438">
        <f t="shared" si="329"/>
        <v>34</v>
      </c>
      <c r="BA438">
        <f t="shared" si="330"/>
        <v>5</v>
      </c>
      <c r="BB438">
        <f t="shared" si="358"/>
        <v>3.5346030171754528E-3</v>
      </c>
      <c r="BC438">
        <f t="shared" si="331"/>
        <v>4.1600308799085453E-2</v>
      </c>
      <c r="BD438">
        <f>VLOOKUP(MIN(90,BE438),mortality!$A$4:$G$76,saving_model!BA438+2,FALSE)</f>
        <v>2.0800154399542727E-2</v>
      </c>
      <c r="BE438">
        <f t="shared" si="332"/>
        <v>83</v>
      </c>
      <c r="BF438" s="9">
        <f t="shared" si="359"/>
        <v>8.3717735912058888E-4</v>
      </c>
      <c r="BG438" s="7">
        <f>VLOOKUP(saving_model!AZ438,lapse!$B$4:$C$134,2,FALSE)</f>
        <v>0.01</v>
      </c>
      <c r="BI438">
        <f>discount_curve!K422</f>
        <v>0.63843562277575194</v>
      </c>
    </row>
    <row r="439" spans="1:61" x14ac:dyDescent="0.55000000000000004">
      <c r="A439">
        <f t="shared" si="360"/>
        <v>416</v>
      </c>
      <c r="B439" s="19">
        <f t="shared" ca="1" si="333"/>
        <v>0</v>
      </c>
      <c r="C439">
        <f t="shared" si="314"/>
        <v>0</v>
      </c>
      <c r="D439">
        <f t="shared" si="334"/>
        <v>0</v>
      </c>
      <c r="E439">
        <f t="shared" ca="1" si="335"/>
        <v>0</v>
      </c>
      <c r="F439">
        <f t="shared" si="315"/>
        <v>0</v>
      </c>
      <c r="G439">
        <f t="shared" si="336"/>
        <v>0</v>
      </c>
      <c r="H439">
        <f t="shared" si="337"/>
        <v>0</v>
      </c>
      <c r="I439" s="19">
        <f t="shared" si="338"/>
        <v>0</v>
      </c>
      <c r="J439" s="26">
        <f t="shared" si="339"/>
        <v>0</v>
      </c>
      <c r="L439" s="19">
        <f t="shared" si="340"/>
        <v>0</v>
      </c>
      <c r="M439" s="26">
        <f t="shared" si="316"/>
        <v>0</v>
      </c>
      <c r="N439" s="18">
        <f t="shared" si="341"/>
        <v>0</v>
      </c>
      <c r="O439" s="18">
        <f t="shared" si="342"/>
        <v>0</v>
      </c>
      <c r="P439" s="18">
        <f t="shared" si="343"/>
        <v>0</v>
      </c>
      <c r="Q439" s="18">
        <f t="shared" si="344"/>
        <v>0</v>
      </c>
      <c r="R439" s="18">
        <f t="shared" si="345"/>
        <v>0</v>
      </c>
      <c r="S439" s="26">
        <f t="shared" si="346"/>
        <v>0</v>
      </c>
      <c r="T439" s="27">
        <f t="shared" si="347"/>
        <v>0</v>
      </c>
      <c r="U439" s="27"/>
      <c r="V439" s="19">
        <f t="shared" si="317"/>
        <v>0</v>
      </c>
      <c r="W439" s="19">
        <f t="shared" ca="1" si="318"/>
        <v>0</v>
      </c>
      <c r="X439" s="19">
        <f t="shared" si="319"/>
        <v>0</v>
      </c>
      <c r="Y439" s="19">
        <f t="shared" si="320"/>
        <v>0</v>
      </c>
      <c r="Z439" s="19">
        <f t="shared" si="313"/>
        <v>0</v>
      </c>
      <c r="AA439" s="19">
        <f t="shared" ca="1" si="348"/>
        <v>0</v>
      </c>
      <c r="AB439">
        <f t="shared" si="362"/>
        <v>0</v>
      </c>
      <c r="AC439" s="19">
        <f t="shared" si="321"/>
        <v>0</v>
      </c>
      <c r="AD439" s="29">
        <f t="shared" si="363"/>
        <v>0</v>
      </c>
      <c r="AE439" s="19">
        <f t="shared" ca="1" si="322"/>
        <v>0</v>
      </c>
      <c r="AF439" s="29">
        <f t="shared" ca="1" si="349"/>
        <v>0</v>
      </c>
      <c r="AG439" s="19"/>
      <c r="AH439" s="19">
        <f t="shared" si="323"/>
        <v>0</v>
      </c>
      <c r="AI439" s="19">
        <f>SUM($AH$23:AH439)</f>
        <v>100000</v>
      </c>
      <c r="AJ439" s="19">
        <f t="shared" si="350"/>
        <v>152388.96580477792</v>
      </c>
      <c r="AK439" s="19">
        <f t="shared" ca="1" si="351"/>
        <v>152388.96580477792</v>
      </c>
      <c r="AL439" s="20">
        <f ca="1">IF($F$13,OFFSET(product_specs!$J$5,MIN(10,saving_model!AZ439),saving_model!$G$14),0)</f>
        <v>0</v>
      </c>
      <c r="AM439" s="19">
        <f t="shared" si="352"/>
        <v>152388.96580477792</v>
      </c>
      <c r="AN439" s="19">
        <f t="shared" si="361"/>
        <v>152219.30777812697</v>
      </c>
      <c r="AO439" s="19">
        <f t="shared" si="353"/>
        <v>0</v>
      </c>
      <c r="AP439" s="19">
        <f t="shared" si="354"/>
        <v>0</v>
      </c>
      <c r="AQ439" s="18">
        <f t="shared" si="324"/>
        <v>126.84942314843914</v>
      </c>
      <c r="AR439" s="18">
        <f t="shared" si="355"/>
        <v>0</v>
      </c>
      <c r="AS439" s="18">
        <f t="shared" si="356"/>
        <v>593.01489959876187</v>
      </c>
      <c r="AT439" s="3">
        <f>return!Q422</f>
        <v>3.8990421090747684E-3</v>
      </c>
      <c r="AU439" s="8">
        <f t="shared" si="325"/>
        <v>1.1887489350848226</v>
      </c>
      <c r="AV439">
        <f t="shared" si="326"/>
        <v>0</v>
      </c>
      <c r="AW439">
        <f t="shared" si="327"/>
        <v>0</v>
      </c>
      <c r="AX439">
        <f t="shared" si="357"/>
        <v>0</v>
      </c>
      <c r="AY439">
        <f t="shared" si="328"/>
        <v>0</v>
      </c>
      <c r="AZ439">
        <f t="shared" si="329"/>
        <v>34</v>
      </c>
      <c r="BA439">
        <f t="shared" si="330"/>
        <v>5</v>
      </c>
      <c r="BB439">
        <f t="shared" si="358"/>
        <v>3.5346030171754528E-3</v>
      </c>
      <c r="BC439">
        <f t="shared" si="331"/>
        <v>4.1600308799085453E-2</v>
      </c>
      <c r="BD439">
        <f>VLOOKUP(MIN(90,BE439),mortality!$A$4:$G$76,saving_model!BA439+2,FALSE)</f>
        <v>2.0800154399542727E-2</v>
      </c>
      <c r="BE439">
        <f t="shared" si="332"/>
        <v>83</v>
      </c>
      <c r="BF439" s="9">
        <f t="shared" si="359"/>
        <v>8.3717735912058888E-4</v>
      </c>
      <c r="BG439" s="7">
        <f>VLOOKUP(saving_model!AZ439,lapse!$B$4:$C$134,2,FALSE)</f>
        <v>0.01</v>
      </c>
      <c r="BI439">
        <f>discount_curve!K423</f>
        <v>0.63774566321953552</v>
      </c>
    </row>
    <row r="440" spans="1:61" x14ac:dyDescent="0.55000000000000004">
      <c r="A440">
        <f t="shared" si="360"/>
        <v>417</v>
      </c>
      <c r="B440" s="19">
        <f t="shared" ca="1" si="333"/>
        <v>0</v>
      </c>
      <c r="C440">
        <f t="shared" si="314"/>
        <v>0</v>
      </c>
      <c r="D440">
        <f t="shared" si="334"/>
        <v>0</v>
      </c>
      <c r="E440">
        <f t="shared" ca="1" si="335"/>
        <v>0</v>
      </c>
      <c r="F440">
        <f t="shared" si="315"/>
        <v>0</v>
      </c>
      <c r="G440">
        <f t="shared" si="336"/>
        <v>0</v>
      </c>
      <c r="H440">
        <f t="shared" si="337"/>
        <v>0</v>
      </c>
      <c r="I440" s="19">
        <f t="shared" si="338"/>
        <v>0</v>
      </c>
      <c r="J440" s="26">
        <f t="shared" si="339"/>
        <v>0</v>
      </c>
      <c r="L440" s="19">
        <f t="shared" si="340"/>
        <v>0</v>
      </c>
      <c r="M440" s="26">
        <f t="shared" si="316"/>
        <v>0</v>
      </c>
      <c r="N440" s="18">
        <f t="shared" si="341"/>
        <v>0</v>
      </c>
      <c r="O440" s="18">
        <f t="shared" si="342"/>
        <v>0</v>
      </c>
      <c r="P440" s="18">
        <f t="shared" si="343"/>
        <v>0</v>
      </c>
      <c r="Q440" s="18">
        <f t="shared" si="344"/>
        <v>0</v>
      </c>
      <c r="R440" s="18">
        <f t="shared" si="345"/>
        <v>0</v>
      </c>
      <c r="S440" s="26">
        <f t="shared" si="346"/>
        <v>0</v>
      </c>
      <c r="T440" s="27">
        <f t="shared" si="347"/>
        <v>0</v>
      </c>
      <c r="U440" s="27"/>
      <c r="V440" s="19">
        <f t="shared" si="317"/>
        <v>0</v>
      </c>
      <c r="W440" s="19">
        <f t="shared" ca="1" si="318"/>
        <v>0</v>
      </c>
      <c r="X440" s="19">
        <f t="shared" si="319"/>
        <v>0</v>
      </c>
      <c r="Y440" s="19">
        <f t="shared" si="320"/>
        <v>0</v>
      </c>
      <c r="Z440" s="19">
        <f t="shared" si="313"/>
        <v>0</v>
      </c>
      <c r="AA440" s="19">
        <f t="shared" ca="1" si="348"/>
        <v>0</v>
      </c>
      <c r="AB440">
        <f t="shared" si="362"/>
        <v>0</v>
      </c>
      <c r="AC440" s="19">
        <f t="shared" si="321"/>
        <v>0</v>
      </c>
      <c r="AD440" s="29">
        <f t="shared" si="363"/>
        <v>0</v>
      </c>
      <c r="AE440" s="19">
        <f t="shared" ca="1" si="322"/>
        <v>0</v>
      </c>
      <c r="AF440" s="29">
        <f t="shared" ca="1" si="349"/>
        <v>0</v>
      </c>
      <c r="AG440" s="19"/>
      <c r="AH440" s="19">
        <f t="shared" si="323"/>
        <v>0</v>
      </c>
      <c r="AI440" s="19">
        <f>SUM($AH$23:AH440)</f>
        <v>100000</v>
      </c>
      <c r="AJ440" s="19">
        <f t="shared" si="350"/>
        <v>153096.01660373103</v>
      </c>
      <c r="AK440" s="19">
        <f t="shared" ca="1" si="351"/>
        <v>153096.01660373103</v>
      </c>
      <c r="AL440" s="20">
        <f ca="1">IF($F$13,OFFSET(product_specs!$J$5,MIN(10,saving_model!AZ440),saving_model!$G$14),0)</f>
        <v>0</v>
      </c>
      <c r="AM440" s="19">
        <f t="shared" si="352"/>
        <v>153096.01660373103</v>
      </c>
      <c r="AN440" s="19">
        <f t="shared" si="361"/>
        <v>152685.47325457729</v>
      </c>
      <c r="AO440" s="19">
        <f t="shared" si="353"/>
        <v>0</v>
      </c>
      <c r="AP440" s="19">
        <f t="shared" si="354"/>
        <v>0</v>
      </c>
      <c r="AQ440" s="18">
        <f t="shared" si="324"/>
        <v>127.23789437881442</v>
      </c>
      <c r="AR440" s="18">
        <f t="shared" si="355"/>
        <v>0</v>
      </c>
      <c r="AS440" s="18">
        <f t="shared" si="356"/>
        <v>1075.5624870650986</v>
      </c>
      <c r="AT440" s="3">
        <f>return!Q423</f>
        <v>7.0501765081749657E-3</v>
      </c>
      <c r="AU440" s="8">
        <f t="shared" si="325"/>
        <v>1.1892431156637933</v>
      </c>
      <c r="AV440">
        <f t="shared" si="326"/>
        <v>0</v>
      </c>
      <c r="AW440">
        <f t="shared" si="327"/>
        <v>0</v>
      </c>
      <c r="AX440">
        <f t="shared" si="357"/>
        <v>0</v>
      </c>
      <c r="AY440">
        <f t="shared" si="328"/>
        <v>0</v>
      </c>
      <c r="AZ440">
        <f t="shared" si="329"/>
        <v>34</v>
      </c>
      <c r="BA440">
        <f t="shared" si="330"/>
        <v>5</v>
      </c>
      <c r="BB440">
        <f t="shared" si="358"/>
        <v>3.5346030171754528E-3</v>
      </c>
      <c r="BC440">
        <f t="shared" si="331"/>
        <v>4.1600308799085453E-2</v>
      </c>
      <c r="BD440">
        <f>VLOOKUP(MIN(90,BE440),mortality!$A$4:$G$76,saving_model!BA440+2,FALSE)</f>
        <v>2.0800154399542727E-2</v>
      </c>
      <c r="BE440">
        <f t="shared" si="332"/>
        <v>83</v>
      </c>
      <c r="BF440" s="9">
        <f t="shared" si="359"/>
        <v>8.3717735912058888E-4</v>
      </c>
      <c r="BG440" s="7">
        <f>VLOOKUP(saving_model!AZ440,lapse!$B$4:$C$134,2,FALSE)</f>
        <v>0.01</v>
      </c>
      <c r="BI440">
        <f>discount_curve!K424</f>
        <v>0.63705644930496597</v>
      </c>
    </row>
    <row r="441" spans="1:61" x14ac:dyDescent="0.55000000000000004">
      <c r="A441">
        <f t="shared" si="360"/>
        <v>418</v>
      </c>
      <c r="B441" s="19">
        <f t="shared" ca="1" si="333"/>
        <v>0</v>
      </c>
      <c r="C441">
        <f t="shared" si="314"/>
        <v>0</v>
      </c>
      <c r="D441">
        <f t="shared" si="334"/>
        <v>0</v>
      </c>
      <c r="E441">
        <f t="shared" ca="1" si="335"/>
        <v>0</v>
      </c>
      <c r="F441">
        <f t="shared" si="315"/>
        <v>0</v>
      </c>
      <c r="G441">
        <f t="shared" si="336"/>
        <v>0</v>
      </c>
      <c r="H441">
        <f t="shared" si="337"/>
        <v>0</v>
      </c>
      <c r="I441" s="19">
        <f t="shared" si="338"/>
        <v>0</v>
      </c>
      <c r="J441" s="26">
        <f t="shared" si="339"/>
        <v>0</v>
      </c>
      <c r="L441" s="19">
        <f t="shared" si="340"/>
        <v>0</v>
      </c>
      <c r="M441" s="26">
        <f t="shared" si="316"/>
        <v>0</v>
      </c>
      <c r="N441" s="18">
        <f t="shared" si="341"/>
        <v>0</v>
      </c>
      <c r="O441" s="18">
        <f t="shared" si="342"/>
        <v>0</v>
      </c>
      <c r="P441" s="18">
        <f t="shared" si="343"/>
        <v>0</v>
      </c>
      <c r="Q441" s="18">
        <f t="shared" si="344"/>
        <v>0</v>
      </c>
      <c r="R441" s="18">
        <f t="shared" si="345"/>
        <v>0</v>
      </c>
      <c r="S441" s="26">
        <f t="shared" si="346"/>
        <v>0</v>
      </c>
      <c r="T441" s="27">
        <f t="shared" si="347"/>
        <v>0</v>
      </c>
      <c r="U441" s="27"/>
      <c r="V441" s="19">
        <f t="shared" si="317"/>
        <v>0</v>
      </c>
      <c r="W441" s="19">
        <f t="shared" ca="1" si="318"/>
        <v>0</v>
      </c>
      <c r="X441" s="19">
        <f t="shared" si="319"/>
        <v>0</v>
      </c>
      <c r="Y441" s="19">
        <f t="shared" si="320"/>
        <v>0</v>
      </c>
      <c r="Z441" s="19">
        <f t="shared" si="313"/>
        <v>0</v>
      </c>
      <c r="AA441" s="19">
        <f t="shared" ca="1" si="348"/>
        <v>0</v>
      </c>
      <c r="AB441">
        <f t="shared" si="362"/>
        <v>0</v>
      </c>
      <c r="AC441" s="19">
        <f t="shared" si="321"/>
        <v>0</v>
      </c>
      <c r="AD441" s="29">
        <f t="shared" si="363"/>
        <v>0</v>
      </c>
      <c r="AE441" s="19">
        <f t="shared" ca="1" si="322"/>
        <v>0</v>
      </c>
      <c r="AF441" s="29">
        <f t="shared" ca="1" si="349"/>
        <v>0</v>
      </c>
      <c r="AG441" s="19"/>
      <c r="AH441" s="19">
        <f t="shared" si="323"/>
        <v>0</v>
      </c>
      <c r="AI441" s="19">
        <f>SUM($AH$23:AH441)</f>
        <v>100000</v>
      </c>
      <c r="AJ441" s="19">
        <f t="shared" si="350"/>
        <v>153160.58631313156</v>
      </c>
      <c r="AK441" s="19">
        <f t="shared" ca="1" si="351"/>
        <v>153160.58631313156</v>
      </c>
      <c r="AL441" s="20">
        <f ca="1">IF($F$13,OFFSET(product_specs!$J$5,MIN(10,saving_model!AZ441),saving_model!$G$14),0)</f>
        <v>0</v>
      </c>
      <c r="AM441" s="19">
        <f t="shared" si="352"/>
        <v>153160.58631313156</v>
      </c>
      <c r="AN441" s="19">
        <f t="shared" si="361"/>
        <v>153633.79784726357</v>
      </c>
      <c r="AO441" s="19">
        <f t="shared" si="353"/>
        <v>0</v>
      </c>
      <c r="AP441" s="19">
        <f t="shared" si="354"/>
        <v>0</v>
      </c>
      <c r="AQ441" s="18">
        <f t="shared" si="324"/>
        <v>128.02816487271966</v>
      </c>
      <c r="AR441" s="18">
        <f t="shared" si="355"/>
        <v>0</v>
      </c>
      <c r="AS441" s="18">
        <f t="shared" si="356"/>
        <v>-690.36673851858848</v>
      </c>
      <c r="AT441" s="3">
        <f>return!Q424</f>
        <v>-4.4973341389511479E-3</v>
      </c>
      <c r="AU441" s="8">
        <f t="shared" si="325"/>
        <v>1.1897375016809666</v>
      </c>
      <c r="AV441">
        <f t="shared" si="326"/>
        <v>0</v>
      </c>
      <c r="AW441">
        <f t="shared" si="327"/>
        <v>0</v>
      </c>
      <c r="AX441">
        <f t="shared" si="357"/>
        <v>0</v>
      </c>
      <c r="AY441">
        <f t="shared" si="328"/>
        <v>0</v>
      </c>
      <c r="AZ441">
        <f t="shared" si="329"/>
        <v>34</v>
      </c>
      <c r="BA441">
        <f t="shared" si="330"/>
        <v>5</v>
      </c>
      <c r="BB441">
        <f t="shared" si="358"/>
        <v>3.5346030171754528E-3</v>
      </c>
      <c r="BC441">
        <f t="shared" si="331"/>
        <v>4.1600308799085453E-2</v>
      </c>
      <c r="BD441">
        <f>VLOOKUP(MIN(90,BE441),mortality!$A$4:$G$76,saving_model!BA441+2,FALSE)</f>
        <v>2.0800154399542727E-2</v>
      </c>
      <c r="BE441">
        <f t="shared" si="332"/>
        <v>83</v>
      </c>
      <c r="BF441" s="9">
        <f t="shared" si="359"/>
        <v>8.3717735912058888E-4</v>
      </c>
      <c r="BG441" s="7">
        <f>VLOOKUP(saving_model!AZ441,lapse!$B$4:$C$134,2,FALSE)</f>
        <v>0.01</v>
      </c>
      <c r="BI441">
        <f>discount_curve!K425</f>
        <v>0.63636798022622576</v>
      </c>
    </row>
    <row r="442" spans="1:61" x14ac:dyDescent="0.55000000000000004">
      <c r="A442">
        <f t="shared" si="360"/>
        <v>419</v>
      </c>
      <c r="B442" s="19">
        <f t="shared" ca="1" si="333"/>
        <v>0</v>
      </c>
      <c r="C442">
        <f t="shared" si="314"/>
        <v>0</v>
      </c>
      <c r="D442">
        <f t="shared" si="334"/>
        <v>0</v>
      </c>
      <c r="E442">
        <f t="shared" ca="1" si="335"/>
        <v>0</v>
      </c>
      <c r="F442">
        <f t="shared" si="315"/>
        <v>0</v>
      </c>
      <c r="G442">
        <f t="shared" si="336"/>
        <v>0</v>
      </c>
      <c r="H442">
        <f t="shared" si="337"/>
        <v>0</v>
      </c>
      <c r="I442" s="19">
        <f t="shared" si="338"/>
        <v>0</v>
      </c>
      <c r="J442" s="26">
        <f t="shared" si="339"/>
        <v>0</v>
      </c>
      <c r="L442" s="19">
        <f t="shared" si="340"/>
        <v>0</v>
      </c>
      <c r="M442" s="26">
        <f t="shared" si="316"/>
        <v>0</v>
      </c>
      <c r="N442" s="18">
        <f t="shared" si="341"/>
        <v>0</v>
      </c>
      <c r="O442" s="18">
        <f t="shared" si="342"/>
        <v>0</v>
      </c>
      <c r="P442" s="18">
        <f t="shared" si="343"/>
        <v>0</v>
      </c>
      <c r="Q442" s="18">
        <f t="shared" si="344"/>
        <v>0</v>
      </c>
      <c r="R442" s="18">
        <f t="shared" si="345"/>
        <v>0</v>
      </c>
      <c r="S442" s="26">
        <f t="shared" si="346"/>
        <v>0</v>
      </c>
      <c r="T442" s="27">
        <f t="shared" si="347"/>
        <v>0</v>
      </c>
      <c r="U442" s="27"/>
      <c r="V442" s="19">
        <f t="shared" si="317"/>
        <v>0</v>
      </c>
      <c r="W442" s="19">
        <f t="shared" ca="1" si="318"/>
        <v>0</v>
      </c>
      <c r="X442" s="19">
        <f t="shared" si="319"/>
        <v>0</v>
      </c>
      <c r="Y442" s="19">
        <f t="shared" si="320"/>
        <v>0</v>
      </c>
      <c r="Z442" s="19">
        <f t="shared" si="313"/>
        <v>0</v>
      </c>
      <c r="AA442" s="19">
        <f t="shared" ca="1" si="348"/>
        <v>0</v>
      </c>
      <c r="AB442">
        <f t="shared" si="362"/>
        <v>0</v>
      </c>
      <c r="AC442" s="19">
        <f t="shared" si="321"/>
        <v>0</v>
      </c>
      <c r="AD442" s="29">
        <f t="shared" si="363"/>
        <v>0</v>
      </c>
      <c r="AE442" s="19">
        <f t="shared" ca="1" si="322"/>
        <v>0</v>
      </c>
      <c r="AF442" s="29">
        <f t="shared" ca="1" si="349"/>
        <v>0</v>
      </c>
      <c r="AG442" s="19"/>
      <c r="AH442" s="19">
        <f t="shared" si="323"/>
        <v>0</v>
      </c>
      <c r="AI442" s="19">
        <f>SUM($AH$23:AH442)</f>
        <v>100000</v>
      </c>
      <c r="AJ442" s="19">
        <f t="shared" si="350"/>
        <v>152842.83268842753</v>
      </c>
      <c r="AK442" s="19">
        <f t="shared" ca="1" si="351"/>
        <v>152842.83268842753</v>
      </c>
      <c r="AL442" s="20">
        <f ca="1">IF($F$13,OFFSET(product_specs!$J$5,MIN(10,saving_model!AZ442),saving_model!$G$14),0)</f>
        <v>0</v>
      </c>
      <c r="AM442" s="19">
        <f t="shared" si="352"/>
        <v>152842.83268842753</v>
      </c>
      <c r="AN442" s="19">
        <f t="shared" si="361"/>
        <v>152815.40294387226</v>
      </c>
      <c r="AO442" s="19">
        <f t="shared" si="353"/>
        <v>0</v>
      </c>
      <c r="AP442" s="19">
        <f t="shared" si="354"/>
        <v>0</v>
      </c>
      <c r="AQ442" s="18">
        <f t="shared" si="324"/>
        <v>127.34616911989356</v>
      </c>
      <c r="AR442" s="18">
        <f t="shared" si="355"/>
        <v>0</v>
      </c>
      <c r="AS442" s="18">
        <f t="shared" si="356"/>
        <v>309.55182735036533</v>
      </c>
      <c r="AT442" s="3">
        <f>return!Q425</f>
        <v>2.0273480053978332E-3</v>
      </c>
      <c r="AU442" s="8">
        <f t="shared" si="325"/>
        <v>1.1902320932217463</v>
      </c>
      <c r="AV442">
        <f t="shared" si="326"/>
        <v>0</v>
      </c>
      <c r="AW442">
        <f t="shared" si="327"/>
        <v>0</v>
      </c>
      <c r="AX442">
        <f t="shared" si="357"/>
        <v>0</v>
      </c>
      <c r="AY442">
        <f t="shared" si="328"/>
        <v>0</v>
      </c>
      <c r="AZ442">
        <f t="shared" si="329"/>
        <v>34</v>
      </c>
      <c r="BA442">
        <f t="shared" si="330"/>
        <v>5</v>
      </c>
      <c r="BB442">
        <f t="shared" si="358"/>
        <v>3.5346030171754528E-3</v>
      </c>
      <c r="BC442">
        <f t="shared" si="331"/>
        <v>4.1600308799085453E-2</v>
      </c>
      <c r="BD442">
        <f>VLOOKUP(MIN(90,BE442),mortality!$A$4:$G$76,saving_model!BA442+2,FALSE)</f>
        <v>2.0800154399542727E-2</v>
      </c>
      <c r="BE442">
        <f t="shared" si="332"/>
        <v>83</v>
      </c>
      <c r="BF442" s="9">
        <f t="shared" si="359"/>
        <v>8.3717735912058888E-4</v>
      </c>
      <c r="BG442" s="7">
        <f>VLOOKUP(saving_model!AZ442,lapse!$B$4:$C$134,2,FALSE)</f>
        <v>0.01</v>
      </c>
      <c r="BI442">
        <f>discount_curve!K426</f>
        <v>0.63568025517836835</v>
      </c>
    </row>
    <row r="443" spans="1:61" x14ac:dyDescent="0.55000000000000004">
      <c r="A443">
        <f t="shared" si="360"/>
        <v>420</v>
      </c>
      <c r="B443" s="19">
        <f t="shared" ca="1" si="333"/>
        <v>0</v>
      </c>
      <c r="C443">
        <f t="shared" si="314"/>
        <v>0</v>
      </c>
      <c r="D443">
        <f t="shared" si="334"/>
        <v>0</v>
      </c>
      <c r="E443">
        <f t="shared" ca="1" si="335"/>
        <v>0</v>
      </c>
      <c r="F443">
        <f t="shared" si="315"/>
        <v>0</v>
      </c>
      <c r="G443">
        <f t="shared" si="336"/>
        <v>0</v>
      </c>
      <c r="H443">
        <f t="shared" si="337"/>
        <v>0</v>
      </c>
      <c r="I443" s="19">
        <f t="shared" si="338"/>
        <v>0</v>
      </c>
      <c r="J443" s="26">
        <f t="shared" si="339"/>
        <v>0</v>
      </c>
      <c r="L443" s="19">
        <f t="shared" si="340"/>
        <v>0</v>
      </c>
      <c r="M443" s="26">
        <f t="shared" si="316"/>
        <v>0</v>
      </c>
      <c r="N443" s="18">
        <f t="shared" si="341"/>
        <v>0</v>
      </c>
      <c r="O443" s="18">
        <f t="shared" si="342"/>
        <v>0</v>
      </c>
      <c r="P443" s="18">
        <f t="shared" si="343"/>
        <v>0</v>
      </c>
      <c r="Q443" s="18">
        <f t="shared" si="344"/>
        <v>0</v>
      </c>
      <c r="R443" s="18">
        <f t="shared" si="345"/>
        <v>0</v>
      </c>
      <c r="S443" s="26">
        <f t="shared" si="346"/>
        <v>0</v>
      </c>
      <c r="T443" s="27">
        <f t="shared" si="347"/>
        <v>0</v>
      </c>
      <c r="U443" s="27"/>
      <c r="V443" s="19">
        <f t="shared" si="317"/>
        <v>0</v>
      </c>
      <c r="W443" s="19">
        <f t="shared" ca="1" si="318"/>
        <v>0</v>
      </c>
      <c r="X443" s="19">
        <f t="shared" si="319"/>
        <v>0</v>
      </c>
      <c r="Y443" s="19">
        <f t="shared" si="320"/>
        <v>0</v>
      </c>
      <c r="Z443" s="19">
        <f t="shared" si="313"/>
        <v>0</v>
      </c>
      <c r="AA443" s="19">
        <f t="shared" ca="1" si="348"/>
        <v>0</v>
      </c>
      <c r="AB443">
        <f t="shared" si="362"/>
        <v>0</v>
      </c>
      <c r="AC443" s="19">
        <f t="shared" si="321"/>
        <v>0</v>
      </c>
      <c r="AD443" s="29">
        <f t="shared" si="363"/>
        <v>0</v>
      </c>
      <c r="AE443" s="19">
        <f t="shared" ca="1" si="322"/>
        <v>0</v>
      </c>
      <c r="AF443" s="29">
        <f t="shared" ca="1" si="349"/>
        <v>0</v>
      </c>
      <c r="AG443" s="19"/>
      <c r="AH443" s="19">
        <f t="shared" si="323"/>
        <v>0</v>
      </c>
      <c r="AI443" s="19">
        <f>SUM($AH$23:AH443)</f>
        <v>100000</v>
      </c>
      <c r="AJ443" s="19">
        <f t="shared" si="350"/>
        <v>153247.85780243151</v>
      </c>
      <c r="AK443" s="19">
        <f t="shared" ca="1" si="351"/>
        <v>153247.85780243151</v>
      </c>
      <c r="AL443" s="20">
        <f ca="1">IF($F$13,OFFSET(product_specs!$J$5,MIN(10,saving_model!AZ443),saving_model!$G$14),0)</f>
        <v>0</v>
      </c>
      <c r="AM443" s="19">
        <f t="shared" si="352"/>
        <v>153247.85780243151</v>
      </c>
      <c r="AN443" s="19">
        <f t="shared" si="361"/>
        <v>152997.60860210273</v>
      </c>
      <c r="AO443" s="19">
        <f t="shared" si="353"/>
        <v>0</v>
      </c>
      <c r="AP443" s="19">
        <f t="shared" si="354"/>
        <v>0</v>
      </c>
      <c r="AQ443" s="18">
        <f t="shared" si="324"/>
        <v>127.49800716841895</v>
      </c>
      <c r="AR443" s="18">
        <f t="shared" si="355"/>
        <v>0</v>
      </c>
      <c r="AS443" s="18">
        <f t="shared" si="356"/>
        <v>755.49441499440354</v>
      </c>
      <c r="AT443" s="3">
        <f>return!Q426</f>
        <v>4.9420675634641587E-3</v>
      </c>
      <c r="AU443" s="8">
        <f t="shared" si="325"/>
        <v>1.1907268903715715</v>
      </c>
      <c r="AV443">
        <f t="shared" si="326"/>
        <v>0</v>
      </c>
      <c r="AW443">
        <f t="shared" si="327"/>
        <v>0</v>
      </c>
      <c r="AX443">
        <f t="shared" si="357"/>
        <v>0</v>
      </c>
      <c r="AY443">
        <f t="shared" si="328"/>
        <v>0</v>
      </c>
      <c r="AZ443">
        <f t="shared" si="329"/>
        <v>35</v>
      </c>
      <c r="BA443">
        <f t="shared" si="330"/>
        <v>5</v>
      </c>
      <c r="BB443">
        <f t="shared" si="358"/>
        <v>3.9598326399219452E-3</v>
      </c>
      <c r="BC443">
        <f t="shared" si="331"/>
        <v>4.6496632698912424E-2</v>
      </c>
      <c r="BD443">
        <f>VLOOKUP(MIN(90,BE443),mortality!$A$4:$G$76,saving_model!BA443+2,FALSE)</f>
        <v>2.3248316349456212E-2</v>
      </c>
      <c r="BE443">
        <f t="shared" si="332"/>
        <v>84</v>
      </c>
      <c r="BF443" s="9">
        <f t="shared" si="359"/>
        <v>8.3717735912058888E-4</v>
      </c>
      <c r="BG443" s="7">
        <f>VLOOKUP(saving_model!AZ443,lapse!$B$4:$C$134,2,FALSE)</f>
        <v>0.01</v>
      </c>
      <c r="BI443">
        <f>discount_curve!K427</f>
        <v>0.63741120384406302</v>
      </c>
    </row>
    <row r="444" spans="1:61" x14ac:dyDescent="0.55000000000000004">
      <c r="A444">
        <f t="shared" si="360"/>
        <v>421</v>
      </c>
      <c r="B444" s="19">
        <f t="shared" ca="1" si="333"/>
        <v>0</v>
      </c>
      <c r="C444">
        <f t="shared" si="314"/>
        <v>0</v>
      </c>
      <c r="D444">
        <f t="shared" si="334"/>
        <v>0</v>
      </c>
      <c r="E444">
        <f t="shared" ca="1" si="335"/>
        <v>0</v>
      </c>
      <c r="F444">
        <f t="shared" si="315"/>
        <v>0</v>
      </c>
      <c r="G444">
        <f t="shared" si="336"/>
        <v>0</v>
      </c>
      <c r="H444">
        <f t="shared" si="337"/>
        <v>0</v>
      </c>
      <c r="I444" s="19">
        <f t="shared" si="338"/>
        <v>0</v>
      </c>
      <c r="J444" s="26">
        <f t="shared" si="339"/>
        <v>0</v>
      </c>
      <c r="L444" s="19">
        <f t="shared" si="340"/>
        <v>0</v>
      </c>
      <c r="M444" s="26">
        <f t="shared" si="316"/>
        <v>0</v>
      </c>
      <c r="N444" s="18">
        <f t="shared" si="341"/>
        <v>0</v>
      </c>
      <c r="O444" s="18">
        <f t="shared" si="342"/>
        <v>0</v>
      </c>
      <c r="P444" s="18">
        <f t="shared" si="343"/>
        <v>0</v>
      </c>
      <c r="Q444" s="18">
        <f t="shared" si="344"/>
        <v>0</v>
      </c>
      <c r="R444" s="18">
        <f t="shared" si="345"/>
        <v>0</v>
      </c>
      <c r="S444" s="26">
        <f t="shared" si="346"/>
        <v>0</v>
      </c>
      <c r="T444" s="27">
        <f t="shared" si="347"/>
        <v>0</v>
      </c>
      <c r="U444" s="27"/>
      <c r="V444" s="19">
        <f t="shared" si="317"/>
        <v>0</v>
      </c>
      <c r="W444" s="19">
        <f t="shared" ca="1" si="318"/>
        <v>0</v>
      </c>
      <c r="X444" s="19">
        <f t="shared" si="319"/>
        <v>0</v>
      </c>
      <c r="Y444" s="19">
        <f t="shared" si="320"/>
        <v>0</v>
      </c>
      <c r="Z444" s="19">
        <f t="shared" si="313"/>
        <v>0</v>
      </c>
      <c r="AA444" s="19">
        <f t="shared" ca="1" si="348"/>
        <v>0</v>
      </c>
      <c r="AB444">
        <f t="shared" si="362"/>
        <v>0</v>
      </c>
      <c r="AC444" s="19">
        <f t="shared" si="321"/>
        <v>0</v>
      </c>
      <c r="AD444" s="29">
        <f t="shared" si="363"/>
        <v>0</v>
      </c>
      <c r="AE444" s="19">
        <f t="shared" ca="1" si="322"/>
        <v>0</v>
      </c>
      <c r="AF444" s="29">
        <f t="shared" ca="1" si="349"/>
        <v>0</v>
      </c>
      <c r="AG444" s="19"/>
      <c r="AH444" s="19">
        <f t="shared" si="323"/>
        <v>0</v>
      </c>
      <c r="AI444" s="19">
        <f>SUM($AH$23:AH444)</f>
        <v>100000</v>
      </c>
      <c r="AJ444" s="19">
        <f t="shared" si="350"/>
        <v>155915.00489596135</v>
      </c>
      <c r="AK444" s="19">
        <f t="shared" ca="1" si="351"/>
        <v>155915.00489596135</v>
      </c>
      <c r="AL444" s="20">
        <f ca="1">IF($F$13,OFFSET(product_specs!$J$5,MIN(10,saving_model!AZ444),saving_model!$G$14),0)</f>
        <v>0</v>
      </c>
      <c r="AM444" s="19">
        <f t="shared" si="352"/>
        <v>155915.00489596135</v>
      </c>
      <c r="AN444" s="19">
        <f t="shared" si="361"/>
        <v>153625.60500992872</v>
      </c>
      <c r="AO444" s="19">
        <f t="shared" si="353"/>
        <v>0</v>
      </c>
      <c r="AP444" s="19">
        <f t="shared" si="354"/>
        <v>0</v>
      </c>
      <c r="AQ444" s="18">
        <f t="shared" si="324"/>
        <v>128.02133750827394</v>
      </c>
      <c r="AR444" s="18">
        <f t="shared" si="355"/>
        <v>0</v>
      </c>
      <c r="AS444" s="18">
        <f t="shared" si="356"/>
        <v>4834.8424470818418</v>
      </c>
      <c r="AT444" s="3">
        <f>return!Q427</f>
        <v>3.1497840756893547E-2</v>
      </c>
      <c r="AU444" s="8">
        <f t="shared" si="325"/>
        <v>1.1912218932159171</v>
      </c>
      <c r="AV444">
        <f t="shared" si="326"/>
        <v>0</v>
      </c>
      <c r="AW444">
        <f t="shared" si="327"/>
        <v>0</v>
      </c>
      <c r="AX444">
        <f t="shared" si="357"/>
        <v>0</v>
      </c>
      <c r="AY444">
        <f t="shared" si="328"/>
        <v>0</v>
      </c>
      <c r="AZ444">
        <f t="shared" si="329"/>
        <v>35</v>
      </c>
      <c r="BA444">
        <f t="shared" si="330"/>
        <v>5</v>
      </c>
      <c r="BB444">
        <f t="shared" si="358"/>
        <v>3.9598326399219452E-3</v>
      </c>
      <c r="BC444">
        <f t="shared" si="331"/>
        <v>4.6496632698912424E-2</v>
      </c>
      <c r="BD444">
        <f>VLOOKUP(MIN(90,BE444),mortality!$A$4:$G$76,saving_model!BA444+2,FALSE)</f>
        <v>2.3248316349456212E-2</v>
      </c>
      <c r="BE444">
        <f t="shared" si="332"/>
        <v>84</v>
      </c>
      <c r="BF444" s="9">
        <f t="shared" si="359"/>
        <v>8.3717735912058888E-4</v>
      </c>
      <c r="BG444" s="7">
        <f>VLOOKUP(saving_model!AZ444,lapse!$B$4:$C$134,2,FALSE)</f>
        <v>0.01</v>
      </c>
      <c r="BI444">
        <f>discount_curve!K428</f>
        <v>0.63672811309772226</v>
      </c>
    </row>
    <row r="445" spans="1:61" x14ac:dyDescent="0.55000000000000004">
      <c r="A445">
        <f t="shared" si="360"/>
        <v>422</v>
      </c>
      <c r="B445" s="19">
        <f t="shared" ca="1" si="333"/>
        <v>0</v>
      </c>
      <c r="C445">
        <f t="shared" si="314"/>
        <v>0</v>
      </c>
      <c r="D445">
        <f t="shared" si="334"/>
        <v>0</v>
      </c>
      <c r="E445">
        <f t="shared" ca="1" si="335"/>
        <v>0</v>
      </c>
      <c r="F445">
        <f t="shared" si="315"/>
        <v>0</v>
      </c>
      <c r="G445">
        <f t="shared" si="336"/>
        <v>0</v>
      </c>
      <c r="H445">
        <f t="shared" si="337"/>
        <v>0</v>
      </c>
      <c r="I445" s="19">
        <f t="shared" si="338"/>
        <v>0</v>
      </c>
      <c r="J445" s="26">
        <f t="shared" si="339"/>
        <v>0</v>
      </c>
      <c r="L445" s="19">
        <f t="shared" si="340"/>
        <v>0</v>
      </c>
      <c r="M445" s="26">
        <f t="shared" si="316"/>
        <v>0</v>
      </c>
      <c r="N445" s="18">
        <f t="shared" si="341"/>
        <v>0</v>
      </c>
      <c r="O445" s="18">
        <f t="shared" si="342"/>
        <v>0</v>
      </c>
      <c r="P445" s="18">
        <f t="shared" si="343"/>
        <v>0</v>
      </c>
      <c r="Q445" s="18">
        <f t="shared" si="344"/>
        <v>0</v>
      </c>
      <c r="R445" s="18">
        <f t="shared" si="345"/>
        <v>0</v>
      </c>
      <c r="S445" s="26">
        <f t="shared" si="346"/>
        <v>0</v>
      </c>
      <c r="T445" s="27">
        <f t="shared" si="347"/>
        <v>0</v>
      </c>
      <c r="U445" s="27"/>
      <c r="V445" s="19">
        <f t="shared" si="317"/>
        <v>0</v>
      </c>
      <c r="W445" s="19">
        <f t="shared" ca="1" si="318"/>
        <v>0</v>
      </c>
      <c r="X445" s="19">
        <f t="shared" si="319"/>
        <v>0</v>
      </c>
      <c r="Y445" s="19">
        <f t="shared" si="320"/>
        <v>0</v>
      </c>
      <c r="Z445" s="19">
        <f t="shared" si="313"/>
        <v>0</v>
      </c>
      <c r="AA445" s="19">
        <f t="shared" ca="1" si="348"/>
        <v>0</v>
      </c>
      <c r="AB445">
        <f t="shared" si="362"/>
        <v>0</v>
      </c>
      <c r="AC445" s="19">
        <f t="shared" si="321"/>
        <v>0</v>
      </c>
      <c r="AD445" s="29">
        <f t="shared" si="363"/>
        <v>0</v>
      </c>
      <c r="AE445" s="19">
        <f t="shared" ca="1" si="322"/>
        <v>0</v>
      </c>
      <c r="AF445" s="29">
        <f t="shared" ca="1" si="349"/>
        <v>0</v>
      </c>
      <c r="AG445" s="19"/>
      <c r="AH445" s="19">
        <f t="shared" si="323"/>
        <v>0</v>
      </c>
      <c r="AI445" s="19">
        <f>SUM($AH$23:AH445)</f>
        <v>100000</v>
      </c>
      <c r="AJ445" s="19">
        <f t="shared" si="350"/>
        <v>160907.74999096649</v>
      </c>
      <c r="AK445" s="19">
        <f t="shared" ca="1" si="351"/>
        <v>160907.74999096649</v>
      </c>
      <c r="AL445" s="20">
        <f ca="1">IF($F$13,OFFSET(product_specs!$J$5,MIN(10,saving_model!AZ445),saving_model!$G$14),0)</f>
        <v>0</v>
      </c>
      <c r="AM445" s="19">
        <f t="shared" si="352"/>
        <v>160907.74999096649</v>
      </c>
      <c r="AN445" s="19">
        <f t="shared" si="361"/>
        <v>158332.42611950228</v>
      </c>
      <c r="AO445" s="19">
        <f t="shared" si="353"/>
        <v>0</v>
      </c>
      <c r="AP445" s="19">
        <f t="shared" si="354"/>
        <v>0</v>
      </c>
      <c r="AQ445" s="18">
        <f t="shared" si="324"/>
        <v>131.94368843291858</v>
      </c>
      <c r="AR445" s="18">
        <f t="shared" si="355"/>
        <v>0</v>
      </c>
      <c r="AS445" s="18">
        <f t="shared" si="356"/>
        <v>5414.53511979423</v>
      </c>
      <c r="AT445" s="3">
        <f>return!Q428</f>
        <v>3.4225781341428174E-2</v>
      </c>
      <c r="AU445" s="8">
        <f t="shared" si="325"/>
        <v>1.1917171018402932</v>
      </c>
      <c r="AV445">
        <f t="shared" si="326"/>
        <v>0</v>
      </c>
      <c r="AW445">
        <f t="shared" si="327"/>
        <v>0</v>
      </c>
      <c r="AX445">
        <f t="shared" si="357"/>
        <v>0</v>
      </c>
      <c r="AY445">
        <f t="shared" si="328"/>
        <v>0</v>
      </c>
      <c r="AZ445">
        <f t="shared" si="329"/>
        <v>35</v>
      </c>
      <c r="BA445">
        <f t="shared" si="330"/>
        <v>5</v>
      </c>
      <c r="BB445">
        <f t="shared" si="358"/>
        <v>3.9598326399219452E-3</v>
      </c>
      <c r="BC445">
        <f t="shared" si="331"/>
        <v>4.6496632698912424E-2</v>
      </c>
      <c r="BD445">
        <f>VLOOKUP(MIN(90,BE445),mortality!$A$4:$G$76,saving_model!BA445+2,FALSE)</f>
        <v>2.3248316349456212E-2</v>
      </c>
      <c r="BE445">
        <f t="shared" si="332"/>
        <v>84</v>
      </c>
      <c r="BF445" s="9">
        <f t="shared" si="359"/>
        <v>8.3717735912058888E-4</v>
      </c>
      <c r="BG445" s="7">
        <f>VLOOKUP(saving_model!AZ445,lapse!$B$4:$C$134,2,FALSE)</f>
        <v>0.01</v>
      </c>
      <c r="BI445">
        <f>discount_curve!K429</f>
        <v>0.63604575439525679</v>
      </c>
    </row>
    <row r="446" spans="1:61" x14ac:dyDescent="0.55000000000000004">
      <c r="A446">
        <f t="shared" si="360"/>
        <v>423</v>
      </c>
      <c r="B446" s="19">
        <f t="shared" ca="1" si="333"/>
        <v>0</v>
      </c>
      <c r="C446">
        <f t="shared" si="314"/>
        <v>0</v>
      </c>
      <c r="D446">
        <f t="shared" si="334"/>
        <v>0</v>
      </c>
      <c r="E446">
        <f t="shared" ca="1" si="335"/>
        <v>0</v>
      </c>
      <c r="F446">
        <f t="shared" si="315"/>
        <v>0</v>
      </c>
      <c r="G446">
        <f t="shared" si="336"/>
        <v>0</v>
      </c>
      <c r="H446">
        <f t="shared" si="337"/>
        <v>0</v>
      </c>
      <c r="I446" s="19">
        <f t="shared" si="338"/>
        <v>0</v>
      </c>
      <c r="J446" s="26">
        <f t="shared" si="339"/>
        <v>0</v>
      </c>
      <c r="L446" s="19">
        <f t="shared" si="340"/>
        <v>0</v>
      </c>
      <c r="M446" s="26">
        <f t="shared" si="316"/>
        <v>0</v>
      </c>
      <c r="N446" s="18">
        <f t="shared" si="341"/>
        <v>0</v>
      </c>
      <c r="O446" s="18">
        <f t="shared" si="342"/>
        <v>0</v>
      </c>
      <c r="P446" s="18">
        <f t="shared" si="343"/>
        <v>0</v>
      </c>
      <c r="Q446" s="18">
        <f t="shared" si="344"/>
        <v>0</v>
      </c>
      <c r="R446" s="18">
        <f t="shared" si="345"/>
        <v>0</v>
      </c>
      <c r="S446" s="26">
        <f t="shared" si="346"/>
        <v>0</v>
      </c>
      <c r="T446" s="27">
        <f t="shared" si="347"/>
        <v>0</v>
      </c>
      <c r="U446" s="27"/>
      <c r="V446" s="19">
        <f t="shared" si="317"/>
        <v>0</v>
      </c>
      <c r="W446" s="19">
        <f t="shared" ca="1" si="318"/>
        <v>0</v>
      </c>
      <c r="X446" s="19">
        <f t="shared" si="319"/>
        <v>0</v>
      </c>
      <c r="Y446" s="19">
        <f t="shared" si="320"/>
        <v>0</v>
      </c>
      <c r="Z446" s="19">
        <f t="shared" si="313"/>
        <v>0</v>
      </c>
      <c r="AA446" s="19">
        <f t="shared" ca="1" si="348"/>
        <v>0</v>
      </c>
      <c r="AB446">
        <f t="shared" si="362"/>
        <v>0</v>
      </c>
      <c r="AC446" s="19">
        <f t="shared" si="321"/>
        <v>0</v>
      </c>
      <c r="AD446" s="29">
        <f t="shared" si="363"/>
        <v>0</v>
      </c>
      <c r="AE446" s="19">
        <f t="shared" ca="1" si="322"/>
        <v>0</v>
      </c>
      <c r="AF446" s="29">
        <f t="shared" ca="1" si="349"/>
        <v>0</v>
      </c>
      <c r="AG446" s="19"/>
      <c r="AH446" s="19">
        <f t="shared" si="323"/>
        <v>0</v>
      </c>
      <c r="AI446" s="19">
        <f>SUM($AH$23:AH446)</f>
        <v>100000</v>
      </c>
      <c r="AJ446" s="19">
        <f t="shared" si="350"/>
        <v>162840.22047279446</v>
      </c>
      <c r="AK446" s="19">
        <f t="shared" ca="1" si="351"/>
        <v>162840.22047279446</v>
      </c>
      <c r="AL446" s="20">
        <f ca="1">IF($F$13,OFFSET(product_specs!$J$5,MIN(10,saving_model!AZ446),saving_model!$G$14),0)</f>
        <v>0</v>
      </c>
      <c r="AM446" s="19">
        <f t="shared" si="352"/>
        <v>162840.22047279446</v>
      </c>
      <c r="AN446" s="19">
        <f t="shared" si="361"/>
        <v>163615.01755086359</v>
      </c>
      <c r="AO446" s="19">
        <f t="shared" si="353"/>
        <v>0</v>
      </c>
      <c r="AP446" s="19">
        <f t="shared" si="354"/>
        <v>0</v>
      </c>
      <c r="AQ446" s="18">
        <f t="shared" si="324"/>
        <v>136.34584795905297</v>
      </c>
      <c r="AR446" s="18">
        <f t="shared" si="355"/>
        <v>0</v>
      </c>
      <c r="AS446" s="18">
        <f t="shared" si="356"/>
        <v>-1276.902460220168</v>
      </c>
      <c r="AT446" s="3">
        <f>return!Q429</f>
        <v>-7.8108198881180479E-3</v>
      </c>
      <c r="AU446" s="8">
        <f t="shared" si="325"/>
        <v>1.1922125163302457</v>
      </c>
      <c r="AV446">
        <f t="shared" si="326"/>
        <v>0</v>
      </c>
      <c r="AW446">
        <f t="shared" si="327"/>
        <v>0</v>
      </c>
      <c r="AX446">
        <f t="shared" si="357"/>
        <v>0</v>
      </c>
      <c r="AY446">
        <f t="shared" si="328"/>
        <v>0</v>
      </c>
      <c r="AZ446">
        <f t="shared" si="329"/>
        <v>35</v>
      </c>
      <c r="BA446">
        <f t="shared" si="330"/>
        <v>5</v>
      </c>
      <c r="BB446">
        <f t="shared" si="358"/>
        <v>3.9598326399219452E-3</v>
      </c>
      <c r="BC446">
        <f t="shared" si="331"/>
        <v>4.6496632698912424E-2</v>
      </c>
      <c r="BD446">
        <f>VLOOKUP(MIN(90,BE446),mortality!$A$4:$G$76,saving_model!BA446+2,FALSE)</f>
        <v>2.3248316349456212E-2</v>
      </c>
      <c r="BE446">
        <f t="shared" si="332"/>
        <v>84</v>
      </c>
      <c r="BF446" s="9">
        <f t="shared" si="359"/>
        <v>8.3717735912058888E-4</v>
      </c>
      <c r="BG446" s="7">
        <f>VLOOKUP(saving_model!AZ446,lapse!$B$4:$C$134,2,FALSE)</f>
        <v>0.01</v>
      </c>
      <c r="BI446">
        <f>discount_curve!K430</f>
        <v>0.63536412695216105</v>
      </c>
    </row>
    <row r="447" spans="1:61" x14ac:dyDescent="0.55000000000000004">
      <c r="A447">
        <f t="shared" si="360"/>
        <v>424</v>
      </c>
      <c r="B447" s="19">
        <f t="shared" ca="1" si="333"/>
        <v>0</v>
      </c>
      <c r="C447">
        <f t="shared" si="314"/>
        <v>0</v>
      </c>
      <c r="D447">
        <f t="shared" si="334"/>
        <v>0</v>
      </c>
      <c r="E447">
        <f t="shared" ca="1" si="335"/>
        <v>0</v>
      </c>
      <c r="F447">
        <f t="shared" si="315"/>
        <v>0</v>
      </c>
      <c r="G447">
        <f t="shared" si="336"/>
        <v>0</v>
      </c>
      <c r="H447">
        <f t="shared" si="337"/>
        <v>0</v>
      </c>
      <c r="I447" s="19">
        <f t="shared" si="338"/>
        <v>0</v>
      </c>
      <c r="J447" s="26">
        <f t="shared" si="339"/>
        <v>0</v>
      </c>
      <c r="L447" s="19">
        <f t="shared" si="340"/>
        <v>0</v>
      </c>
      <c r="M447" s="26">
        <f t="shared" si="316"/>
        <v>0</v>
      </c>
      <c r="N447" s="18">
        <f t="shared" si="341"/>
        <v>0</v>
      </c>
      <c r="O447" s="18">
        <f t="shared" si="342"/>
        <v>0</v>
      </c>
      <c r="P447" s="18">
        <f t="shared" si="343"/>
        <v>0</v>
      </c>
      <c r="Q447" s="18">
        <f t="shared" si="344"/>
        <v>0</v>
      </c>
      <c r="R447" s="18">
        <f t="shared" si="345"/>
        <v>0</v>
      </c>
      <c r="S447" s="26">
        <f t="shared" si="346"/>
        <v>0</v>
      </c>
      <c r="T447" s="27">
        <f t="shared" si="347"/>
        <v>0</v>
      </c>
      <c r="U447" s="27"/>
      <c r="V447" s="19">
        <f t="shared" si="317"/>
        <v>0</v>
      </c>
      <c r="W447" s="19">
        <f t="shared" ca="1" si="318"/>
        <v>0</v>
      </c>
      <c r="X447" s="19">
        <f t="shared" si="319"/>
        <v>0</v>
      </c>
      <c r="Y447" s="19">
        <f t="shared" si="320"/>
        <v>0</v>
      </c>
      <c r="Z447" s="19">
        <f t="shared" si="313"/>
        <v>0</v>
      </c>
      <c r="AA447" s="19">
        <f t="shared" ca="1" si="348"/>
        <v>0</v>
      </c>
      <c r="AB447">
        <f t="shared" si="362"/>
        <v>0</v>
      </c>
      <c r="AC447" s="19">
        <f t="shared" si="321"/>
        <v>0</v>
      </c>
      <c r="AD447" s="29">
        <f t="shared" si="363"/>
        <v>0</v>
      </c>
      <c r="AE447" s="19">
        <f t="shared" ca="1" si="322"/>
        <v>0</v>
      </c>
      <c r="AF447" s="29">
        <f t="shared" ca="1" si="349"/>
        <v>0</v>
      </c>
      <c r="AG447" s="19"/>
      <c r="AH447" s="19">
        <f t="shared" si="323"/>
        <v>0</v>
      </c>
      <c r="AI447" s="19">
        <f>SUM($AH$23:AH447)</f>
        <v>100000</v>
      </c>
      <c r="AJ447" s="19">
        <f t="shared" si="350"/>
        <v>162806.78715467232</v>
      </c>
      <c r="AK447" s="19">
        <f t="shared" ca="1" si="351"/>
        <v>162806.78715467232</v>
      </c>
      <c r="AL447" s="20">
        <f ca="1">IF($F$13,OFFSET(product_specs!$J$5,MIN(10,saving_model!AZ447),saving_model!$G$14),0)</f>
        <v>0</v>
      </c>
      <c r="AM447" s="19">
        <f t="shared" si="352"/>
        <v>162806.78715467232</v>
      </c>
      <c r="AN447" s="19">
        <f t="shared" si="361"/>
        <v>162201.76924268436</v>
      </c>
      <c r="AO447" s="19">
        <f t="shared" si="353"/>
        <v>0</v>
      </c>
      <c r="AP447" s="19">
        <f t="shared" si="354"/>
        <v>0</v>
      </c>
      <c r="AQ447" s="18">
        <f t="shared" si="324"/>
        <v>135.1681410355703</v>
      </c>
      <c r="AR447" s="18">
        <f t="shared" si="355"/>
        <v>0</v>
      </c>
      <c r="AS447" s="18">
        <f t="shared" si="356"/>
        <v>1480.372106047027</v>
      </c>
      <c r="AT447" s="3">
        <f>return!Q430</f>
        <v>9.1343441275635318E-3</v>
      </c>
      <c r="AU447" s="8">
        <f t="shared" si="325"/>
        <v>1.1927081367713559</v>
      </c>
      <c r="AV447">
        <f t="shared" si="326"/>
        <v>0</v>
      </c>
      <c r="AW447">
        <f t="shared" si="327"/>
        <v>0</v>
      </c>
      <c r="AX447">
        <f t="shared" si="357"/>
        <v>0</v>
      </c>
      <c r="AY447">
        <f t="shared" si="328"/>
        <v>0</v>
      </c>
      <c r="AZ447">
        <f t="shared" si="329"/>
        <v>35</v>
      </c>
      <c r="BA447">
        <f t="shared" si="330"/>
        <v>5</v>
      </c>
      <c r="BB447">
        <f t="shared" si="358"/>
        <v>3.9598326399219452E-3</v>
      </c>
      <c r="BC447">
        <f t="shared" si="331"/>
        <v>4.6496632698912424E-2</v>
      </c>
      <c r="BD447">
        <f>VLOOKUP(MIN(90,BE447),mortality!$A$4:$G$76,saving_model!BA447+2,FALSE)</f>
        <v>2.3248316349456212E-2</v>
      </c>
      <c r="BE447">
        <f t="shared" si="332"/>
        <v>84</v>
      </c>
      <c r="BF447" s="9">
        <f t="shared" si="359"/>
        <v>8.3717735912058888E-4</v>
      </c>
      <c r="BG447" s="7">
        <f>VLOOKUP(saving_model!AZ447,lapse!$B$4:$C$134,2,FALSE)</f>
        <v>0.01</v>
      </c>
      <c r="BI447">
        <f>discount_curve!K431</f>
        <v>0.63468322998477078</v>
      </c>
    </row>
    <row r="448" spans="1:61" x14ac:dyDescent="0.55000000000000004">
      <c r="A448">
        <f t="shared" si="360"/>
        <v>425</v>
      </c>
      <c r="B448" s="19">
        <f t="shared" ca="1" si="333"/>
        <v>0</v>
      </c>
      <c r="C448">
        <f t="shared" si="314"/>
        <v>0</v>
      </c>
      <c r="D448">
        <f t="shared" si="334"/>
        <v>0</v>
      </c>
      <c r="E448">
        <f t="shared" ca="1" si="335"/>
        <v>0</v>
      </c>
      <c r="F448">
        <f t="shared" si="315"/>
        <v>0</v>
      </c>
      <c r="G448">
        <f t="shared" si="336"/>
        <v>0</v>
      </c>
      <c r="H448">
        <f t="shared" si="337"/>
        <v>0</v>
      </c>
      <c r="I448" s="19">
        <f t="shared" si="338"/>
        <v>0</v>
      </c>
      <c r="J448" s="26">
        <f t="shared" si="339"/>
        <v>0</v>
      </c>
      <c r="L448" s="19">
        <f t="shared" si="340"/>
        <v>0</v>
      </c>
      <c r="M448" s="26">
        <f t="shared" si="316"/>
        <v>0</v>
      </c>
      <c r="N448" s="18">
        <f t="shared" si="341"/>
        <v>0</v>
      </c>
      <c r="O448" s="18">
        <f t="shared" si="342"/>
        <v>0</v>
      </c>
      <c r="P448" s="18">
        <f t="shared" si="343"/>
        <v>0</v>
      </c>
      <c r="Q448" s="18">
        <f t="shared" si="344"/>
        <v>0</v>
      </c>
      <c r="R448" s="18">
        <f t="shared" si="345"/>
        <v>0</v>
      </c>
      <c r="S448" s="26">
        <f t="shared" si="346"/>
        <v>0</v>
      </c>
      <c r="T448" s="27">
        <f t="shared" si="347"/>
        <v>0</v>
      </c>
      <c r="U448" s="27"/>
      <c r="V448" s="19">
        <f t="shared" si="317"/>
        <v>0</v>
      </c>
      <c r="W448" s="19">
        <f t="shared" ca="1" si="318"/>
        <v>0</v>
      </c>
      <c r="X448" s="19">
        <f t="shared" si="319"/>
        <v>0</v>
      </c>
      <c r="Y448" s="19">
        <f t="shared" si="320"/>
        <v>0</v>
      </c>
      <c r="Z448" s="19">
        <f t="shared" si="313"/>
        <v>0</v>
      </c>
      <c r="AA448" s="19">
        <f t="shared" ca="1" si="348"/>
        <v>0</v>
      </c>
      <c r="AB448">
        <f t="shared" si="362"/>
        <v>0</v>
      </c>
      <c r="AC448" s="19">
        <f t="shared" si="321"/>
        <v>0</v>
      </c>
      <c r="AD448" s="29">
        <f t="shared" si="363"/>
        <v>0</v>
      </c>
      <c r="AE448" s="19">
        <f t="shared" ca="1" si="322"/>
        <v>0</v>
      </c>
      <c r="AF448" s="29">
        <f t="shared" ca="1" si="349"/>
        <v>0</v>
      </c>
      <c r="AG448" s="19"/>
      <c r="AH448" s="19">
        <f t="shared" si="323"/>
        <v>0</v>
      </c>
      <c r="AI448" s="19">
        <f>SUM($AH$23:AH448)</f>
        <v>100000</v>
      </c>
      <c r="AJ448" s="19">
        <f t="shared" si="350"/>
        <v>163544.71258014071</v>
      </c>
      <c r="AK448" s="19">
        <f t="shared" ca="1" si="351"/>
        <v>163544.71258014071</v>
      </c>
      <c r="AL448" s="20">
        <f ca="1">IF($F$13,OFFSET(product_specs!$J$5,MIN(10,saving_model!AZ448),saving_model!$G$14),0)</f>
        <v>0</v>
      </c>
      <c r="AM448" s="19">
        <f t="shared" si="352"/>
        <v>163544.71258014071</v>
      </c>
      <c r="AN448" s="19">
        <f t="shared" si="361"/>
        <v>163546.97320769582</v>
      </c>
      <c r="AO448" s="19">
        <f t="shared" si="353"/>
        <v>0</v>
      </c>
      <c r="AP448" s="19">
        <f t="shared" si="354"/>
        <v>0</v>
      </c>
      <c r="AQ448" s="18">
        <f t="shared" si="324"/>
        <v>136.28914433974651</v>
      </c>
      <c r="AR448" s="18">
        <f t="shared" si="355"/>
        <v>0</v>
      </c>
      <c r="AS448" s="18">
        <f t="shared" si="356"/>
        <v>268.05703356926932</v>
      </c>
      <c r="AT448" s="3">
        <f>return!Q431</f>
        <v>1.6403886631142228E-3</v>
      </c>
      <c r="AU448" s="8">
        <f t="shared" si="325"/>
        <v>1.1932039632492408</v>
      </c>
      <c r="AV448">
        <f t="shared" si="326"/>
        <v>0</v>
      </c>
      <c r="AW448">
        <f t="shared" si="327"/>
        <v>0</v>
      </c>
      <c r="AX448">
        <f t="shared" si="357"/>
        <v>0</v>
      </c>
      <c r="AY448">
        <f t="shared" si="328"/>
        <v>0</v>
      </c>
      <c r="AZ448">
        <f t="shared" si="329"/>
        <v>35</v>
      </c>
      <c r="BA448">
        <f t="shared" si="330"/>
        <v>5</v>
      </c>
      <c r="BB448">
        <f t="shared" si="358"/>
        <v>3.9598326399219452E-3</v>
      </c>
      <c r="BC448">
        <f t="shared" si="331"/>
        <v>4.6496632698912424E-2</v>
      </c>
      <c r="BD448">
        <f>VLOOKUP(MIN(90,BE448),mortality!$A$4:$G$76,saving_model!BA448+2,FALSE)</f>
        <v>2.3248316349456212E-2</v>
      </c>
      <c r="BE448">
        <f t="shared" si="332"/>
        <v>84</v>
      </c>
      <c r="BF448" s="9">
        <f t="shared" si="359"/>
        <v>8.3717735912058888E-4</v>
      </c>
      <c r="BG448" s="7">
        <f>VLOOKUP(saving_model!AZ448,lapse!$B$4:$C$134,2,FALSE)</f>
        <v>0.01</v>
      </c>
      <c r="BI448">
        <f>discount_curve!K432</f>
        <v>0.63400306271026152</v>
      </c>
    </row>
    <row r="449" spans="1:61" x14ac:dyDescent="0.55000000000000004">
      <c r="A449">
        <f t="shared" si="360"/>
        <v>426</v>
      </c>
      <c r="B449" s="19">
        <f t="shared" ca="1" si="333"/>
        <v>0</v>
      </c>
      <c r="C449">
        <f t="shared" si="314"/>
        <v>0</v>
      </c>
      <c r="D449">
        <f t="shared" si="334"/>
        <v>0</v>
      </c>
      <c r="E449">
        <f t="shared" ca="1" si="335"/>
        <v>0</v>
      </c>
      <c r="F449">
        <f t="shared" si="315"/>
        <v>0</v>
      </c>
      <c r="G449">
        <f t="shared" si="336"/>
        <v>0</v>
      </c>
      <c r="H449">
        <f t="shared" si="337"/>
        <v>0</v>
      </c>
      <c r="I449" s="19">
        <f t="shared" si="338"/>
        <v>0</v>
      </c>
      <c r="J449" s="26">
        <f t="shared" si="339"/>
        <v>0</v>
      </c>
      <c r="L449" s="19">
        <f t="shared" si="340"/>
        <v>0</v>
      </c>
      <c r="M449" s="26">
        <f t="shared" si="316"/>
        <v>0</v>
      </c>
      <c r="N449" s="18">
        <f t="shared" si="341"/>
        <v>0</v>
      </c>
      <c r="O449" s="18">
        <f t="shared" si="342"/>
        <v>0</v>
      </c>
      <c r="P449" s="18">
        <f t="shared" si="343"/>
        <v>0</v>
      </c>
      <c r="Q449" s="18">
        <f t="shared" si="344"/>
        <v>0</v>
      </c>
      <c r="R449" s="18">
        <f t="shared" si="345"/>
        <v>0</v>
      </c>
      <c r="S449" s="26">
        <f t="shared" si="346"/>
        <v>0</v>
      </c>
      <c r="T449" s="27">
        <f t="shared" si="347"/>
        <v>0</v>
      </c>
      <c r="U449" s="27"/>
      <c r="V449" s="19">
        <f t="shared" si="317"/>
        <v>0</v>
      </c>
      <c r="W449" s="19">
        <f t="shared" ca="1" si="318"/>
        <v>0</v>
      </c>
      <c r="X449" s="19">
        <f t="shared" si="319"/>
        <v>0</v>
      </c>
      <c r="Y449" s="19">
        <f t="shared" si="320"/>
        <v>0</v>
      </c>
      <c r="Z449" s="19">
        <f t="shared" si="313"/>
        <v>0</v>
      </c>
      <c r="AA449" s="19">
        <f t="shared" ca="1" si="348"/>
        <v>0</v>
      </c>
      <c r="AB449">
        <f t="shared" si="362"/>
        <v>0</v>
      </c>
      <c r="AC449" s="19">
        <f t="shared" si="321"/>
        <v>0</v>
      </c>
      <c r="AD449" s="29">
        <f t="shared" si="363"/>
        <v>0</v>
      </c>
      <c r="AE449" s="19">
        <f t="shared" ca="1" si="322"/>
        <v>0</v>
      </c>
      <c r="AF449" s="29">
        <f t="shared" ca="1" si="349"/>
        <v>0</v>
      </c>
      <c r="AG449" s="19"/>
      <c r="AH449" s="19">
        <f t="shared" si="323"/>
        <v>0</v>
      </c>
      <c r="AI449" s="19">
        <f>SUM($AH$23:AH449)</f>
        <v>100000</v>
      </c>
      <c r="AJ449" s="19">
        <f t="shared" si="350"/>
        <v>162170.46144937084</v>
      </c>
      <c r="AK449" s="19">
        <f t="shared" ca="1" si="351"/>
        <v>162170.46144937084</v>
      </c>
      <c r="AL449" s="20">
        <f ca="1">IF($F$13,OFFSET(product_specs!$J$5,MIN(10,saving_model!AZ449),saving_model!$G$14),0)</f>
        <v>0</v>
      </c>
      <c r="AM449" s="19">
        <f t="shared" si="352"/>
        <v>162170.46144937084</v>
      </c>
      <c r="AN449" s="19">
        <f t="shared" si="361"/>
        <v>163678.74109692534</v>
      </c>
      <c r="AO449" s="19">
        <f t="shared" si="353"/>
        <v>0</v>
      </c>
      <c r="AP449" s="19">
        <f t="shared" si="354"/>
        <v>0</v>
      </c>
      <c r="AQ449" s="18">
        <f t="shared" si="324"/>
        <v>136.39895091410446</v>
      </c>
      <c r="AR449" s="18">
        <f t="shared" si="355"/>
        <v>0</v>
      </c>
      <c r="AS449" s="18">
        <f t="shared" si="356"/>
        <v>-2743.7613932808354</v>
      </c>
      <c r="AT449" s="3">
        <f>return!Q432</f>
        <v>-1.6777070434953134E-2</v>
      </c>
      <c r="AU449" s="8">
        <f t="shared" si="325"/>
        <v>1.1936999958495531</v>
      </c>
      <c r="AV449">
        <f t="shared" si="326"/>
        <v>0</v>
      </c>
      <c r="AW449">
        <f t="shared" si="327"/>
        <v>0</v>
      </c>
      <c r="AX449">
        <f t="shared" si="357"/>
        <v>0</v>
      </c>
      <c r="AY449">
        <f t="shared" si="328"/>
        <v>0</v>
      </c>
      <c r="AZ449">
        <f t="shared" si="329"/>
        <v>35</v>
      </c>
      <c r="BA449">
        <f t="shared" si="330"/>
        <v>5</v>
      </c>
      <c r="BB449">
        <f t="shared" si="358"/>
        <v>3.9598326399219452E-3</v>
      </c>
      <c r="BC449">
        <f t="shared" si="331"/>
        <v>4.6496632698912424E-2</v>
      </c>
      <c r="BD449">
        <f>VLOOKUP(MIN(90,BE449),mortality!$A$4:$G$76,saving_model!BA449+2,FALSE)</f>
        <v>2.3248316349456212E-2</v>
      </c>
      <c r="BE449">
        <f t="shared" si="332"/>
        <v>84</v>
      </c>
      <c r="BF449" s="9">
        <f t="shared" si="359"/>
        <v>8.3717735912058888E-4</v>
      </c>
      <c r="BG449" s="7">
        <f>VLOOKUP(saving_model!AZ449,lapse!$B$4:$C$134,2,FALSE)</f>
        <v>0.01</v>
      </c>
      <c r="BI449">
        <f>discount_curve!K433</f>
        <v>0.63332362434664746</v>
      </c>
    </row>
    <row r="450" spans="1:61" x14ac:dyDescent="0.55000000000000004">
      <c r="A450">
        <f t="shared" si="360"/>
        <v>427</v>
      </c>
      <c r="B450" s="19">
        <f t="shared" ca="1" si="333"/>
        <v>0</v>
      </c>
      <c r="C450">
        <f t="shared" si="314"/>
        <v>0</v>
      </c>
      <c r="D450">
        <f t="shared" si="334"/>
        <v>0</v>
      </c>
      <c r="E450">
        <f t="shared" ca="1" si="335"/>
        <v>0</v>
      </c>
      <c r="F450">
        <f t="shared" si="315"/>
        <v>0</v>
      </c>
      <c r="G450">
        <f t="shared" si="336"/>
        <v>0</v>
      </c>
      <c r="H450">
        <f t="shared" si="337"/>
        <v>0</v>
      </c>
      <c r="I450" s="19">
        <f t="shared" si="338"/>
        <v>0</v>
      </c>
      <c r="J450" s="26">
        <f t="shared" si="339"/>
        <v>0</v>
      </c>
      <c r="L450" s="19">
        <f t="shared" si="340"/>
        <v>0</v>
      </c>
      <c r="M450" s="26">
        <f t="shared" si="316"/>
        <v>0</v>
      </c>
      <c r="N450" s="18">
        <f t="shared" si="341"/>
        <v>0</v>
      </c>
      <c r="O450" s="18">
        <f t="shared" si="342"/>
        <v>0</v>
      </c>
      <c r="P450" s="18">
        <f t="shared" si="343"/>
        <v>0</v>
      </c>
      <c r="Q450" s="18">
        <f t="shared" si="344"/>
        <v>0</v>
      </c>
      <c r="R450" s="18">
        <f t="shared" si="345"/>
        <v>0</v>
      </c>
      <c r="S450" s="26">
        <f t="shared" si="346"/>
        <v>0</v>
      </c>
      <c r="T450" s="27">
        <f t="shared" si="347"/>
        <v>0</v>
      </c>
      <c r="U450" s="27"/>
      <c r="V450" s="19">
        <f t="shared" si="317"/>
        <v>0</v>
      </c>
      <c r="W450" s="19">
        <f t="shared" ca="1" si="318"/>
        <v>0</v>
      </c>
      <c r="X450" s="19">
        <f t="shared" si="319"/>
        <v>0</v>
      </c>
      <c r="Y450" s="19">
        <f t="shared" si="320"/>
        <v>0</v>
      </c>
      <c r="Z450" s="19">
        <f t="shared" si="313"/>
        <v>0</v>
      </c>
      <c r="AA450" s="19">
        <f t="shared" ca="1" si="348"/>
        <v>0</v>
      </c>
      <c r="AB450">
        <f t="shared" si="362"/>
        <v>0</v>
      </c>
      <c r="AC450" s="19">
        <f t="shared" si="321"/>
        <v>0</v>
      </c>
      <c r="AD450" s="29">
        <f t="shared" si="363"/>
        <v>0</v>
      </c>
      <c r="AE450" s="19">
        <f t="shared" ca="1" si="322"/>
        <v>0</v>
      </c>
      <c r="AF450" s="29">
        <f t="shared" ca="1" si="349"/>
        <v>0</v>
      </c>
      <c r="AG450" s="19"/>
      <c r="AH450" s="19">
        <f t="shared" si="323"/>
        <v>0</v>
      </c>
      <c r="AI450" s="19">
        <f>SUM($AH$23:AH450)</f>
        <v>100000</v>
      </c>
      <c r="AJ450" s="19">
        <f t="shared" si="350"/>
        <v>161129.43115199631</v>
      </c>
      <c r="AK450" s="19">
        <f t="shared" ca="1" si="351"/>
        <v>161129.43115199631</v>
      </c>
      <c r="AL450" s="20">
        <f ca="1">IF($F$13,OFFSET(product_specs!$J$5,MIN(10,saving_model!AZ450),saving_model!$G$14),0)</f>
        <v>0</v>
      </c>
      <c r="AM450" s="19">
        <f t="shared" si="352"/>
        <v>161129.43115199631</v>
      </c>
      <c r="AN450" s="19">
        <f t="shared" si="361"/>
        <v>160798.5807527304</v>
      </c>
      <c r="AO450" s="19">
        <f t="shared" si="353"/>
        <v>0</v>
      </c>
      <c r="AP450" s="19">
        <f t="shared" si="354"/>
        <v>0</v>
      </c>
      <c r="AQ450" s="18">
        <f t="shared" si="324"/>
        <v>133.99881729394201</v>
      </c>
      <c r="AR450" s="18">
        <f t="shared" si="355"/>
        <v>0</v>
      </c>
      <c r="AS450" s="18">
        <f t="shared" si="356"/>
        <v>929.69843311970453</v>
      </c>
      <c r="AT450" s="3">
        <f>return!Q433</f>
        <v>5.7865798542537927E-3</v>
      </c>
      <c r="AU450" s="8">
        <f t="shared" si="325"/>
        <v>1.1941962346579806</v>
      </c>
      <c r="AV450">
        <f t="shared" si="326"/>
        <v>0</v>
      </c>
      <c r="AW450">
        <f t="shared" si="327"/>
        <v>0</v>
      </c>
      <c r="AX450">
        <f t="shared" si="357"/>
        <v>0</v>
      </c>
      <c r="AY450">
        <f t="shared" si="328"/>
        <v>0</v>
      </c>
      <c r="AZ450">
        <f t="shared" si="329"/>
        <v>35</v>
      </c>
      <c r="BA450">
        <f t="shared" si="330"/>
        <v>5</v>
      </c>
      <c r="BB450">
        <f t="shared" si="358"/>
        <v>3.9598326399219452E-3</v>
      </c>
      <c r="BC450">
        <f t="shared" si="331"/>
        <v>4.6496632698912424E-2</v>
      </c>
      <c r="BD450">
        <f>VLOOKUP(MIN(90,BE450),mortality!$A$4:$G$76,saving_model!BA450+2,FALSE)</f>
        <v>2.3248316349456212E-2</v>
      </c>
      <c r="BE450">
        <f t="shared" si="332"/>
        <v>84</v>
      </c>
      <c r="BF450" s="9">
        <f t="shared" si="359"/>
        <v>8.3717735912058888E-4</v>
      </c>
      <c r="BG450" s="7">
        <f>VLOOKUP(saving_model!AZ450,lapse!$B$4:$C$134,2,FALSE)</f>
        <v>0.01</v>
      </c>
      <c r="BI450">
        <f>discount_curve!K434</f>
        <v>0.6326449141127809</v>
      </c>
    </row>
    <row r="451" spans="1:61" x14ac:dyDescent="0.55000000000000004">
      <c r="A451">
        <f t="shared" si="360"/>
        <v>428</v>
      </c>
      <c r="B451" s="19">
        <f t="shared" ca="1" si="333"/>
        <v>0</v>
      </c>
      <c r="C451">
        <f t="shared" si="314"/>
        <v>0</v>
      </c>
      <c r="D451">
        <f t="shared" si="334"/>
        <v>0</v>
      </c>
      <c r="E451">
        <f t="shared" ca="1" si="335"/>
        <v>0</v>
      </c>
      <c r="F451">
        <f t="shared" si="315"/>
        <v>0</v>
      </c>
      <c r="G451">
        <f t="shared" si="336"/>
        <v>0</v>
      </c>
      <c r="H451">
        <f t="shared" si="337"/>
        <v>0</v>
      </c>
      <c r="I451" s="19">
        <f t="shared" si="338"/>
        <v>0</v>
      </c>
      <c r="J451" s="26">
        <f t="shared" si="339"/>
        <v>0</v>
      </c>
      <c r="L451" s="19">
        <f t="shared" si="340"/>
        <v>0</v>
      </c>
      <c r="M451" s="26">
        <f t="shared" si="316"/>
        <v>0</v>
      </c>
      <c r="N451" s="18">
        <f t="shared" si="341"/>
        <v>0</v>
      </c>
      <c r="O451" s="18">
        <f t="shared" si="342"/>
        <v>0</v>
      </c>
      <c r="P451" s="18">
        <f t="shared" si="343"/>
        <v>0</v>
      </c>
      <c r="Q451" s="18">
        <f t="shared" si="344"/>
        <v>0</v>
      </c>
      <c r="R451" s="18">
        <f t="shared" si="345"/>
        <v>0</v>
      </c>
      <c r="S451" s="26">
        <f t="shared" si="346"/>
        <v>0</v>
      </c>
      <c r="T451" s="27">
        <f t="shared" si="347"/>
        <v>0</v>
      </c>
      <c r="U451" s="27"/>
      <c r="V451" s="19">
        <f t="shared" si="317"/>
        <v>0</v>
      </c>
      <c r="W451" s="19">
        <f t="shared" ca="1" si="318"/>
        <v>0</v>
      </c>
      <c r="X451" s="19">
        <f t="shared" si="319"/>
        <v>0</v>
      </c>
      <c r="Y451" s="19">
        <f t="shared" si="320"/>
        <v>0</v>
      </c>
      <c r="Z451" s="19">
        <f t="shared" si="313"/>
        <v>0</v>
      </c>
      <c r="AA451" s="19">
        <f t="shared" ca="1" si="348"/>
        <v>0</v>
      </c>
      <c r="AB451">
        <f t="shared" si="362"/>
        <v>0</v>
      </c>
      <c r="AC451" s="19">
        <f t="shared" si="321"/>
        <v>0</v>
      </c>
      <c r="AD451" s="29">
        <f t="shared" si="363"/>
        <v>0</v>
      </c>
      <c r="AE451" s="19">
        <f t="shared" ca="1" si="322"/>
        <v>0</v>
      </c>
      <c r="AF451" s="29">
        <f t="shared" ca="1" si="349"/>
        <v>0</v>
      </c>
      <c r="AG451" s="19"/>
      <c r="AH451" s="19">
        <f t="shared" si="323"/>
        <v>0</v>
      </c>
      <c r="AI451" s="19">
        <f>SUM($AH$23:AH451)</f>
        <v>100000</v>
      </c>
      <c r="AJ451" s="19">
        <f t="shared" si="350"/>
        <v>161761.16879546831</v>
      </c>
      <c r="AK451" s="19">
        <f t="shared" ca="1" si="351"/>
        <v>161761.16879546831</v>
      </c>
      <c r="AL451" s="20">
        <f ca="1">IF($F$13,OFFSET(product_specs!$J$5,MIN(10,saving_model!AZ451),saving_model!$G$14),0)</f>
        <v>0</v>
      </c>
      <c r="AM451" s="19">
        <f t="shared" si="352"/>
        <v>161761.16879546831</v>
      </c>
      <c r="AN451" s="19">
        <f t="shared" si="361"/>
        <v>161594.28036855618</v>
      </c>
      <c r="AO451" s="19">
        <f t="shared" si="353"/>
        <v>0</v>
      </c>
      <c r="AP451" s="19">
        <f t="shared" si="354"/>
        <v>0</v>
      </c>
      <c r="AQ451" s="18">
        <f t="shared" si="324"/>
        <v>134.66190030713014</v>
      </c>
      <c r="AR451" s="18">
        <f t="shared" si="355"/>
        <v>0</v>
      </c>
      <c r="AS451" s="18">
        <f t="shared" si="356"/>
        <v>603.10065443854523</v>
      </c>
      <c r="AT451" s="3">
        <f>return!Q434</f>
        <v>3.7353033542386616E-3</v>
      </c>
      <c r="AU451" s="8">
        <f t="shared" si="325"/>
        <v>1.1946926797602475</v>
      </c>
      <c r="AV451">
        <f t="shared" si="326"/>
        <v>0</v>
      </c>
      <c r="AW451">
        <f t="shared" si="327"/>
        <v>0</v>
      </c>
      <c r="AX451">
        <f t="shared" si="357"/>
        <v>0</v>
      </c>
      <c r="AY451">
        <f t="shared" si="328"/>
        <v>0</v>
      </c>
      <c r="AZ451">
        <f t="shared" si="329"/>
        <v>35</v>
      </c>
      <c r="BA451">
        <f t="shared" si="330"/>
        <v>5</v>
      </c>
      <c r="BB451">
        <f t="shared" si="358"/>
        <v>3.9598326399219452E-3</v>
      </c>
      <c r="BC451">
        <f t="shared" si="331"/>
        <v>4.6496632698912424E-2</v>
      </c>
      <c r="BD451">
        <f>VLOOKUP(MIN(90,BE451),mortality!$A$4:$G$76,saving_model!BA451+2,FALSE)</f>
        <v>2.3248316349456212E-2</v>
      </c>
      <c r="BE451">
        <f t="shared" si="332"/>
        <v>84</v>
      </c>
      <c r="BF451" s="9">
        <f t="shared" si="359"/>
        <v>8.3717735912058888E-4</v>
      </c>
      <c r="BG451" s="7">
        <f>VLOOKUP(saving_model!AZ451,lapse!$B$4:$C$134,2,FALSE)</f>
        <v>0.01</v>
      </c>
      <c r="BI451">
        <f>discount_curve!K435</f>
        <v>0.63196693122835101</v>
      </c>
    </row>
    <row r="452" spans="1:61" x14ac:dyDescent="0.55000000000000004">
      <c r="A452">
        <f t="shared" si="360"/>
        <v>429</v>
      </c>
      <c r="B452" s="19">
        <f t="shared" ca="1" si="333"/>
        <v>0</v>
      </c>
      <c r="C452">
        <f t="shared" si="314"/>
        <v>0</v>
      </c>
      <c r="D452">
        <f t="shared" si="334"/>
        <v>0</v>
      </c>
      <c r="E452">
        <f t="shared" ca="1" si="335"/>
        <v>0</v>
      </c>
      <c r="F452">
        <f t="shared" si="315"/>
        <v>0</v>
      </c>
      <c r="G452">
        <f t="shared" si="336"/>
        <v>0</v>
      </c>
      <c r="H452">
        <f t="shared" si="337"/>
        <v>0</v>
      </c>
      <c r="I452" s="19">
        <f t="shared" si="338"/>
        <v>0</v>
      </c>
      <c r="J452" s="26">
        <f t="shared" si="339"/>
        <v>0</v>
      </c>
      <c r="L452" s="19">
        <f t="shared" si="340"/>
        <v>0</v>
      </c>
      <c r="M452" s="26">
        <f t="shared" si="316"/>
        <v>0</v>
      </c>
      <c r="N452" s="18">
        <f t="shared" si="341"/>
        <v>0</v>
      </c>
      <c r="O452" s="18">
        <f t="shared" si="342"/>
        <v>0</v>
      </c>
      <c r="P452" s="18">
        <f t="shared" si="343"/>
        <v>0</v>
      </c>
      <c r="Q452" s="18">
        <f t="shared" si="344"/>
        <v>0</v>
      </c>
      <c r="R452" s="18">
        <f t="shared" si="345"/>
        <v>0</v>
      </c>
      <c r="S452" s="26">
        <f t="shared" si="346"/>
        <v>0</v>
      </c>
      <c r="T452" s="27">
        <f t="shared" si="347"/>
        <v>0</v>
      </c>
      <c r="U452" s="27"/>
      <c r="V452" s="19">
        <f t="shared" si="317"/>
        <v>0</v>
      </c>
      <c r="W452" s="19">
        <f t="shared" ca="1" si="318"/>
        <v>0</v>
      </c>
      <c r="X452" s="19">
        <f t="shared" si="319"/>
        <v>0</v>
      </c>
      <c r="Y452" s="19">
        <f t="shared" si="320"/>
        <v>0</v>
      </c>
      <c r="Z452" s="19">
        <f t="shared" si="313"/>
        <v>0</v>
      </c>
      <c r="AA452" s="19">
        <f t="shared" ca="1" si="348"/>
        <v>0</v>
      </c>
      <c r="AB452">
        <f t="shared" si="362"/>
        <v>0</v>
      </c>
      <c r="AC452" s="19">
        <f t="shared" si="321"/>
        <v>0</v>
      </c>
      <c r="AD452" s="29">
        <f t="shared" si="363"/>
        <v>0</v>
      </c>
      <c r="AE452" s="19">
        <f t="shared" ca="1" si="322"/>
        <v>0</v>
      </c>
      <c r="AF452" s="29">
        <f t="shared" ca="1" si="349"/>
        <v>0</v>
      </c>
      <c r="AG452" s="19"/>
      <c r="AH452" s="19">
        <f t="shared" si="323"/>
        <v>0</v>
      </c>
      <c r="AI452" s="19">
        <f>SUM($AH$23:AH452)</f>
        <v>100000</v>
      </c>
      <c r="AJ452" s="19">
        <f t="shared" si="350"/>
        <v>162761.25465794472</v>
      </c>
      <c r="AK452" s="19">
        <f t="shared" ca="1" si="351"/>
        <v>162761.25465794472</v>
      </c>
      <c r="AL452" s="20">
        <f ca="1">IF($F$13,OFFSET(product_specs!$J$5,MIN(10,saving_model!AZ452),saving_model!$G$14),0)</f>
        <v>0</v>
      </c>
      <c r="AM452" s="19">
        <f t="shared" si="352"/>
        <v>162761.25465794472</v>
      </c>
      <c r="AN452" s="19">
        <f t="shared" si="361"/>
        <v>162062.71912268759</v>
      </c>
      <c r="AO452" s="19">
        <f t="shared" si="353"/>
        <v>0</v>
      </c>
      <c r="AP452" s="19">
        <f t="shared" si="354"/>
        <v>0</v>
      </c>
      <c r="AQ452" s="18">
        <f t="shared" si="324"/>
        <v>135.05226593557299</v>
      </c>
      <c r="AR452" s="18">
        <f t="shared" si="355"/>
        <v>0</v>
      </c>
      <c r="AS452" s="18">
        <f t="shared" si="356"/>
        <v>1667.1756023854259</v>
      </c>
      <c r="AT452" s="3">
        <f>return!Q435</f>
        <v>1.0295804507949091E-2</v>
      </c>
      <c r="AU452" s="8">
        <f t="shared" si="325"/>
        <v>1.1951893312421129</v>
      </c>
      <c r="AV452">
        <f t="shared" si="326"/>
        <v>0</v>
      </c>
      <c r="AW452">
        <f t="shared" si="327"/>
        <v>0</v>
      </c>
      <c r="AX452">
        <f t="shared" si="357"/>
        <v>0</v>
      </c>
      <c r="AY452">
        <f t="shared" si="328"/>
        <v>0</v>
      </c>
      <c r="AZ452">
        <f t="shared" si="329"/>
        <v>35</v>
      </c>
      <c r="BA452">
        <f t="shared" si="330"/>
        <v>5</v>
      </c>
      <c r="BB452">
        <f t="shared" si="358"/>
        <v>3.9598326399219452E-3</v>
      </c>
      <c r="BC452">
        <f t="shared" si="331"/>
        <v>4.6496632698912424E-2</v>
      </c>
      <c r="BD452">
        <f>VLOOKUP(MIN(90,BE452),mortality!$A$4:$G$76,saving_model!BA452+2,FALSE)</f>
        <v>2.3248316349456212E-2</v>
      </c>
      <c r="BE452">
        <f t="shared" si="332"/>
        <v>84</v>
      </c>
      <c r="BF452" s="9">
        <f t="shared" si="359"/>
        <v>8.3717735912058888E-4</v>
      </c>
      <c r="BG452" s="7">
        <f>VLOOKUP(saving_model!AZ452,lapse!$B$4:$C$134,2,FALSE)</f>
        <v>0.01</v>
      </c>
      <c r="BI452">
        <f>discount_curve!K436</f>
        <v>0.63128967491388399</v>
      </c>
    </row>
    <row r="453" spans="1:61" x14ac:dyDescent="0.55000000000000004">
      <c r="A453">
        <f t="shared" si="360"/>
        <v>430</v>
      </c>
      <c r="B453" s="19">
        <f t="shared" ca="1" si="333"/>
        <v>0</v>
      </c>
      <c r="C453">
        <f t="shared" si="314"/>
        <v>0</v>
      </c>
      <c r="D453">
        <f t="shared" si="334"/>
        <v>0</v>
      </c>
      <c r="E453">
        <f t="shared" ca="1" si="335"/>
        <v>0</v>
      </c>
      <c r="F453">
        <f t="shared" si="315"/>
        <v>0</v>
      </c>
      <c r="G453">
        <f t="shared" si="336"/>
        <v>0</v>
      </c>
      <c r="H453">
        <f t="shared" si="337"/>
        <v>0</v>
      </c>
      <c r="I453" s="19">
        <f t="shared" si="338"/>
        <v>0</v>
      </c>
      <c r="J453" s="26">
        <f t="shared" si="339"/>
        <v>0</v>
      </c>
      <c r="L453" s="19">
        <f t="shared" si="340"/>
        <v>0</v>
      </c>
      <c r="M453" s="26">
        <f t="shared" si="316"/>
        <v>0</v>
      </c>
      <c r="N453" s="18">
        <f t="shared" si="341"/>
        <v>0</v>
      </c>
      <c r="O453" s="18">
        <f t="shared" si="342"/>
        <v>0</v>
      </c>
      <c r="P453" s="18">
        <f t="shared" si="343"/>
        <v>0</v>
      </c>
      <c r="Q453" s="18">
        <f t="shared" si="344"/>
        <v>0</v>
      </c>
      <c r="R453" s="18">
        <f t="shared" si="345"/>
        <v>0</v>
      </c>
      <c r="S453" s="26">
        <f t="shared" si="346"/>
        <v>0</v>
      </c>
      <c r="T453" s="27">
        <f t="shared" si="347"/>
        <v>0</v>
      </c>
      <c r="U453" s="27"/>
      <c r="V453" s="19">
        <f t="shared" si="317"/>
        <v>0</v>
      </c>
      <c r="W453" s="19">
        <f t="shared" ca="1" si="318"/>
        <v>0</v>
      </c>
      <c r="X453" s="19">
        <f t="shared" si="319"/>
        <v>0</v>
      </c>
      <c r="Y453" s="19">
        <f t="shared" si="320"/>
        <v>0</v>
      </c>
      <c r="Z453" s="19">
        <f t="shared" si="313"/>
        <v>0</v>
      </c>
      <c r="AA453" s="19">
        <f t="shared" ca="1" si="348"/>
        <v>0</v>
      </c>
      <c r="AB453">
        <f t="shared" si="362"/>
        <v>0</v>
      </c>
      <c r="AC453" s="19">
        <f t="shared" si="321"/>
        <v>0</v>
      </c>
      <c r="AD453" s="29">
        <f t="shared" si="363"/>
        <v>0</v>
      </c>
      <c r="AE453" s="19">
        <f t="shared" ca="1" si="322"/>
        <v>0</v>
      </c>
      <c r="AF453" s="29">
        <f t="shared" ca="1" si="349"/>
        <v>0</v>
      </c>
      <c r="AG453" s="19"/>
      <c r="AH453" s="19">
        <f t="shared" si="323"/>
        <v>0</v>
      </c>
      <c r="AI453" s="19">
        <f>SUM($AH$23:AH453)</f>
        <v>100000</v>
      </c>
      <c r="AJ453" s="19">
        <f t="shared" si="350"/>
        <v>161973.04309211345</v>
      </c>
      <c r="AK453" s="19">
        <f t="shared" ca="1" si="351"/>
        <v>161973.04309211345</v>
      </c>
      <c r="AL453" s="20">
        <f ca="1">IF($F$13,OFFSET(product_specs!$J$5,MIN(10,saving_model!AZ453),saving_model!$G$14),0)</f>
        <v>0</v>
      </c>
      <c r="AM453" s="19">
        <f t="shared" si="352"/>
        <v>161973.04309211345</v>
      </c>
      <c r="AN453" s="19">
        <f t="shared" si="361"/>
        <v>163594.84245913744</v>
      </c>
      <c r="AO453" s="19">
        <f t="shared" si="353"/>
        <v>0</v>
      </c>
      <c r="AP453" s="19">
        <f t="shared" si="354"/>
        <v>0</v>
      </c>
      <c r="AQ453" s="18">
        <f t="shared" si="324"/>
        <v>136.32903538261453</v>
      </c>
      <c r="AR453" s="18">
        <f t="shared" si="355"/>
        <v>0</v>
      </c>
      <c r="AS453" s="18">
        <f t="shared" si="356"/>
        <v>-2970.9406632827408</v>
      </c>
      <c r="AT453" s="3">
        <f>return!Q436</f>
        <v>-1.8175502768588037E-2</v>
      </c>
      <c r="AU453" s="8">
        <f t="shared" si="325"/>
        <v>1.195686189189372</v>
      </c>
      <c r="AV453">
        <f t="shared" si="326"/>
        <v>0</v>
      </c>
      <c r="AW453">
        <f t="shared" si="327"/>
        <v>0</v>
      </c>
      <c r="AX453">
        <f t="shared" si="357"/>
        <v>0</v>
      </c>
      <c r="AY453">
        <f t="shared" si="328"/>
        <v>0</v>
      </c>
      <c r="AZ453">
        <f t="shared" si="329"/>
        <v>35</v>
      </c>
      <c r="BA453">
        <f t="shared" si="330"/>
        <v>5</v>
      </c>
      <c r="BB453">
        <f t="shared" si="358"/>
        <v>3.9598326399219452E-3</v>
      </c>
      <c r="BC453">
        <f t="shared" si="331"/>
        <v>4.6496632698912424E-2</v>
      </c>
      <c r="BD453">
        <f>VLOOKUP(MIN(90,BE453),mortality!$A$4:$G$76,saving_model!BA453+2,FALSE)</f>
        <v>2.3248316349456212E-2</v>
      </c>
      <c r="BE453">
        <f t="shared" si="332"/>
        <v>84</v>
      </c>
      <c r="BF453" s="9">
        <f t="shared" si="359"/>
        <v>8.3717735912058888E-4</v>
      </c>
      <c r="BG453" s="7">
        <f>VLOOKUP(saving_model!AZ453,lapse!$B$4:$C$134,2,FALSE)</f>
        <v>0.01</v>
      </c>
      <c r="BI453">
        <f>discount_curve!K437</f>
        <v>0.63061314439074068</v>
      </c>
    </row>
    <row r="454" spans="1:61" x14ac:dyDescent="0.55000000000000004">
      <c r="A454">
        <f t="shared" si="360"/>
        <v>431</v>
      </c>
      <c r="B454" s="19">
        <f t="shared" ca="1" si="333"/>
        <v>0</v>
      </c>
      <c r="C454">
        <f t="shared" si="314"/>
        <v>0</v>
      </c>
      <c r="D454">
        <f t="shared" si="334"/>
        <v>0</v>
      </c>
      <c r="E454">
        <f t="shared" ca="1" si="335"/>
        <v>0</v>
      </c>
      <c r="F454">
        <f t="shared" si="315"/>
        <v>0</v>
      </c>
      <c r="G454">
        <f t="shared" si="336"/>
        <v>0</v>
      </c>
      <c r="H454">
        <f t="shared" si="337"/>
        <v>0</v>
      </c>
      <c r="I454" s="19">
        <f t="shared" si="338"/>
        <v>0</v>
      </c>
      <c r="J454" s="26">
        <f t="shared" si="339"/>
        <v>0</v>
      </c>
      <c r="L454" s="19">
        <f t="shared" si="340"/>
        <v>0</v>
      </c>
      <c r="M454" s="26">
        <f t="shared" si="316"/>
        <v>0</v>
      </c>
      <c r="N454" s="18">
        <f t="shared" si="341"/>
        <v>0</v>
      </c>
      <c r="O454" s="18">
        <f t="shared" si="342"/>
        <v>0</v>
      </c>
      <c r="P454" s="18">
        <f t="shared" si="343"/>
        <v>0</v>
      </c>
      <c r="Q454" s="18">
        <f t="shared" si="344"/>
        <v>0</v>
      </c>
      <c r="R454" s="18">
        <f t="shared" si="345"/>
        <v>0</v>
      </c>
      <c r="S454" s="26">
        <f t="shared" si="346"/>
        <v>0</v>
      </c>
      <c r="T454" s="27">
        <f t="shared" si="347"/>
        <v>0</v>
      </c>
      <c r="U454" s="27"/>
      <c r="V454" s="19">
        <f t="shared" si="317"/>
        <v>0</v>
      </c>
      <c r="W454" s="19">
        <f t="shared" ca="1" si="318"/>
        <v>0</v>
      </c>
      <c r="X454" s="19">
        <f t="shared" si="319"/>
        <v>0</v>
      </c>
      <c r="Y454" s="19">
        <f t="shared" si="320"/>
        <v>0</v>
      </c>
      <c r="Z454" s="19">
        <f t="shared" si="313"/>
        <v>0</v>
      </c>
      <c r="AA454" s="19">
        <f t="shared" ca="1" si="348"/>
        <v>0</v>
      </c>
      <c r="AB454">
        <f t="shared" si="362"/>
        <v>0</v>
      </c>
      <c r="AC454" s="19">
        <f t="shared" si="321"/>
        <v>0</v>
      </c>
      <c r="AD454" s="29">
        <f t="shared" si="363"/>
        <v>0</v>
      </c>
      <c r="AE454" s="19">
        <f t="shared" ca="1" si="322"/>
        <v>0</v>
      </c>
      <c r="AF454" s="29">
        <f t="shared" ca="1" si="349"/>
        <v>0</v>
      </c>
      <c r="AG454" s="19"/>
      <c r="AH454" s="19">
        <f t="shared" si="323"/>
        <v>0</v>
      </c>
      <c r="AI454" s="19">
        <f>SUM($AH$23:AH454)</f>
        <v>100000</v>
      </c>
      <c r="AJ454" s="19">
        <f t="shared" si="350"/>
        <v>161330.97013646617</v>
      </c>
      <c r="AK454" s="19">
        <f t="shared" ca="1" si="351"/>
        <v>161330.97013646617</v>
      </c>
      <c r="AL454" s="20">
        <f ca="1">IF($F$13,OFFSET(product_specs!$J$5,MIN(10,saving_model!AZ454),saving_model!$G$14),0)</f>
        <v>0</v>
      </c>
      <c r="AM454" s="19">
        <f t="shared" si="352"/>
        <v>161330.97013646617</v>
      </c>
      <c r="AN454" s="19">
        <f t="shared" si="361"/>
        <v>160487.5727604721</v>
      </c>
      <c r="AO454" s="19">
        <f t="shared" si="353"/>
        <v>0</v>
      </c>
      <c r="AP454" s="19">
        <f t="shared" si="354"/>
        <v>0</v>
      </c>
      <c r="AQ454" s="18">
        <f t="shared" si="324"/>
        <v>133.73964396706009</v>
      </c>
      <c r="AR454" s="18">
        <f t="shared" si="355"/>
        <v>0</v>
      </c>
      <c r="AS454" s="18">
        <f t="shared" si="356"/>
        <v>1954.2740399222748</v>
      </c>
      <c r="AT454" s="3">
        <f>return!Q437</f>
        <v>1.2187261145808703E-2</v>
      </c>
      <c r="AU454" s="8">
        <f t="shared" si="325"/>
        <v>1.1961832536878554</v>
      </c>
      <c r="AV454">
        <f t="shared" si="326"/>
        <v>0</v>
      </c>
      <c r="AW454">
        <f t="shared" si="327"/>
        <v>0</v>
      </c>
      <c r="AX454">
        <f t="shared" si="357"/>
        <v>0</v>
      </c>
      <c r="AY454">
        <f t="shared" si="328"/>
        <v>0</v>
      </c>
      <c r="AZ454">
        <f t="shared" si="329"/>
        <v>35</v>
      </c>
      <c r="BA454">
        <f t="shared" si="330"/>
        <v>5</v>
      </c>
      <c r="BB454">
        <f t="shared" si="358"/>
        <v>3.9598326399219452E-3</v>
      </c>
      <c r="BC454">
        <f t="shared" si="331"/>
        <v>4.6496632698912424E-2</v>
      </c>
      <c r="BD454">
        <f>VLOOKUP(MIN(90,BE454),mortality!$A$4:$G$76,saving_model!BA454+2,FALSE)</f>
        <v>2.3248316349456212E-2</v>
      </c>
      <c r="BE454">
        <f t="shared" si="332"/>
        <v>84</v>
      </c>
      <c r="BF454" s="9">
        <f t="shared" si="359"/>
        <v>8.3717735912058888E-4</v>
      </c>
      <c r="BG454" s="7">
        <f>VLOOKUP(saving_model!AZ454,lapse!$B$4:$C$134,2,FALSE)</f>
        <v>0.01</v>
      </c>
      <c r="BI454">
        <f>discount_curve!K438</f>
        <v>0.62993733888111592</v>
      </c>
    </row>
    <row r="455" spans="1:61" x14ac:dyDescent="0.55000000000000004">
      <c r="A455">
        <f t="shared" si="360"/>
        <v>432</v>
      </c>
      <c r="B455" s="19">
        <f t="shared" ca="1" si="333"/>
        <v>0</v>
      </c>
      <c r="C455">
        <f t="shared" si="314"/>
        <v>0</v>
      </c>
      <c r="D455">
        <f t="shared" si="334"/>
        <v>0</v>
      </c>
      <c r="E455">
        <f t="shared" ca="1" si="335"/>
        <v>0</v>
      </c>
      <c r="F455">
        <f t="shared" si="315"/>
        <v>0</v>
      </c>
      <c r="G455">
        <f t="shared" si="336"/>
        <v>0</v>
      </c>
      <c r="H455">
        <f t="shared" si="337"/>
        <v>0</v>
      </c>
      <c r="I455" s="19">
        <f t="shared" si="338"/>
        <v>0</v>
      </c>
      <c r="J455" s="26">
        <f t="shared" si="339"/>
        <v>0</v>
      </c>
      <c r="L455" s="19">
        <f t="shared" si="340"/>
        <v>0</v>
      </c>
      <c r="M455" s="26">
        <f t="shared" si="316"/>
        <v>0</v>
      </c>
      <c r="N455" s="18">
        <f t="shared" si="341"/>
        <v>0</v>
      </c>
      <c r="O455" s="18">
        <f t="shared" si="342"/>
        <v>0</v>
      </c>
      <c r="P455" s="18">
        <f t="shared" si="343"/>
        <v>0</v>
      </c>
      <c r="Q455" s="18">
        <f t="shared" si="344"/>
        <v>0</v>
      </c>
      <c r="R455" s="18">
        <f t="shared" si="345"/>
        <v>0</v>
      </c>
      <c r="S455" s="26">
        <f t="shared" si="346"/>
        <v>0</v>
      </c>
      <c r="T455" s="27">
        <f t="shared" si="347"/>
        <v>0</v>
      </c>
      <c r="U455" s="27"/>
      <c r="V455" s="19">
        <f t="shared" si="317"/>
        <v>0</v>
      </c>
      <c r="W455" s="19">
        <f t="shared" ca="1" si="318"/>
        <v>0</v>
      </c>
      <c r="X455" s="19">
        <f t="shared" si="319"/>
        <v>0</v>
      </c>
      <c r="Y455" s="19">
        <f t="shared" si="320"/>
        <v>0</v>
      </c>
      <c r="Z455" s="19">
        <f t="shared" si="313"/>
        <v>0</v>
      </c>
      <c r="AA455" s="19">
        <f t="shared" ca="1" si="348"/>
        <v>0</v>
      </c>
      <c r="AB455">
        <f t="shared" si="362"/>
        <v>0</v>
      </c>
      <c r="AC455" s="19">
        <f t="shared" si="321"/>
        <v>0</v>
      </c>
      <c r="AD455" s="29">
        <f t="shared" si="363"/>
        <v>0</v>
      </c>
      <c r="AE455" s="19">
        <f t="shared" ca="1" si="322"/>
        <v>0</v>
      </c>
      <c r="AF455" s="29">
        <f t="shared" ca="1" si="349"/>
        <v>0</v>
      </c>
      <c r="AG455" s="19"/>
      <c r="AH455" s="19">
        <f t="shared" si="323"/>
        <v>0</v>
      </c>
      <c r="AI455" s="19">
        <f>SUM($AH$23:AH455)</f>
        <v>100000</v>
      </c>
      <c r="AJ455" s="19">
        <f t="shared" si="350"/>
        <v>162495.59783249322</v>
      </c>
      <c r="AK455" s="19">
        <f t="shared" ca="1" si="351"/>
        <v>162495.59783249322</v>
      </c>
      <c r="AL455" s="20">
        <f ca="1">IF($F$13,OFFSET(product_specs!$J$5,MIN(10,saving_model!AZ455),saving_model!$G$14),0)</f>
        <v>0</v>
      </c>
      <c r="AM455" s="19">
        <f t="shared" si="352"/>
        <v>162495.59783249322</v>
      </c>
      <c r="AN455" s="19">
        <f t="shared" si="361"/>
        <v>162308.10715642732</v>
      </c>
      <c r="AO455" s="19">
        <f t="shared" si="353"/>
        <v>0</v>
      </c>
      <c r="AP455" s="19">
        <f t="shared" si="354"/>
        <v>0</v>
      </c>
      <c r="AQ455" s="18">
        <f t="shared" si="324"/>
        <v>135.25675596368941</v>
      </c>
      <c r="AR455" s="18">
        <f t="shared" si="355"/>
        <v>0</v>
      </c>
      <c r="AS455" s="18">
        <f t="shared" si="356"/>
        <v>645.49486405921311</v>
      </c>
      <c r="AT455" s="3">
        <f>return!Q438</f>
        <v>3.9802893176339449E-3</v>
      </c>
      <c r="AU455" s="8">
        <f t="shared" si="325"/>
        <v>1.1966805248234298</v>
      </c>
      <c r="AV455">
        <f t="shared" si="326"/>
        <v>0</v>
      </c>
      <c r="AW455">
        <f t="shared" si="327"/>
        <v>0</v>
      </c>
      <c r="AX455">
        <f t="shared" si="357"/>
        <v>0</v>
      </c>
      <c r="AY455">
        <f t="shared" si="328"/>
        <v>0</v>
      </c>
      <c r="AZ455">
        <f t="shared" si="329"/>
        <v>36</v>
      </c>
      <c r="BA455">
        <f t="shared" si="330"/>
        <v>5</v>
      </c>
      <c r="BB455">
        <f t="shared" si="358"/>
        <v>4.4447743005318063E-3</v>
      </c>
      <c r="BC455">
        <f t="shared" si="331"/>
        <v>5.2052520977761481E-2</v>
      </c>
      <c r="BD455">
        <f>VLOOKUP(MIN(90,BE455),mortality!$A$4:$G$76,saving_model!BA455+2,FALSE)</f>
        <v>2.602626048888074E-2</v>
      </c>
      <c r="BE455">
        <f t="shared" si="332"/>
        <v>85</v>
      </c>
      <c r="BF455" s="9">
        <f t="shared" si="359"/>
        <v>8.3717735912058888E-4</v>
      </c>
      <c r="BG455" s="7">
        <f>VLOOKUP(saving_model!AZ455,lapse!$B$4:$C$134,2,FALSE)</f>
        <v>0.01</v>
      </c>
      <c r="BI455">
        <f>discount_curve!K439</f>
        <v>0.63195180756350433</v>
      </c>
    </row>
    <row r="456" spans="1:61" x14ac:dyDescent="0.55000000000000004">
      <c r="A456">
        <f t="shared" si="360"/>
        <v>433</v>
      </c>
      <c r="B456" s="19">
        <f t="shared" ca="1" si="333"/>
        <v>0</v>
      </c>
      <c r="C456">
        <f t="shared" si="314"/>
        <v>0</v>
      </c>
      <c r="D456">
        <f t="shared" si="334"/>
        <v>0</v>
      </c>
      <c r="E456">
        <f t="shared" ca="1" si="335"/>
        <v>0</v>
      </c>
      <c r="F456">
        <f t="shared" si="315"/>
        <v>0</v>
      </c>
      <c r="G456">
        <f t="shared" si="336"/>
        <v>0</v>
      </c>
      <c r="H456">
        <f t="shared" si="337"/>
        <v>0</v>
      </c>
      <c r="I456" s="19">
        <f t="shared" si="338"/>
        <v>0</v>
      </c>
      <c r="J456" s="26">
        <f t="shared" si="339"/>
        <v>0</v>
      </c>
      <c r="L456" s="19">
        <f t="shared" si="340"/>
        <v>0</v>
      </c>
      <c r="M456" s="26">
        <f t="shared" si="316"/>
        <v>0</v>
      </c>
      <c r="N456" s="18">
        <f t="shared" si="341"/>
        <v>0</v>
      </c>
      <c r="O456" s="18">
        <f t="shared" si="342"/>
        <v>0</v>
      </c>
      <c r="P456" s="18">
        <f t="shared" si="343"/>
        <v>0</v>
      </c>
      <c r="Q456" s="18">
        <f t="shared" si="344"/>
        <v>0</v>
      </c>
      <c r="R456" s="18">
        <f t="shared" si="345"/>
        <v>0</v>
      </c>
      <c r="S456" s="26">
        <f t="shared" si="346"/>
        <v>0</v>
      </c>
      <c r="T456" s="27">
        <f t="shared" si="347"/>
        <v>0</v>
      </c>
      <c r="U456" s="27"/>
      <c r="V456" s="19">
        <f t="shared" si="317"/>
        <v>0</v>
      </c>
      <c r="W456" s="19">
        <f t="shared" ca="1" si="318"/>
        <v>0</v>
      </c>
      <c r="X456" s="19">
        <f t="shared" si="319"/>
        <v>0</v>
      </c>
      <c r="Y456" s="19">
        <f t="shared" si="320"/>
        <v>0</v>
      </c>
      <c r="Z456" s="19">
        <f t="shared" si="313"/>
        <v>0</v>
      </c>
      <c r="AA456" s="19">
        <f t="shared" ca="1" si="348"/>
        <v>0</v>
      </c>
      <c r="AB456">
        <f t="shared" si="362"/>
        <v>0</v>
      </c>
      <c r="AC456" s="19">
        <f t="shared" si="321"/>
        <v>0</v>
      </c>
      <c r="AD456" s="29">
        <f t="shared" si="363"/>
        <v>0</v>
      </c>
      <c r="AE456" s="19">
        <f t="shared" ca="1" si="322"/>
        <v>0</v>
      </c>
      <c r="AF456" s="29">
        <f t="shared" ca="1" si="349"/>
        <v>0</v>
      </c>
      <c r="AG456" s="19"/>
      <c r="AH456" s="19">
        <f t="shared" si="323"/>
        <v>0</v>
      </c>
      <c r="AI456" s="19">
        <f>SUM($AH$23:AH456)</f>
        <v>100000</v>
      </c>
      <c r="AJ456" s="19">
        <f t="shared" si="350"/>
        <v>163334.19703119394</v>
      </c>
      <c r="AK456" s="19">
        <f t="shared" ca="1" si="351"/>
        <v>163334.19703119394</v>
      </c>
      <c r="AL456" s="20">
        <f ca="1">IF($F$13,OFFSET(product_specs!$J$5,MIN(10,saving_model!AZ456),saving_model!$G$14),0)</f>
        <v>0</v>
      </c>
      <c r="AM456" s="19">
        <f t="shared" si="352"/>
        <v>163334.19703119394</v>
      </c>
      <c r="AN456" s="19">
        <f t="shared" si="361"/>
        <v>162818.34526452282</v>
      </c>
      <c r="AO456" s="19">
        <f t="shared" si="353"/>
        <v>0</v>
      </c>
      <c r="AP456" s="19">
        <f t="shared" si="354"/>
        <v>0</v>
      </c>
      <c r="AQ456" s="18">
        <f t="shared" si="324"/>
        <v>135.68195438710237</v>
      </c>
      <c r="AR456" s="18">
        <f t="shared" si="355"/>
        <v>0</v>
      </c>
      <c r="AS456" s="18">
        <f t="shared" si="356"/>
        <v>1303.0674421164247</v>
      </c>
      <c r="AT456" s="3">
        <f>return!Q439</f>
        <v>8.0098728137507624E-3</v>
      </c>
      <c r="AU456" s="8">
        <f t="shared" si="325"/>
        <v>1.1971780026819969</v>
      </c>
      <c r="AV456">
        <f t="shared" si="326"/>
        <v>0</v>
      </c>
      <c r="AW456">
        <f t="shared" si="327"/>
        <v>0</v>
      </c>
      <c r="AX456">
        <f t="shared" si="357"/>
        <v>0</v>
      </c>
      <c r="AY456">
        <f t="shared" si="328"/>
        <v>0</v>
      </c>
      <c r="AZ456">
        <f t="shared" si="329"/>
        <v>36</v>
      </c>
      <c r="BA456">
        <f t="shared" si="330"/>
        <v>5</v>
      </c>
      <c r="BB456">
        <f t="shared" si="358"/>
        <v>4.4447743005318063E-3</v>
      </c>
      <c r="BC456">
        <f t="shared" si="331"/>
        <v>5.2052520977761481E-2</v>
      </c>
      <c r="BD456">
        <f>VLOOKUP(MIN(90,BE456),mortality!$A$4:$G$76,saving_model!BA456+2,FALSE)</f>
        <v>2.602626048888074E-2</v>
      </c>
      <c r="BE456">
        <f t="shared" si="332"/>
        <v>85</v>
      </c>
      <c r="BF456" s="9">
        <f t="shared" si="359"/>
        <v>8.3717735912058888E-4</v>
      </c>
      <c r="BG456" s="7">
        <f>VLOOKUP(saving_model!AZ456,lapse!$B$4:$C$134,2,FALSE)</f>
        <v>0.01</v>
      </c>
      <c r="BI456">
        <f>discount_curve!K440</f>
        <v>0.63128079989721064</v>
      </c>
    </row>
    <row r="457" spans="1:61" x14ac:dyDescent="0.55000000000000004">
      <c r="A457">
        <f t="shared" si="360"/>
        <v>434</v>
      </c>
      <c r="B457" s="19">
        <f t="shared" ca="1" si="333"/>
        <v>0</v>
      </c>
      <c r="C457">
        <f t="shared" si="314"/>
        <v>0</v>
      </c>
      <c r="D457">
        <f t="shared" si="334"/>
        <v>0</v>
      </c>
      <c r="E457">
        <f t="shared" ca="1" si="335"/>
        <v>0</v>
      </c>
      <c r="F457">
        <f t="shared" si="315"/>
        <v>0</v>
      </c>
      <c r="G457">
        <f t="shared" si="336"/>
        <v>0</v>
      </c>
      <c r="H457">
        <f t="shared" si="337"/>
        <v>0</v>
      </c>
      <c r="I457" s="19">
        <f t="shared" si="338"/>
        <v>0</v>
      </c>
      <c r="J457" s="26">
        <f t="shared" si="339"/>
        <v>0</v>
      </c>
      <c r="L457" s="19">
        <f t="shared" si="340"/>
        <v>0</v>
      </c>
      <c r="M457" s="26">
        <f t="shared" si="316"/>
        <v>0</v>
      </c>
      <c r="N457" s="18">
        <f t="shared" si="341"/>
        <v>0</v>
      </c>
      <c r="O457" s="18">
        <f t="shared" si="342"/>
        <v>0</v>
      </c>
      <c r="P457" s="18">
        <f t="shared" si="343"/>
        <v>0</v>
      </c>
      <c r="Q457" s="18">
        <f t="shared" si="344"/>
        <v>0</v>
      </c>
      <c r="R457" s="18">
        <f t="shared" si="345"/>
        <v>0</v>
      </c>
      <c r="S457" s="26">
        <f t="shared" si="346"/>
        <v>0</v>
      </c>
      <c r="T457" s="27">
        <f t="shared" si="347"/>
        <v>0</v>
      </c>
      <c r="U457" s="27"/>
      <c r="V457" s="19">
        <f t="shared" si="317"/>
        <v>0</v>
      </c>
      <c r="W457" s="19">
        <f t="shared" ca="1" si="318"/>
        <v>0</v>
      </c>
      <c r="X457" s="19">
        <f t="shared" si="319"/>
        <v>0</v>
      </c>
      <c r="Y457" s="19">
        <f t="shared" si="320"/>
        <v>0</v>
      </c>
      <c r="Z457" s="19">
        <f t="shared" si="313"/>
        <v>0</v>
      </c>
      <c r="AA457" s="19">
        <f t="shared" ca="1" si="348"/>
        <v>0</v>
      </c>
      <c r="AB457">
        <f t="shared" si="362"/>
        <v>0</v>
      </c>
      <c r="AC457" s="19">
        <f t="shared" si="321"/>
        <v>0</v>
      </c>
      <c r="AD457" s="29">
        <f t="shared" si="363"/>
        <v>0</v>
      </c>
      <c r="AE457" s="19">
        <f t="shared" ca="1" si="322"/>
        <v>0</v>
      </c>
      <c r="AF457" s="29">
        <f t="shared" ca="1" si="349"/>
        <v>0</v>
      </c>
      <c r="AG457" s="19"/>
      <c r="AH457" s="19">
        <f t="shared" si="323"/>
        <v>0</v>
      </c>
      <c r="AI457" s="19">
        <f>SUM($AH$23:AH457)</f>
        <v>100000</v>
      </c>
      <c r="AJ457" s="19">
        <f t="shared" si="350"/>
        <v>163308.70286029248</v>
      </c>
      <c r="AK457" s="19">
        <f t="shared" ca="1" si="351"/>
        <v>163308.70286029248</v>
      </c>
      <c r="AL457" s="20">
        <f ca="1">IF($F$13,OFFSET(product_specs!$J$5,MIN(10,saving_model!AZ457),saving_model!$G$14),0)</f>
        <v>0</v>
      </c>
      <c r="AM457" s="19">
        <f t="shared" si="352"/>
        <v>163308.70286029248</v>
      </c>
      <c r="AN457" s="19">
        <f t="shared" si="361"/>
        <v>163985.73075225213</v>
      </c>
      <c r="AO457" s="19">
        <f t="shared" si="353"/>
        <v>0</v>
      </c>
      <c r="AP457" s="19">
        <f t="shared" si="354"/>
        <v>0</v>
      </c>
      <c r="AQ457" s="18">
        <f t="shared" si="324"/>
        <v>136.65477562687678</v>
      </c>
      <c r="AR457" s="18">
        <f t="shared" si="355"/>
        <v>0</v>
      </c>
      <c r="AS457" s="18">
        <f t="shared" si="356"/>
        <v>-1080.7462326655748</v>
      </c>
      <c r="AT457" s="3">
        <f>return!Q440</f>
        <v>-6.5959861306740253E-3</v>
      </c>
      <c r="AU457" s="8">
        <f t="shared" si="325"/>
        <v>1.1976756873494949</v>
      </c>
      <c r="AV457">
        <f t="shared" si="326"/>
        <v>0</v>
      </c>
      <c r="AW457">
        <f t="shared" si="327"/>
        <v>0</v>
      </c>
      <c r="AX457">
        <f t="shared" si="357"/>
        <v>0</v>
      </c>
      <c r="AY457">
        <f t="shared" si="328"/>
        <v>0</v>
      </c>
      <c r="AZ457">
        <f t="shared" si="329"/>
        <v>36</v>
      </c>
      <c r="BA457">
        <f t="shared" si="330"/>
        <v>5</v>
      </c>
      <c r="BB457">
        <f t="shared" si="358"/>
        <v>4.4447743005318063E-3</v>
      </c>
      <c r="BC457">
        <f t="shared" si="331"/>
        <v>5.2052520977761481E-2</v>
      </c>
      <c r="BD457">
        <f>VLOOKUP(MIN(90,BE457),mortality!$A$4:$G$76,saving_model!BA457+2,FALSE)</f>
        <v>2.602626048888074E-2</v>
      </c>
      <c r="BE457">
        <f t="shared" si="332"/>
        <v>85</v>
      </c>
      <c r="BF457" s="9">
        <f t="shared" si="359"/>
        <v>8.3717735912058888E-4</v>
      </c>
      <c r="BG457" s="7">
        <f>VLOOKUP(saving_model!AZ457,lapse!$B$4:$C$134,2,FALSE)</f>
        <v>0.01</v>
      </c>
      <c r="BI457">
        <f>discount_curve!K441</f>
        <v>0.63061050470817026</v>
      </c>
    </row>
    <row r="458" spans="1:61" x14ac:dyDescent="0.55000000000000004">
      <c r="A458">
        <f t="shared" si="360"/>
        <v>435</v>
      </c>
      <c r="B458" s="19">
        <f t="shared" ca="1" si="333"/>
        <v>0</v>
      </c>
      <c r="C458">
        <f t="shared" si="314"/>
        <v>0</v>
      </c>
      <c r="D458">
        <f t="shared" si="334"/>
        <v>0</v>
      </c>
      <c r="E458">
        <f t="shared" ca="1" si="335"/>
        <v>0</v>
      </c>
      <c r="F458">
        <f t="shared" si="315"/>
        <v>0</v>
      </c>
      <c r="G458">
        <f t="shared" si="336"/>
        <v>0</v>
      </c>
      <c r="H458">
        <f t="shared" si="337"/>
        <v>0</v>
      </c>
      <c r="I458" s="19">
        <f t="shared" si="338"/>
        <v>0</v>
      </c>
      <c r="J458" s="26">
        <f t="shared" si="339"/>
        <v>0</v>
      </c>
      <c r="L458" s="19">
        <f t="shared" si="340"/>
        <v>0</v>
      </c>
      <c r="M458" s="26">
        <f t="shared" si="316"/>
        <v>0</v>
      </c>
      <c r="N458" s="18">
        <f t="shared" si="341"/>
        <v>0</v>
      </c>
      <c r="O458" s="18">
        <f t="shared" si="342"/>
        <v>0</v>
      </c>
      <c r="P458" s="18">
        <f t="shared" si="343"/>
        <v>0</v>
      </c>
      <c r="Q458" s="18">
        <f t="shared" si="344"/>
        <v>0</v>
      </c>
      <c r="R458" s="18">
        <f t="shared" si="345"/>
        <v>0</v>
      </c>
      <c r="S458" s="26">
        <f t="shared" si="346"/>
        <v>0</v>
      </c>
      <c r="T458" s="27">
        <f t="shared" si="347"/>
        <v>0</v>
      </c>
      <c r="U458" s="27"/>
      <c r="V458" s="19">
        <f t="shared" si="317"/>
        <v>0</v>
      </c>
      <c r="W458" s="19">
        <f t="shared" ca="1" si="318"/>
        <v>0</v>
      </c>
      <c r="X458" s="19">
        <f t="shared" si="319"/>
        <v>0</v>
      </c>
      <c r="Y458" s="19">
        <f t="shared" si="320"/>
        <v>0</v>
      </c>
      <c r="Z458" s="19">
        <f t="shared" si="313"/>
        <v>0</v>
      </c>
      <c r="AA458" s="19">
        <f t="shared" ca="1" si="348"/>
        <v>0</v>
      </c>
      <c r="AB458">
        <f t="shared" si="362"/>
        <v>0</v>
      </c>
      <c r="AC458" s="19">
        <f t="shared" si="321"/>
        <v>0</v>
      </c>
      <c r="AD458" s="29">
        <f t="shared" si="363"/>
        <v>0</v>
      </c>
      <c r="AE458" s="19">
        <f t="shared" ca="1" si="322"/>
        <v>0</v>
      </c>
      <c r="AF458" s="29">
        <f t="shared" ca="1" si="349"/>
        <v>0</v>
      </c>
      <c r="AG458" s="19"/>
      <c r="AH458" s="19">
        <f t="shared" si="323"/>
        <v>0</v>
      </c>
      <c r="AI458" s="19">
        <f>SUM($AH$23:AH458)</f>
        <v>100000</v>
      </c>
      <c r="AJ458" s="19">
        <f t="shared" si="350"/>
        <v>162593.88605501759</v>
      </c>
      <c r="AK458" s="19">
        <f t="shared" ca="1" si="351"/>
        <v>162593.88605501759</v>
      </c>
      <c r="AL458" s="20">
        <f ca="1">IF($F$13,OFFSET(product_specs!$J$5,MIN(10,saving_model!AZ458),saving_model!$G$14),0)</f>
        <v>0</v>
      </c>
      <c r="AM458" s="19">
        <f t="shared" si="352"/>
        <v>162593.88605501759</v>
      </c>
      <c r="AN458" s="19">
        <f t="shared" si="361"/>
        <v>162768.32974395968</v>
      </c>
      <c r="AO458" s="19">
        <f t="shared" si="353"/>
        <v>0</v>
      </c>
      <c r="AP458" s="19">
        <f t="shared" si="354"/>
        <v>0</v>
      </c>
      <c r="AQ458" s="18">
        <f t="shared" si="324"/>
        <v>135.64027478663306</v>
      </c>
      <c r="AR458" s="18">
        <f t="shared" si="355"/>
        <v>0</v>
      </c>
      <c r="AS458" s="18">
        <f t="shared" si="356"/>
        <v>-77.606828310953048</v>
      </c>
      <c r="AT458" s="3">
        <f>return!Q441</f>
        <v>-4.7719083146358088E-4</v>
      </c>
      <c r="AU458" s="8">
        <f t="shared" si="325"/>
        <v>1.1981735789118972</v>
      </c>
      <c r="AV458">
        <f t="shared" si="326"/>
        <v>0</v>
      </c>
      <c r="AW458">
        <f t="shared" si="327"/>
        <v>0</v>
      </c>
      <c r="AX458">
        <f t="shared" si="357"/>
        <v>0</v>
      </c>
      <c r="AY458">
        <f t="shared" si="328"/>
        <v>0</v>
      </c>
      <c r="AZ458">
        <f t="shared" si="329"/>
        <v>36</v>
      </c>
      <c r="BA458">
        <f t="shared" si="330"/>
        <v>5</v>
      </c>
      <c r="BB458">
        <f t="shared" si="358"/>
        <v>4.4447743005318063E-3</v>
      </c>
      <c r="BC458">
        <f t="shared" si="331"/>
        <v>5.2052520977761481E-2</v>
      </c>
      <c r="BD458">
        <f>VLOOKUP(MIN(90,BE458),mortality!$A$4:$G$76,saving_model!BA458+2,FALSE)</f>
        <v>2.602626048888074E-2</v>
      </c>
      <c r="BE458">
        <f t="shared" si="332"/>
        <v>85</v>
      </c>
      <c r="BF458" s="9">
        <f t="shared" si="359"/>
        <v>8.3717735912058888E-4</v>
      </c>
      <c r="BG458" s="7">
        <f>VLOOKUP(saving_model!AZ458,lapse!$B$4:$C$134,2,FALSE)</f>
        <v>0.01</v>
      </c>
      <c r="BI458">
        <f>discount_curve!K442</f>
        <v>0.629940921239874</v>
      </c>
    </row>
    <row r="459" spans="1:61" x14ac:dyDescent="0.55000000000000004">
      <c r="A459">
        <f t="shared" si="360"/>
        <v>436</v>
      </c>
      <c r="B459" s="19">
        <f t="shared" ca="1" si="333"/>
        <v>0</v>
      </c>
      <c r="C459">
        <f t="shared" si="314"/>
        <v>0</v>
      </c>
      <c r="D459">
        <f t="shared" si="334"/>
        <v>0</v>
      </c>
      <c r="E459">
        <f t="shared" ca="1" si="335"/>
        <v>0</v>
      </c>
      <c r="F459">
        <f t="shared" si="315"/>
        <v>0</v>
      </c>
      <c r="G459">
        <f t="shared" si="336"/>
        <v>0</v>
      </c>
      <c r="H459">
        <f t="shared" si="337"/>
        <v>0</v>
      </c>
      <c r="I459" s="19">
        <f t="shared" si="338"/>
        <v>0</v>
      </c>
      <c r="J459" s="26">
        <f t="shared" si="339"/>
        <v>0</v>
      </c>
      <c r="L459" s="19">
        <f t="shared" si="340"/>
        <v>0</v>
      </c>
      <c r="M459" s="26">
        <f t="shared" si="316"/>
        <v>0</v>
      </c>
      <c r="N459" s="18">
        <f t="shared" si="341"/>
        <v>0</v>
      </c>
      <c r="O459" s="18">
        <f t="shared" si="342"/>
        <v>0</v>
      </c>
      <c r="P459" s="18">
        <f t="shared" si="343"/>
        <v>0</v>
      </c>
      <c r="Q459" s="18">
        <f t="shared" si="344"/>
        <v>0</v>
      </c>
      <c r="R459" s="18">
        <f t="shared" si="345"/>
        <v>0</v>
      </c>
      <c r="S459" s="26">
        <f t="shared" si="346"/>
        <v>0</v>
      </c>
      <c r="T459" s="27">
        <f t="shared" si="347"/>
        <v>0</v>
      </c>
      <c r="U459" s="27"/>
      <c r="V459" s="19">
        <f t="shared" si="317"/>
        <v>0</v>
      </c>
      <c r="W459" s="19">
        <f t="shared" ca="1" si="318"/>
        <v>0</v>
      </c>
      <c r="X459" s="19">
        <f t="shared" si="319"/>
        <v>0</v>
      </c>
      <c r="Y459" s="19">
        <f t="shared" si="320"/>
        <v>0</v>
      </c>
      <c r="Z459" s="19">
        <f t="shared" si="313"/>
        <v>0</v>
      </c>
      <c r="AA459" s="19">
        <f t="shared" ca="1" si="348"/>
        <v>0</v>
      </c>
      <c r="AB459">
        <f t="shared" si="362"/>
        <v>0</v>
      </c>
      <c r="AC459" s="19">
        <f t="shared" si="321"/>
        <v>0</v>
      </c>
      <c r="AD459" s="29">
        <f t="shared" si="363"/>
        <v>0</v>
      </c>
      <c r="AE459" s="19">
        <f t="shared" ca="1" si="322"/>
        <v>0</v>
      </c>
      <c r="AF459" s="29">
        <f t="shared" ca="1" si="349"/>
        <v>0</v>
      </c>
      <c r="AG459" s="19"/>
      <c r="AH459" s="19">
        <f t="shared" si="323"/>
        <v>0</v>
      </c>
      <c r="AI459" s="19">
        <f>SUM($AH$23:AH459)</f>
        <v>100000</v>
      </c>
      <c r="AJ459" s="19">
        <f t="shared" si="350"/>
        <v>162508.96869930209</v>
      </c>
      <c r="AK459" s="19">
        <f t="shared" ca="1" si="351"/>
        <v>162508.96869930209</v>
      </c>
      <c r="AL459" s="20">
        <f ca="1">IF($F$13,OFFSET(product_specs!$J$5,MIN(10,saving_model!AZ459),saving_model!$G$14),0)</f>
        <v>0</v>
      </c>
      <c r="AM459" s="19">
        <f t="shared" si="352"/>
        <v>162508.96869930209</v>
      </c>
      <c r="AN459" s="19">
        <f t="shared" si="361"/>
        <v>162555.08264086209</v>
      </c>
      <c r="AO459" s="19">
        <f t="shared" si="353"/>
        <v>0</v>
      </c>
      <c r="AP459" s="19">
        <f t="shared" si="354"/>
        <v>0</v>
      </c>
      <c r="AQ459" s="18">
        <f t="shared" si="324"/>
        <v>135.46256886738507</v>
      </c>
      <c r="AR459" s="18">
        <f t="shared" si="355"/>
        <v>0</v>
      </c>
      <c r="AS459" s="18">
        <f t="shared" si="356"/>
        <v>178.69725461480672</v>
      </c>
      <c r="AT459" s="3">
        <f>return!Q442</f>
        <v>1.1002196319360724E-3</v>
      </c>
      <c r="AU459" s="8">
        <f t="shared" si="325"/>
        <v>1.1986716774552131</v>
      </c>
      <c r="AV459">
        <f t="shared" si="326"/>
        <v>0</v>
      </c>
      <c r="AW459">
        <f t="shared" si="327"/>
        <v>0</v>
      </c>
      <c r="AX459">
        <f t="shared" si="357"/>
        <v>0</v>
      </c>
      <c r="AY459">
        <f t="shared" si="328"/>
        <v>0</v>
      </c>
      <c r="AZ459">
        <f t="shared" si="329"/>
        <v>36</v>
      </c>
      <c r="BA459">
        <f t="shared" si="330"/>
        <v>5</v>
      </c>
      <c r="BB459">
        <f t="shared" si="358"/>
        <v>4.4447743005318063E-3</v>
      </c>
      <c r="BC459">
        <f t="shared" si="331"/>
        <v>5.2052520977761481E-2</v>
      </c>
      <c r="BD459">
        <f>VLOOKUP(MIN(90,BE459),mortality!$A$4:$G$76,saving_model!BA459+2,FALSE)</f>
        <v>2.602626048888074E-2</v>
      </c>
      <c r="BE459">
        <f t="shared" si="332"/>
        <v>85</v>
      </c>
      <c r="BF459" s="9">
        <f t="shared" si="359"/>
        <v>8.3717735912058888E-4</v>
      </c>
      <c r="BG459" s="7">
        <f>VLOOKUP(saving_model!AZ459,lapse!$B$4:$C$134,2,FALSE)</f>
        <v>0.01</v>
      </c>
      <c r="BI459">
        <f>discount_curve!K443</f>
        <v>0.6292720487366148</v>
      </c>
    </row>
    <row r="460" spans="1:61" x14ac:dyDescent="0.55000000000000004">
      <c r="A460">
        <f t="shared" si="360"/>
        <v>437</v>
      </c>
      <c r="B460" s="19">
        <f t="shared" ca="1" si="333"/>
        <v>0</v>
      </c>
      <c r="C460">
        <f t="shared" si="314"/>
        <v>0</v>
      </c>
      <c r="D460">
        <f t="shared" si="334"/>
        <v>0</v>
      </c>
      <c r="E460">
        <f t="shared" ca="1" si="335"/>
        <v>0</v>
      </c>
      <c r="F460">
        <f t="shared" si="315"/>
        <v>0</v>
      </c>
      <c r="G460">
        <f t="shared" si="336"/>
        <v>0</v>
      </c>
      <c r="H460">
        <f t="shared" si="337"/>
        <v>0</v>
      </c>
      <c r="I460" s="19">
        <f t="shared" si="338"/>
        <v>0</v>
      </c>
      <c r="J460" s="26">
        <f t="shared" si="339"/>
        <v>0</v>
      </c>
      <c r="L460" s="19">
        <f t="shared" si="340"/>
        <v>0</v>
      </c>
      <c r="M460" s="26">
        <f t="shared" si="316"/>
        <v>0</v>
      </c>
      <c r="N460" s="18">
        <f t="shared" si="341"/>
        <v>0</v>
      </c>
      <c r="O460" s="18">
        <f t="shared" si="342"/>
        <v>0</v>
      </c>
      <c r="P460" s="18">
        <f t="shared" si="343"/>
        <v>0</v>
      </c>
      <c r="Q460" s="18">
        <f t="shared" si="344"/>
        <v>0</v>
      </c>
      <c r="R460" s="18">
        <f t="shared" si="345"/>
        <v>0</v>
      </c>
      <c r="S460" s="26">
        <f t="shared" si="346"/>
        <v>0</v>
      </c>
      <c r="T460" s="27">
        <f t="shared" si="347"/>
        <v>0</v>
      </c>
      <c r="U460" s="27"/>
      <c r="V460" s="19">
        <f t="shared" si="317"/>
        <v>0</v>
      </c>
      <c r="W460" s="19">
        <f t="shared" ca="1" si="318"/>
        <v>0</v>
      </c>
      <c r="X460" s="19">
        <f t="shared" si="319"/>
        <v>0</v>
      </c>
      <c r="Y460" s="19">
        <f t="shared" si="320"/>
        <v>0</v>
      </c>
      <c r="Z460" s="19">
        <f t="shared" si="313"/>
        <v>0</v>
      </c>
      <c r="AA460" s="19">
        <f t="shared" ca="1" si="348"/>
        <v>0</v>
      </c>
      <c r="AB460">
        <f t="shared" si="362"/>
        <v>0</v>
      </c>
      <c r="AC460" s="19">
        <f t="shared" si="321"/>
        <v>0</v>
      </c>
      <c r="AD460" s="29">
        <f t="shared" si="363"/>
        <v>0</v>
      </c>
      <c r="AE460" s="19">
        <f t="shared" ca="1" si="322"/>
        <v>0</v>
      </c>
      <c r="AF460" s="29">
        <f t="shared" ca="1" si="349"/>
        <v>0</v>
      </c>
      <c r="AG460" s="19"/>
      <c r="AH460" s="19">
        <f t="shared" si="323"/>
        <v>0</v>
      </c>
      <c r="AI460" s="19">
        <f>SUM($AH$23:AH460)</f>
        <v>100000</v>
      </c>
      <c r="AJ460" s="19">
        <f t="shared" si="350"/>
        <v>162297.61198271267</v>
      </c>
      <c r="AK460" s="19">
        <f t="shared" ca="1" si="351"/>
        <v>162297.61198271267</v>
      </c>
      <c r="AL460" s="20">
        <f ca="1">IF($F$13,OFFSET(product_specs!$J$5,MIN(10,saving_model!AZ460),saving_model!$G$14),0)</f>
        <v>0</v>
      </c>
      <c r="AM460" s="19">
        <f t="shared" si="352"/>
        <v>162297.61198271267</v>
      </c>
      <c r="AN460" s="19">
        <f t="shared" si="361"/>
        <v>162598.31732660951</v>
      </c>
      <c r="AO460" s="19">
        <f t="shared" si="353"/>
        <v>0</v>
      </c>
      <c r="AP460" s="19">
        <f t="shared" si="354"/>
        <v>0</v>
      </c>
      <c r="AQ460" s="18">
        <f t="shared" si="324"/>
        <v>135.49859777217458</v>
      </c>
      <c r="AR460" s="18">
        <f t="shared" si="355"/>
        <v>0</v>
      </c>
      <c r="AS460" s="18">
        <f t="shared" si="356"/>
        <v>-330.41349224933799</v>
      </c>
      <c r="AT460" s="3">
        <f>return!Q443</f>
        <v>-2.0337791430347085E-3</v>
      </c>
      <c r="AU460" s="8">
        <f t="shared" si="325"/>
        <v>1.1991699830654874</v>
      </c>
      <c r="AV460">
        <f t="shared" si="326"/>
        <v>0</v>
      </c>
      <c r="AW460">
        <f t="shared" si="327"/>
        <v>0</v>
      </c>
      <c r="AX460">
        <f t="shared" si="357"/>
        <v>0</v>
      </c>
      <c r="AY460">
        <f t="shared" si="328"/>
        <v>0</v>
      </c>
      <c r="AZ460">
        <f t="shared" si="329"/>
        <v>36</v>
      </c>
      <c r="BA460">
        <f t="shared" si="330"/>
        <v>5</v>
      </c>
      <c r="BB460">
        <f t="shared" si="358"/>
        <v>4.4447743005318063E-3</v>
      </c>
      <c r="BC460">
        <f t="shared" si="331"/>
        <v>5.2052520977761481E-2</v>
      </c>
      <c r="BD460">
        <f>VLOOKUP(MIN(90,BE460),mortality!$A$4:$G$76,saving_model!BA460+2,FALSE)</f>
        <v>2.602626048888074E-2</v>
      </c>
      <c r="BE460">
        <f t="shared" si="332"/>
        <v>85</v>
      </c>
      <c r="BF460" s="9">
        <f t="shared" si="359"/>
        <v>8.3717735912058888E-4</v>
      </c>
      <c r="BG460" s="7">
        <f>VLOOKUP(saving_model!AZ460,lapse!$B$4:$C$134,2,FALSE)</f>
        <v>0.01</v>
      </c>
      <c r="BI460">
        <f>discount_curve!K444</f>
        <v>0.62860388644348897</v>
      </c>
    </row>
    <row r="461" spans="1:61" x14ac:dyDescent="0.55000000000000004">
      <c r="A461">
        <f t="shared" si="360"/>
        <v>438</v>
      </c>
      <c r="B461" s="19">
        <f t="shared" ca="1" si="333"/>
        <v>0</v>
      </c>
      <c r="C461">
        <f t="shared" si="314"/>
        <v>0</v>
      </c>
      <c r="D461">
        <f t="shared" si="334"/>
        <v>0</v>
      </c>
      <c r="E461">
        <f t="shared" ca="1" si="335"/>
        <v>0</v>
      </c>
      <c r="F461">
        <f t="shared" si="315"/>
        <v>0</v>
      </c>
      <c r="G461">
        <f t="shared" si="336"/>
        <v>0</v>
      </c>
      <c r="H461">
        <f t="shared" si="337"/>
        <v>0</v>
      </c>
      <c r="I461" s="19">
        <f t="shared" si="338"/>
        <v>0</v>
      </c>
      <c r="J461" s="26">
        <f t="shared" si="339"/>
        <v>0</v>
      </c>
      <c r="L461" s="19">
        <f t="shared" si="340"/>
        <v>0</v>
      </c>
      <c r="M461" s="26">
        <f t="shared" si="316"/>
        <v>0</v>
      </c>
      <c r="N461" s="18">
        <f t="shared" si="341"/>
        <v>0</v>
      </c>
      <c r="O461" s="18">
        <f t="shared" si="342"/>
        <v>0</v>
      </c>
      <c r="P461" s="18">
        <f t="shared" si="343"/>
        <v>0</v>
      </c>
      <c r="Q461" s="18">
        <f t="shared" si="344"/>
        <v>0</v>
      </c>
      <c r="R461" s="18">
        <f t="shared" si="345"/>
        <v>0</v>
      </c>
      <c r="S461" s="26">
        <f t="shared" si="346"/>
        <v>0</v>
      </c>
      <c r="T461" s="27">
        <f t="shared" si="347"/>
        <v>0</v>
      </c>
      <c r="U461" s="27"/>
      <c r="V461" s="19">
        <f t="shared" si="317"/>
        <v>0</v>
      </c>
      <c r="W461" s="19">
        <f t="shared" ca="1" si="318"/>
        <v>0</v>
      </c>
      <c r="X461" s="19">
        <f t="shared" si="319"/>
        <v>0</v>
      </c>
      <c r="Y461" s="19">
        <f t="shared" si="320"/>
        <v>0</v>
      </c>
      <c r="Z461" s="19">
        <f t="shared" si="313"/>
        <v>0</v>
      </c>
      <c r="AA461" s="19">
        <f t="shared" ca="1" si="348"/>
        <v>0</v>
      </c>
      <c r="AB461">
        <f t="shared" si="362"/>
        <v>0</v>
      </c>
      <c r="AC461" s="19">
        <f t="shared" si="321"/>
        <v>0</v>
      </c>
      <c r="AD461" s="29">
        <f t="shared" si="363"/>
        <v>0</v>
      </c>
      <c r="AE461" s="19">
        <f t="shared" ca="1" si="322"/>
        <v>0</v>
      </c>
      <c r="AF461" s="29">
        <f t="shared" ca="1" si="349"/>
        <v>0</v>
      </c>
      <c r="AG461" s="19"/>
      <c r="AH461" s="19">
        <f t="shared" si="323"/>
        <v>0</v>
      </c>
      <c r="AI461" s="19">
        <f>SUM($AH$23:AH461)</f>
        <v>100000</v>
      </c>
      <c r="AJ461" s="19">
        <f t="shared" si="350"/>
        <v>162057.5616705718</v>
      </c>
      <c r="AK461" s="19">
        <f t="shared" ca="1" si="351"/>
        <v>162057.5616705718</v>
      </c>
      <c r="AL461" s="20">
        <f ca="1">IF($F$13,OFFSET(product_specs!$J$5,MIN(10,saving_model!AZ461),saving_model!$G$14),0)</f>
        <v>0</v>
      </c>
      <c r="AM461" s="19">
        <f t="shared" si="352"/>
        <v>162057.5616705718</v>
      </c>
      <c r="AN461" s="19">
        <f t="shared" si="361"/>
        <v>162132.40523658801</v>
      </c>
      <c r="AO461" s="19">
        <f t="shared" si="353"/>
        <v>0</v>
      </c>
      <c r="AP461" s="19">
        <f t="shared" si="354"/>
        <v>0</v>
      </c>
      <c r="AQ461" s="18">
        <f t="shared" si="324"/>
        <v>135.11033769715667</v>
      </c>
      <c r="AR461" s="18">
        <f t="shared" si="355"/>
        <v>0</v>
      </c>
      <c r="AS461" s="18">
        <f t="shared" si="356"/>
        <v>120.53354336190183</v>
      </c>
      <c r="AT461" s="3">
        <f>return!Q444</f>
        <v>7.4404664248950425E-4</v>
      </c>
      <c r="AU461" s="8">
        <f t="shared" si="325"/>
        <v>1.1996684958288011</v>
      </c>
      <c r="AV461">
        <f t="shared" si="326"/>
        <v>0</v>
      </c>
      <c r="AW461">
        <f t="shared" si="327"/>
        <v>0</v>
      </c>
      <c r="AX461">
        <f t="shared" si="357"/>
        <v>0</v>
      </c>
      <c r="AY461">
        <f t="shared" si="328"/>
        <v>0</v>
      </c>
      <c r="AZ461">
        <f t="shared" si="329"/>
        <v>36</v>
      </c>
      <c r="BA461">
        <f t="shared" si="330"/>
        <v>5</v>
      </c>
      <c r="BB461">
        <f t="shared" si="358"/>
        <v>4.4447743005318063E-3</v>
      </c>
      <c r="BC461">
        <f t="shared" si="331"/>
        <v>5.2052520977761481E-2</v>
      </c>
      <c r="BD461">
        <f>VLOOKUP(MIN(90,BE461),mortality!$A$4:$G$76,saving_model!BA461+2,FALSE)</f>
        <v>2.602626048888074E-2</v>
      </c>
      <c r="BE461">
        <f t="shared" si="332"/>
        <v>85</v>
      </c>
      <c r="BF461" s="9">
        <f t="shared" si="359"/>
        <v>8.3717735912058888E-4</v>
      </c>
      <c r="BG461" s="7">
        <f>VLOOKUP(saving_model!AZ461,lapse!$B$4:$C$134,2,FALSE)</f>
        <v>0.01</v>
      </c>
      <c r="BI461">
        <f>discount_curve!K445</f>
        <v>0.62793643360639395</v>
      </c>
    </row>
    <row r="462" spans="1:61" x14ac:dyDescent="0.55000000000000004">
      <c r="A462">
        <f t="shared" si="360"/>
        <v>439</v>
      </c>
      <c r="B462" s="19">
        <f t="shared" ca="1" si="333"/>
        <v>0</v>
      </c>
      <c r="C462">
        <f t="shared" si="314"/>
        <v>0</v>
      </c>
      <c r="D462">
        <f t="shared" si="334"/>
        <v>0</v>
      </c>
      <c r="E462">
        <f t="shared" ca="1" si="335"/>
        <v>0</v>
      </c>
      <c r="F462">
        <f t="shared" si="315"/>
        <v>0</v>
      </c>
      <c r="G462">
        <f t="shared" si="336"/>
        <v>0</v>
      </c>
      <c r="H462">
        <f t="shared" si="337"/>
        <v>0</v>
      </c>
      <c r="I462" s="19">
        <f t="shared" si="338"/>
        <v>0</v>
      </c>
      <c r="J462" s="26">
        <f t="shared" si="339"/>
        <v>0</v>
      </c>
      <c r="L462" s="19">
        <f t="shared" si="340"/>
        <v>0</v>
      </c>
      <c r="M462" s="26">
        <f t="shared" si="316"/>
        <v>0</v>
      </c>
      <c r="N462" s="18">
        <f t="shared" si="341"/>
        <v>0</v>
      </c>
      <c r="O462" s="18">
        <f t="shared" si="342"/>
        <v>0</v>
      </c>
      <c r="P462" s="18">
        <f t="shared" si="343"/>
        <v>0</v>
      </c>
      <c r="Q462" s="18">
        <f t="shared" si="344"/>
        <v>0</v>
      </c>
      <c r="R462" s="18">
        <f t="shared" si="345"/>
        <v>0</v>
      </c>
      <c r="S462" s="26">
        <f t="shared" si="346"/>
        <v>0</v>
      </c>
      <c r="T462" s="27">
        <f t="shared" si="347"/>
        <v>0</v>
      </c>
      <c r="U462" s="27"/>
      <c r="V462" s="19">
        <f t="shared" si="317"/>
        <v>0</v>
      </c>
      <c r="W462" s="19">
        <f t="shared" ca="1" si="318"/>
        <v>0</v>
      </c>
      <c r="X462" s="19">
        <f t="shared" si="319"/>
        <v>0</v>
      </c>
      <c r="Y462" s="19">
        <f t="shared" si="320"/>
        <v>0</v>
      </c>
      <c r="Z462" s="19">
        <f t="shared" si="313"/>
        <v>0</v>
      </c>
      <c r="AA462" s="19">
        <f t="shared" ca="1" si="348"/>
        <v>0</v>
      </c>
      <c r="AB462">
        <f t="shared" si="362"/>
        <v>0</v>
      </c>
      <c r="AC462" s="19">
        <f t="shared" si="321"/>
        <v>0</v>
      </c>
      <c r="AD462" s="29">
        <f t="shared" si="363"/>
        <v>0</v>
      </c>
      <c r="AE462" s="19">
        <f t="shared" ca="1" si="322"/>
        <v>0</v>
      </c>
      <c r="AF462" s="29">
        <f t="shared" ca="1" si="349"/>
        <v>0</v>
      </c>
      <c r="AG462" s="19"/>
      <c r="AH462" s="19">
        <f t="shared" si="323"/>
        <v>0</v>
      </c>
      <c r="AI462" s="19">
        <f>SUM($AH$23:AH462)</f>
        <v>100000</v>
      </c>
      <c r="AJ462" s="19">
        <f t="shared" si="350"/>
        <v>162801.48960107673</v>
      </c>
      <c r="AK462" s="19">
        <f t="shared" ca="1" si="351"/>
        <v>162801.48960107673</v>
      </c>
      <c r="AL462" s="20">
        <f ca="1">IF($F$13,OFFSET(product_specs!$J$5,MIN(10,saving_model!AZ462),saving_model!$G$14),0)</f>
        <v>0</v>
      </c>
      <c r="AM462" s="19">
        <f t="shared" si="352"/>
        <v>162801.48960107673</v>
      </c>
      <c r="AN462" s="19">
        <f t="shared" si="361"/>
        <v>162117.82844225276</v>
      </c>
      <c r="AO462" s="19">
        <f t="shared" si="353"/>
        <v>0</v>
      </c>
      <c r="AP462" s="19">
        <f t="shared" si="354"/>
        <v>0</v>
      </c>
      <c r="AQ462" s="18">
        <f t="shared" si="324"/>
        <v>135.09819036854398</v>
      </c>
      <c r="AR462" s="18">
        <f t="shared" si="355"/>
        <v>0</v>
      </c>
      <c r="AS462" s="18">
        <f t="shared" si="356"/>
        <v>1637.5186983849633</v>
      </c>
      <c r="AT462" s="3">
        <f>return!Q445</f>
        <v>1.0109217790307712E-2</v>
      </c>
      <c r="AU462" s="8">
        <f t="shared" si="325"/>
        <v>1.2001672158312708</v>
      </c>
      <c r="AV462">
        <f t="shared" si="326"/>
        <v>0</v>
      </c>
      <c r="AW462">
        <f t="shared" si="327"/>
        <v>0</v>
      </c>
      <c r="AX462">
        <f t="shared" si="357"/>
        <v>0</v>
      </c>
      <c r="AY462">
        <f t="shared" si="328"/>
        <v>0</v>
      </c>
      <c r="AZ462">
        <f t="shared" si="329"/>
        <v>36</v>
      </c>
      <c r="BA462">
        <f t="shared" si="330"/>
        <v>5</v>
      </c>
      <c r="BB462">
        <f t="shared" si="358"/>
        <v>4.4447743005318063E-3</v>
      </c>
      <c r="BC462">
        <f t="shared" si="331"/>
        <v>5.2052520977761481E-2</v>
      </c>
      <c r="BD462">
        <f>VLOOKUP(MIN(90,BE462),mortality!$A$4:$G$76,saving_model!BA462+2,FALSE)</f>
        <v>2.602626048888074E-2</v>
      </c>
      <c r="BE462">
        <f t="shared" si="332"/>
        <v>85</v>
      </c>
      <c r="BF462" s="9">
        <f t="shared" si="359"/>
        <v>8.3717735912058888E-4</v>
      </c>
      <c r="BG462" s="7">
        <f>VLOOKUP(saving_model!AZ462,lapse!$B$4:$C$134,2,FALSE)</f>
        <v>0.01</v>
      </c>
      <c r="BI462">
        <f>discount_curve!K446</f>
        <v>0.62726968947202788</v>
      </c>
    </row>
    <row r="463" spans="1:61" x14ac:dyDescent="0.55000000000000004">
      <c r="A463">
        <f t="shared" si="360"/>
        <v>440</v>
      </c>
      <c r="B463" s="19">
        <f t="shared" ca="1" si="333"/>
        <v>0</v>
      </c>
      <c r="C463">
        <f t="shared" si="314"/>
        <v>0</v>
      </c>
      <c r="D463">
        <f t="shared" si="334"/>
        <v>0</v>
      </c>
      <c r="E463">
        <f t="shared" ca="1" si="335"/>
        <v>0</v>
      </c>
      <c r="F463">
        <f t="shared" si="315"/>
        <v>0</v>
      </c>
      <c r="G463">
        <f t="shared" si="336"/>
        <v>0</v>
      </c>
      <c r="H463">
        <f t="shared" si="337"/>
        <v>0</v>
      </c>
      <c r="I463" s="19">
        <f t="shared" si="338"/>
        <v>0</v>
      </c>
      <c r="J463" s="26">
        <f t="shared" si="339"/>
        <v>0</v>
      </c>
      <c r="L463" s="19">
        <f t="shared" si="340"/>
        <v>0</v>
      </c>
      <c r="M463" s="26">
        <f t="shared" si="316"/>
        <v>0</v>
      </c>
      <c r="N463" s="18">
        <f t="shared" si="341"/>
        <v>0</v>
      </c>
      <c r="O463" s="18">
        <f t="shared" si="342"/>
        <v>0</v>
      </c>
      <c r="P463" s="18">
        <f t="shared" si="343"/>
        <v>0</v>
      </c>
      <c r="Q463" s="18">
        <f t="shared" si="344"/>
        <v>0</v>
      </c>
      <c r="R463" s="18">
        <f t="shared" si="345"/>
        <v>0</v>
      </c>
      <c r="S463" s="26">
        <f t="shared" si="346"/>
        <v>0</v>
      </c>
      <c r="T463" s="27">
        <f t="shared" si="347"/>
        <v>0</v>
      </c>
      <c r="U463" s="27"/>
      <c r="V463" s="19">
        <f t="shared" si="317"/>
        <v>0</v>
      </c>
      <c r="W463" s="19">
        <f t="shared" ca="1" si="318"/>
        <v>0</v>
      </c>
      <c r="X463" s="19">
        <f t="shared" si="319"/>
        <v>0</v>
      </c>
      <c r="Y463" s="19">
        <f t="shared" si="320"/>
        <v>0</v>
      </c>
      <c r="Z463" s="19">
        <f t="shared" si="313"/>
        <v>0</v>
      </c>
      <c r="AA463" s="19">
        <f t="shared" ca="1" si="348"/>
        <v>0</v>
      </c>
      <c r="AB463">
        <f t="shared" si="362"/>
        <v>0</v>
      </c>
      <c r="AC463" s="19">
        <f t="shared" si="321"/>
        <v>0</v>
      </c>
      <c r="AD463" s="29">
        <f t="shared" si="363"/>
        <v>0</v>
      </c>
      <c r="AE463" s="19">
        <f t="shared" ca="1" si="322"/>
        <v>0</v>
      </c>
      <c r="AF463" s="29">
        <f t="shared" ca="1" si="349"/>
        <v>0</v>
      </c>
      <c r="AG463" s="19"/>
      <c r="AH463" s="19">
        <f t="shared" si="323"/>
        <v>0</v>
      </c>
      <c r="AI463" s="19">
        <f>SUM($AH$23:AH463)</f>
        <v>100000</v>
      </c>
      <c r="AJ463" s="19">
        <f t="shared" si="350"/>
        <v>163448.97785731149</v>
      </c>
      <c r="AK463" s="19">
        <f t="shared" ca="1" si="351"/>
        <v>163448.97785731149</v>
      </c>
      <c r="AL463" s="20">
        <f ca="1">IF($F$13,OFFSET(product_specs!$J$5,MIN(10,saving_model!AZ463),saving_model!$G$14),0)</f>
        <v>0</v>
      </c>
      <c r="AM463" s="19">
        <f t="shared" si="352"/>
        <v>163448.97785731149</v>
      </c>
      <c r="AN463" s="19">
        <f t="shared" si="361"/>
        <v>163620.24895026919</v>
      </c>
      <c r="AO463" s="19">
        <f t="shared" si="353"/>
        <v>0</v>
      </c>
      <c r="AP463" s="19">
        <f t="shared" si="354"/>
        <v>0</v>
      </c>
      <c r="AQ463" s="18">
        <f t="shared" si="324"/>
        <v>136.35020745855766</v>
      </c>
      <c r="AR463" s="18">
        <f t="shared" si="355"/>
        <v>0</v>
      </c>
      <c r="AS463" s="18">
        <f t="shared" si="356"/>
        <v>-69.841770998236456</v>
      </c>
      <c r="AT463" s="3">
        <f>return!Q446</f>
        <v>-4.2720886604319386E-4</v>
      </c>
      <c r="AU463" s="8">
        <f t="shared" si="325"/>
        <v>1.2006661431590491</v>
      </c>
      <c r="AV463">
        <f t="shared" si="326"/>
        <v>0</v>
      </c>
      <c r="AW463">
        <f t="shared" si="327"/>
        <v>0</v>
      </c>
      <c r="AX463">
        <f t="shared" si="357"/>
        <v>0</v>
      </c>
      <c r="AY463">
        <f t="shared" si="328"/>
        <v>0</v>
      </c>
      <c r="AZ463">
        <f t="shared" si="329"/>
        <v>36</v>
      </c>
      <c r="BA463">
        <f t="shared" si="330"/>
        <v>5</v>
      </c>
      <c r="BB463">
        <f t="shared" si="358"/>
        <v>4.4447743005318063E-3</v>
      </c>
      <c r="BC463">
        <f t="shared" si="331"/>
        <v>5.2052520977761481E-2</v>
      </c>
      <c r="BD463">
        <f>VLOOKUP(MIN(90,BE463),mortality!$A$4:$G$76,saving_model!BA463+2,FALSE)</f>
        <v>2.602626048888074E-2</v>
      </c>
      <c r="BE463">
        <f t="shared" si="332"/>
        <v>85</v>
      </c>
      <c r="BF463" s="9">
        <f t="shared" si="359"/>
        <v>8.3717735912058888E-4</v>
      </c>
      <c r="BG463" s="7">
        <f>VLOOKUP(saving_model!AZ463,lapse!$B$4:$C$134,2,FALSE)</f>
        <v>0.01</v>
      </c>
      <c r="BI463">
        <f>discount_curve!K447</f>
        <v>0.62660365328788847</v>
      </c>
    </row>
    <row r="464" spans="1:61" x14ac:dyDescent="0.55000000000000004">
      <c r="A464">
        <f t="shared" si="360"/>
        <v>441</v>
      </c>
      <c r="B464" s="19">
        <f t="shared" ca="1" si="333"/>
        <v>0</v>
      </c>
      <c r="C464">
        <f t="shared" si="314"/>
        <v>0</v>
      </c>
      <c r="D464">
        <f t="shared" si="334"/>
        <v>0</v>
      </c>
      <c r="E464">
        <f t="shared" ca="1" si="335"/>
        <v>0</v>
      </c>
      <c r="F464">
        <f t="shared" si="315"/>
        <v>0</v>
      </c>
      <c r="G464">
        <f t="shared" si="336"/>
        <v>0</v>
      </c>
      <c r="H464">
        <f t="shared" si="337"/>
        <v>0</v>
      </c>
      <c r="I464" s="19">
        <f t="shared" si="338"/>
        <v>0</v>
      </c>
      <c r="J464" s="26">
        <f t="shared" si="339"/>
        <v>0</v>
      </c>
      <c r="L464" s="19">
        <f t="shared" si="340"/>
        <v>0</v>
      </c>
      <c r="M464" s="26">
        <f t="shared" si="316"/>
        <v>0</v>
      </c>
      <c r="N464" s="18">
        <f t="shared" si="341"/>
        <v>0</v>
      </c>
      <c r="O464" s="18">
        <f t="shared" si="342"/>
        <v>0</v>
      </c>
      <c r="P464" s="18">
        <f t="shared" si="343"/>
        <v>0</v>
      </c>
      <c r="Q464" s="18">
        <f t="shared" si="344"/>
        <v>0</v>
      </c>
      <c r="R464" s="18">
        <f t="shared" si="345"/>
        <v>0</v>
      </c>
      <c r="S464" s="26">
        <f t="shared" si="346"/>
        <v>0</v>
      </c>
      <c r="T464" s="27">
        <f t="shared" si="347"/>
        <v>0</v>
      </c>
      <c r="U464" s="27"/>
      <c r="V464" s="19">
        <f t="shared" si="317"/>
        <v>0</v>
      </c>
      <c r="W464" s="19">
        <f t="shared" ca="1" si="318"/>
        <v>0</v>
      </c>
      <c r="X464" s="19">
        <f t="shared" si="319"/>
        <v>0</v>
      </c>
      <c r="Y464" s="19">
        <f t="shared" si="320"/>
        <v>0</v>
      </c>
      <c r="Z464" s="19">
        <f t="shared" si="313"/>
        <v>0</v>
      </c>
      <c r="AA464" s="19">
        <f t="shared" ca="1" si="348"/>
        <v>0</v>
      </c>
      <c r="AB464">
        <f t="shared" si="362"/>
        <v>0</v>
      </c>
      <c r="AC464" s="19">
        <f t="shared" si="321"/>
        <v>0</v>
      </c>
      <c r="AD464" s="29">
        <f t="shared" si="363"/>
        <v>0</v>
      </c>
      <c r="AE464" s="19">
        <f t="shared" ca="1" si="322"/>
        <v>0</v>
      </c>
      <c r="AF464" s="29">
        <f t="shared" ca="1" si="349"/>
        <v>0</v>
      </c>
      <c r="AG464" s="19"/>
      <c r="AH464" s="19">
        <f t="shared" si="323"/>
        <v>0</v>
      </c>
      <c r="AI464" s="19">
        <f>SUM($AH$23:AH464)</f>
        <v>100000</v>
      </c>
      <c r="AJ464" s="19">
        <f t="shared" si="350"/>
        <v>164371.47377366709</v>
      </c>
      <c r="AK464" s="19">
        <f t="shared" ca="1" si="351"/>
        <v>164371.47377366709</v>
      </c>
      <c r="AL464" s="20">
        <f ca="1">IF($F$13,OFFSET(product_specs!$J$5,MIN(10,saving_model!AZ464),saving_model!$G$14),0)</f>
        <v>0</v>
      </c>
      <c r="AM464" s="19">
        <f t="shared" si="352"/>
        <v>164371.47377366709</v>
      </c>
      <c r="AN464" s="19">
        <f t="shared" si="361"/>
        <v>163414.05697181239</v>
      </c>
      <c r="AO464" s="19">
        <f t="shared" si="353"/>
        <v>0</v>
      </c>
      <c r="AP464" s="19">
        <f t="shared" si="354"/>
        <v>0</v>
      </c>
      <c r="AQ464" s="18">
        <f t="shared" si="324"/>
        <v>136.17838080984367</v>
      </c>
      <c r="AR464" s="18">
        <f t="shared" si="355"/>
        <v>0</v>
      </c>
      <c r="AS464" s="18">
        <f t="shared" si="356"/>
        <v>2187.1903653291024</v>
      </c>
      <c r="AT464" s="3">
        <f>return!Q447</f>
        <v>1.3395509448085319E-2</v>
      </c>
      <c r="AU464" s="8">
        <f t="shared" si="325"/>
        <v>1.2011652778983237</v>
      </c>
      <c r="AV464">
        <f t="shared" si="326"/>
        <v>0</v>
      </c>
      <c r="AW464">
        <f t="shared" si="327"/>
        <v>0</v>
      </c>
      <c r="AX464">
        <f t="shared" si="357"/>
        <v>0</v>
      </c>
      <c r="AY464">
        <f t="shared" si="328"/>
        <v>0</v>
      </c>
      <c r="AZ464">
        <f t="shared" si="329"/>
        <v>36</v>
      </c>
      <c r="BA464">
        <f t="shared" si="330"/>
        <v>5</v>
      </c>
      <c r="BB464">
        <f t="shared" si="358"/>
        <v>4.4447743005318063E-3</v>
      </c>
      <c r="BC464">
        <f t="shared" si="331"/>
        <v>5.2052520977761481E-2</v>
      </c>
      <c r="BD464">
        <f>VLOOKUP(MIN(90,BE464),mortality!$A$4:$G$76,saving_model!BA464+2,FALSE)</f>
        <v>2.602626048888074E-2</v>
      </c>
      <c r="BE464">
        <f t="shared" si="332"/>
        <v>85</v>
      </c>
      <c r="BF464" s="9">
        <f t="shared" si="359"/>
        <v>8.3717735912058888E-4</v>
      </c>
      <c r="BG464" s="7">
        <f>VLOOKUP(saving_model!AZ464,lapse!$B$4:$C$134,2,FALSE)</f>
        <v>0.01</v>
      </c>
      <c r="BI464">
        <f>discount_curve!K448</f>
        <v>0.62593832430227325</v>
      </c>
    </row>
    <row r="465" spans="1:61" x14ac:dyDescent="0.55000000000000004">
      <c r="A465">
        <f t="shared" si="360"/>
        <v>442</v>
      </c>
      <c r="B465" s="19">
        <f t="shared" ca="1" si="333"/>
        <v>0</v>
      </c>
      <c r="C465">
        <f t="shared" si="314"/>
        <v>0</v>
      </c>
      <c r="D465">
        <f t="shared" si="334"/>
        <v>0</v>
      </c>
      <c r="E465">
        <f t="shared" ca="1" si="335"/>
        <v>0</v>
      </c>
      <c r="F465">
        <f t="shared" si="315"/>
        <v>0</v>
      </c>
      <c r="G465">
        <f t="shared" si="336"/>
        <v>0</v>
      </c>
      <c r="H465">
        <f t="shared" si="337"/>
        <v>0</v>
      </c>
      <c r="I465" s="19">
        <f t="shared" si="338"/>
        <v>0</v>
      </c>
      <c r="J465" s="26">
        <f t="shared" si="339"/>
        <v>0</v>
      </c>
      <c r="L465" s="19">
        <f t="shared" si="340"/>
        <v>0</v>
      </c>
      <c r="M465" s="26">
        <f t="shared" si="316"/>
        <v>0</v>
      </c>
      <c r="N465" s="18">
        <f t="shared" si="341"/>
        <v>0</v>
      </c>
      <c r="O465" s="18">
        <f t="shared" si="342"/>
        <v>0</v>
      </c>
      <c r="P465" s="18">
        <f t="shared" si="343"/>
        <v>0</v>
      </c>
      <c r="Q465" s="18">
        <f t="shared" si="344"/>
        <v>0</v>
      </c>
      <c r="R465" s="18">
        <f t="shared" si="345"/>
        <v>0</v>
      </c>
      <c r="S465" s="26">
        <f t="shared" si="346"/>
        <v>0</v>
      </c>
      <c r="T465" s="27">
        <f t="shared" si="347"/>
        <v>0</v>
      </c>
      <c r="U465" s="27"/>
      <c r="V465" s="19">
        <f t="shared" si="317"/>
        <v>0</v>
      </c>
      <c r="W465" s="19">
        <f t="shared" ca="1" si="318"/>
        <v>0</v>
      </c>
      <c r="X465" s="19">
        <f t="shared" si="319"/>
        <v>0</v>
      </c>
      <c r="Y465" s="19">
        <f t="shared" si="320"/>
        <v>0</v>
      </c>
      <c r="Z465" s="19">
        <f t="shared" si="313"/>
        <v>0</v>
      </c>
      <c r="AA465" s="19">
        <f t="shared" ca="1" si="348"/>
        <v>0</v>
      </c>
      <c r="AB465">
        <f t="shared" si="362"/>
        <v>0</v>
      </c>
      <c r="AC465" s="19">
        <f t="shared" si="321"/>
        <v>0</v>
      </c>
      <c r="AD465" s="29">
        <f t="shared" si="363"/>
        <v>0</v>
      </c>
      <c r="AE465" s="19">
        <f t="shared" ca="1" si="322"/>
        <v>0</v>
      </c>
      <c r="AF465" s="29">
        <f t="shared" ca="1" si="349"/>
        <v>0</v>
      </c>
      <c r="AG465" s="19"/>
      <c r="AH465" s="19">
        <f t="shared" si="323"/>
        <v>0</v>
      </c>
      <c r="AI465" s="19">
        <f>SUM($AH$23:AH465)</f>
        <v>100000</v>
      </c>
      <c r="AJ465" s="19">
        <f t="shared" si="350"/>
        <v>165478.99083682153</v>
      </c>
      <c r="AK465" s="19">
        <f t="shared" ca="1" si="351"/>
        <v>165478.99083682153</v>
      </c>
      <c r="AL465" s="20">
        <f ca="1">IF($F$13,OFFSET(product_specs!$J$5,MIN(10,saving_model!AZ465),saving_model!$G$14),0)</f>
        <v>0</v>
      </c>
      <c r="AM465" s="19">
        <f t="shared" si="352"/>
        <v>165478.99083682153</v>
      </c>
      <c r="AN465" s="19">
        <f t="shared" si="361"/>
        <v>165465.06895633164</v>
      </c>
      <c r="AO465" s="19">
        <f t="shared" si="353"/>
        <v>0</v>
      </c>
      <c r="AP465" s="19">
        <f t="shared" si="354"/>
        <v>0</v>
      </c>
      <c r="AQ465" s="18">
        <f t="shared" si="324"/>
        <v>137.88755746360971</v>
      </c>
      <c r="AR465" s="18">
        <f t="shared" si="355"/>
        <v>0</v>
      </c>
      <c r="AS465" s="18">
        <f t="shared" si="356"/>
        <v>303.6188759069687</v>
      </c>
      <c r="AT465" s="3">
        <f>return!Q448</f>
        <v>1.8364728252062701E-3</v>
      </c>
      <c r="AU465" s="8">
        <f t="shared" si="325"/>
        <v>1.2016646201353192</v>
      </c>
      <c r="AV465">
        <f t="shared" si="326"/>
        <v>0</v>
      </c>
      <c r="AW465">
        <f t="shared" si="327"/>
        <v>0</v>
      </c>
      <c r="AX465">
        <f t="shared" si="357"/>
        <v>0</v>
      </c>
      <c r="AY465">
        <f t="shared" si="328"/>
        <v>0</v>
      </c>
      <c r="AZ465">
        <f t="shared" si="329"/>
        <v>36</v>
      </c>
      <c r="BA465">
        <f t="shared" si="330"/>
        <v>5</v>
      </c>
      <c r="BB465">
        <f t="shared" si="358"/>
        <v>4.4447743005318063E-3</v>
      </c>
      <c r="BC465">
        <f t="shared" si="331"/>
        <v>5.2052520977761481E-2</v>
      </c>
      <c r="BD465">
        <f>VLOOKUP(MIN(90,BE465),mortality!$A$4:$G$76,saving_model!BA465+2,FALSE)</f>
        <v>2.602626048888074E-2</v>
      </c>
      <c r="BE465">
        <f t="shared" si="332"/>
        <v>85</v>
      </c>
      <c r="BF465" s="9">
        <f t="shared" si="359"/>
        <v>8.3717735912058888E-4</v>
      </c>
      <c r="BG465" s="7">
        <f>VLOOKUP(saving_model!AZ465,lapse!$B$4:$C$134,2,FALSE)</f>
        <v>0.01</v>
      </c>
      <c r="BI465">
        <f>discount_curve!K449</f>
        <v>0.62527370176427777</v>
      </c>
    </row>
    <row r="466" spans="1:61" x14ac:dyDescent="0.55000000000000004">
      <c r="A466">
        <f t="shared" si="360"/>
        <v>443</v>
      </c>
      <c r="B466" s="19">
        <f t="shared" ca="1" si="333"/>
        <v>0</v>
      </c>
      <c r="C466">
        <f t="shared" si="314"/>
        <v>0</v>
      </c>
      <c r="D466">
        <f t="shared" si="334"/>
        <v>0</v>
      </c>
      <c r="E466">
        <f t="shared" ca="1" si="335"/>
        <v>0</v>
      </c>
      <c r="F466">
        <f t="shared" si="315"/>
        <v>0</v>
      </c>
      <c r="G466">
        <f t="shared" si="336"/>
        <v>0</v>
      </c>
      <c r="H466">
        <f t="shared" si="337"/>
        <v>0</v>
      </c>
      <c r="I466" s="19">
        <f t="shared" si="338"/>
        <v>0</v>
      </c>
      <c r="J466" s="26">
        <f t="shared" si="339"/>
        <v>0</v>
      </c>
      <c r="L466" s="19">
        <f t="shared" si="340"/>
        <v>0</v>
      </c>
      <c r="M466" s="26">
        <f t="shared" si="316"/>
        <v>0</v>
      </c>
      <c r="N466" s="18">
        <f t="shared" si="341"/>
        <v>0</v>
      </c>
      <c r="O466" s="18">
        <f t="shared" si="342"/>
        <v>0</v>
      </c>
      <c r="P466" s="18">
        <f t="shared" si="343"/>
        <v>0</v>
      </c>
      <c r="Q466" s="18">
        <f t="shared" si="344"/>
        <v>0</v>
      </c>
      <c r="R466" s="18">
        <f t="shared" si="345"/>
        <v>0</v>
      </c>
      <c r="S466" s="26">
        <f t="shared" si="346"/>
        <v>0</v>
      </c>
      <c r="T466" s="27">
        <f t="shared" si="347"/>
        <v>0</v>
      </c>
      <c r="U466" s="27"/>
      <c r="V466" s="19">
        <f t="shared" si="317"/>
        <v>0</v>
      </c>
      <c r="W466" s="19">
        <f t="shared" ca="1" si="318"/>
        <v>0</v>
      </c>
      <c r="X466" s="19">
        <f t="shared" si="319"/>
        <v>0</v>
      </c>
      <c r="Y466" s="19">
        <f t="shared" si="320"/>
        <v>0</v>
      </c>
      <c r="Z466" s="19">
        <f t="shared" si="313"/>
        <v>0</v>
      </c>
      <c r="AA466" s="19">
        <f t="shared" ca="1" si="348"/>
        <v>0</v>
      </c>
      <c r="AB466">
        <f t="shared" si="362"/>
        <v>0</v>
      </c>
      <c r="AC466" s="19">
        <f t="shared" si="321"/>
        <v>0</v>
      </c>
      <c r="AD466" s="29">
        <f t="shared" si="363"/>
        <v>0</v>
      </c>
      <c r="AE466" s="19">
        <f t="shared" ca="1" si="322"/>
        <v>0</v>
      </c>
      <c r="AF466" s="29">
        <f t="shared" ca="1" si="349"/>
        <v>0</v>
      </c>
      <c r="AG466" s="19"/>
      <c r="AH466" s="19">
        <f t="shared" si="323"/>
        <v>0</v>
      </c>
      <c r="AI466" s="19">
        <f>SUM($AH$23:AH466)</f>
        <v>100000</v>
      </c>
      <c r="AJ466" s="19">
        <f t="shared" si="350"/>
        <v>164367.61300014218</v>
      </c>
      <c r="AK466" s="19">
        <f t="shared" ca="1" si="351"/>
        <v>164367.61300014218</v>
      </c>
      <c r="AL466" s="20">
        <f ca="1">IF($F$13,OFFSET(product_specs!$J$5,MIN(10,saving_model!AZ466),saving_model!$G$14),0)</f>
        <v>0</v>
      </c>
      <c r="AM466" s="19">
        <f t="shared" si="352"/>
        <v>164367.61300014218</v>
      </c>
      <c r="AN466" s="19">
        <f t="shared" si="361"/>
        <v>165630.80027477501</v>
      </c>
      <c r="AO466" s="19">
        <f t="shared" si="353"/>
        <v>0</v>
      </c>
      <c r="AP466" s="19">
        <f t="shared" si="354"/>
        <v>0</v>
      </c>
      <c r="AQ466" s="18">
        <f t="shared" si="324"/>
        <v>138.02566689564586</v>
      </c>
      <c r="AR466" s="18">
        <f t="shared" si="355"/>
        <v>0</v>
      </c>
      <c r="AS466" s="18">
        <f t="shared" si="356"/>
        <v>-2250.3232154743678</v>
      </c>
      <c r="AT466" s="3">
        <f>return!Q449</f>
        <v>-1.3597712775112458E-2</v>
      </c>
      <c r="AU466" s="8">
        <f t="shared" si="325"/>
        <v>1.202164169956295</v>
      </c>
      <c r="AV466">
        <f t="shared" si="326"/>
        <v>0</v>
      </c>
      <c r="AW466">
        <f t="shared" si="327"/>
        <v>0</v>
      </c>
      <c r="AX466">
        <f t="shared" si="357"/>
        <v>0</v>
      </c>
      <c r="AY466">
        <f t="shared" si="328"/>
        <v>0</v>
      </c>
      <c r="AZ466">
        <f t="shared" si="329"/>
        <v>36</v>
      </c>
      <c r="BA466">
        <f t="shared" si="330"/>
        <v>5</v>
      </c>
      <c r="BB466">
        <f t="shared" si="358"/>
        <v>4.4447743005318063E-3</v>
      </c>
      <c r="BC466">
        <f t="shared" si="331"/>
        <v>5.2052520977761481E-2</v>
      </c>
      <c r="BD466">
        <f>VLOOKUP(MIN(90,BE466),mortality!$A$4:$G$76,saving_model!BA466+2,FALSE)</f>
        <v>2.602626048888074E-2</v>
      </c>
      <c r="BE466">
        <f t="shared" si="332"/>
        <v>85</v>
      </c>
      <c r="BF466" s="9">
        <f t="shared" si="359"/>
        <v>8.3717735912058888E-4</v>
      </c>
      <c r="BG466" s="7">
        <f>VLOOKUP(saving_model!AZ466,lapse!$B$4:$C$134,2,FALSE)</f>
        <v>0.01</v>
      </c>
      <c r="BI466">
        <f>discount_curve!K450</f>
        <v>0.6246097849237936</v>
      </c>
    </row>
    <row r="467" spans="1:61" x14ac:dyDescent="0.55000000000000004">
      <c r="A467">
        <f t="shared" si="360"/>
        <v>444</v>
      </c>
      <c r="B467" s="19">
        <f t="shared" ca="1" si="333"/>
        <v>0</v>
      </c>
      <c r="C467">
        <f t="shared" si="314"/>
        <v>0</v>
      </c>
      <c r="D467">
        <f t="shared" si="334"/>
        <v>0</v>
      </c>
      <c r="E467">
        <f t="shared" ca="1" si="335"/>
        <v>0</v>
      </c>
      <c r="F467">
        <f t="shared" si="315"/>
        <v>0</v>
      </c>
      <c r="G467">
        <f t="shared" si="336"/>
        <v>0</v>
      </c>
      <c r="H467">
        <f t="shared" si="337"/>
        <v>0</v>
      </c>
      <c r="I467" s="19">
        <f t="shared" si="338"/>
        <v>0</v>
      </c>
      <c r="J467" s="26">
        <f t="shared" si="339"/>
        <v>0</v>
      </c>
      <c r="L467" s="19">
        <f t="shared" si="340"/>
        <v>0</v>
      </c>
      <c r="M467" s="26">
        <f t="shared" si="316"/>
        <v>0</v>
      </c>
      <c r="N467" s="18">
        <f t="shared" si="341"/>
        <v>0</v>
      </c>
      <c r="O467" s="18">
        <f t="shared" si="342"/>
        <v>0</v>
      </c>
      <c r="P467" s="18">
        <f t="shared" si="343"/>
        <v>0</v>
      </c>
      <c r="Q467" s="18">
        <f t="shared" si="344"/>
        <v>0</v>
      </c>
      <c r="R467" s="18">
        <f t="shared" si="345"/>
        <v>0</v>
      </c>
      <c r="S467" s="26">
        <f t="shared" si="346"/>
        <v>0</v>
      </c>
      <c r="T467" s="27">
        <f t="shared" si="347"/>
        <v>0</v>
      </c>
      <c r="U467" s="27"/>
      <c r="V467" s="19">
        <f t="shared" si="317"/>
        <v>0</v>
      </c>
      <c r="W467" s="19">
        <f t="shared" ca="1" si="318"/>
        <v>0</v>
      </c>
      <c r="X467" s="19">
        <f t="shared" si="319"/>
        <v>0</v>
      </c>
      <c r="Y467" s="19">
        <f t="shared" si="320"/>
        <v>0</v>
      </c>
      <c r="Z467" s="19">
        <f t="shared" si="313"/>
        <v>0</v>
      </c>
      <c r="AA467" s="19">
        <f t="shared" ca="1" si="348"/>
        <v>0</v>
      </c>
      <c r="AB467">
        <f t="shared" si="362"/>
        <v>0</v>
      </c>
      <c r="AC467" s="19">
        <f t="shared" si="321"/>
        <v>0</v>
      </c>
      <c r="AD467" s="29">
        <f t="shared" si="363"/>
        <v>0</v>
      </c>
      <c r="AE467" s="19">
        <f t="shared" ca="1" si="322"/>
        <v>0</v>
      </c>
      <c r="AF467" s="29">
        <f t="shared" ca="1" si="349"/>
        <v>0</v>
      </c>
      <c r="AG467" s="19"/>
      <c r="AH467" s="19">
        <f t="shared" si="323"/>
        <v>0</v>
      </c>
      <c r="AI467" s="19">
        <f>SUM($AH$23:AH467)</f>
        <v>100000</v>
      </c>
      <c r="AJ467" s="19">
        <f t="shared" si="350"/>
        <v>162748.11201634083</v>
      </c>
      <c r="AK467" s="19">
        <f t="shared" ca="1" si="351"/>
        <v>162748.11201634083</v>
      </c>
      <c r="AL467" s="20">
        <f ca="1">IF($F$13,OFFSET(product_specs!$J$5,MIN(10,saving_model!AZ467),saving_model!$G$14),0)</f>
        <v>0</v>
      </c>
      <c r="AM467" s="19">
        <f t="shared" si="352"/>
        <v>162748.11201634083</v>
      </c>
      <c r="AN467" s="19">
        <f t="shared" si="361"/>
        <v>163242.451392405</v>
      </c>
      <c r="AO467" s="19">
        <f t="shared" si="353"/>
        <v>0</v>
      </c>
      <c r="AP467" s="19">
        <f t="shared" si="354"/>
        <v>0</v>
      </c>
      <c r="AQ467" s="18">
        <f t="shared" si="324"/>
        <v>136.03537616033751</v>
      </c>
      <c r="AR467" s="18">
        <f t="shared" si="355"/>
        <v>0</v>
      </c>
      <c r="AS467" s="18">
        <f t="shared" si="356"/>
        <v>-716.60799980762863</v>
      </c>
      <c r="AT467" s="3">
        <f>return!Q450</f>
        <v>-4.3934997611391191E-3</v>
      </c>
      <c r="AU467" s="8">
        <f t="shared" si="325"/>
        <v>1.2026639274475472</v>
      </c>
      <c r="AV467">
        <f t="shared" si="326"/>
        <v>0</v>
      </c>
      <c r="AW467">
        <f t="shared" si="327"/>
        <v>0</v>
      </c>
      <c r="AX467">
        <f t="shared" si="357"/>
        <v>0</v>
      </c>
      <c r="AY467">
        <f t="shared" si="328"/>
        <v>0</v>
      </c>
      <c r="AZ467">
        <f t="shared" si="329"/>
        <v>37</v>
      </c>
      <c r="BA467">
        <f t="shared" si="330"/>
        <v>5</v>
      </c>
      <c r="BB467">
        <f t="shared" si="358"/>
        <v>4.9990033447522286E-3</v>
      </c>
      <c r="BC467">
        <f t="shared" si="331"/>
        <v>5.8365874752171691E-2</v>
      </c>
      <c r="BD467">
        <f>VLOOKUP(MIN(90,BE467),mortality!$A$4:$G$76,saving_model!BA467+2,FALSE)</f>
        <v>2.9182937376085846E-2</v>
      </c>
      <c r="BE467">
        <f t="shared" si="332"/>
        <v>86</v>
      </c>
      <c r="BF467" s="9">
        <f t="shared" si="359"/>
        <v>8.3717735912058888E-4</v>
      </c>
      <c r="BG467" s="7">
        <f>VLOOKUP(saving_model!AZ467,lapse!$B$4:$C$134,2,FALSE)</f>
        <v>0.01</v>
      </c>
      <c r="BI467">
        <f>discount_curve!K451</f>
        <v>0.62668796963798923</v>
      </c>
    </row>
    <row r="468" spans="1:61" x14ac:dyDescent="0.55000000000000004">
      <c r="A468">
        <f t="shared" si="360"/>
        <v>445</v>
      </c>
      <c r="B468" s="19">
        <f t="shared" ca="1" si="333"/>
        <v>0</v>
      </c>
      <c r="C468">
        <f t="shared" si="314"/>
        <v>0</v>
      </c>
      <c r="D468">
        <f t="shared" si="334"/>
        <v>0</v>
      </c>
      <c r="E468">
        <f t="shared" ca="1" si="335"/>
        <v>0</v>
      </c>
      <c r="F468">
        <f t="shared" si="315"/>
        <v>0</v>
      </c>
      <c r="G468">
        <f t="shared" si="336"/>
        <v>0</v>
      </c>
      <c r="H468">
        <f t="shared" si="337"/>
        <v>0</v>
      </c>
      <c r="I468" s="19">
        <f t="shared" si="338"/>
        <v>0</v>
      </c>
      <c r="J468" s="26">
        <f t="shared" si="339"/>
        <v>0</v>
      </c>
      <c r="L468" s="19">
        <f t="shared" si="340"/>
        <v>0</v>
      </c>
      <c r="M468" s="26">
        <f t="shared" si="316"/>
        <v>0</v>
      </c>
      <c r="N468" s="18">
        <f t="shared" si="341"/>
        <v>0</v>
      </c>
      <c r="O468" s="18">
        <f t="shared" si="342"/>
        <v>0</v>
      </c>
      <c r="P468" s="18">
        <f t="shared" si="343"/>
        <v>0</v>
      </c>
      <c r="Q468" s="18">
        <f t="shared" si="344"/>
        <v>0</v>
      </c>
      <c r="R468" s="18">
        <f t="shared" si="345"/>
        <v>0</v>
      </c>
      <c r="S468" s="26">
        <f t="shared" si="346"/>
        <v>0</v>
      </c>
      <c r="T468" s="27">
        <f t="shared" si="347"/>
        <v>0</v>
      </c>
      <c r="U468" s="27"/>
      <c r="V468" s="19">
        <f t="shared" si="317"/>
        <v>0</v>
      </c>
      <c r="W468" s="19">
        <f t="shared" ca="1" si="318"/>
        <v>0</v>
      </c>
      <c r="X468" s="19">
        <f t="shared" si="319"/>
        <v>0</v>
      </c>
      <c r="Y468" s="19">
        <f t="shared" si="320"/>
        <v>0</v>
      </c>
      <c r="Z468" s="19">
        <f t="shared" si="313"/>
        <v>0</v>
      </c>
      <c r="AA468" s="19">
        <f t="shared" ca="1" si="348"/>
        <v>0</v>
      </c>
      <c r="AB468">
        <f t="shared" si="362"/>
        <v>0</v>
      </c>
      <c r="AC468" s="19">
        <f t="shared" si="321"/>
        <v>0</v>
      </c>
      <c r="AD468" s="29">
        <f t="shared" si="363"/>
        <v>0</v>
      </c>
      <c r="AE468" s="19">
        <f t="shared" ca="1" si="322"/>
        <v>0</v>
      </c>
      <c r="AF468" s="29">
        <f t="shared" ca="1" si="349"/>
        <v>0</v>
      </c>
      <c r="AG468" s="19"/>
      <c r="AH468" s="19">
        <f t="shared" si="323"/>
        <v>0</v>
      </c>
      <c r="AI468" s="19">
        <f>SUM($AH$23:AH468)</f>
        <v>100000</v>
      </c>
      <c r="AJ468" s="19">
        <f t="shared" si="350"/>
        <v>161691.71225050185</v>
      </c>
      <c r="AK468" s="19">
        <f t="shared" ca="1" si="351"/>
        <v>161691.71225050185</v>
      </c>
      <c r="AL468" s="20">
        <f ca="1">IF($F$13,OFFSET(product_specs!$J$5,MIN(10,saving_model!AZ468),saving_model!$G$14),0)</f>
        <v>0</v>
      </c>
      <c r="AM468" s="19">
        <f t="shared" si="352"/>
        <v>161691.71225050185</v>
      </c>
      <c r="AN468" s="19">
        <f t="shared" si="361"/>
        <v>162389.80801643702</v>
      </c>
      <c r="AO468" s="19">
        <f t="shared" si="353"/>
        <v>0</v>
      </c>
      <c r="AP468" s="19">
        <f t="shared" si="354"/>
        <v>0</v>
      </c>
      <c r="AQ468" s="18">
        <f t="shared" si="324"/>
        <v>135.32484001369752</v>
      </c>
      <c r="AR468" s="18">
        <f t="shared" si="355"/>
        <v>0</v>
      </c>
      <c r="AS468" s="18">
        <f t="shared" si="356"/>
        <v>-1125.5418518429658</v>
      </c>
      <c r="AT468" s="3">
        <f>return!Q451</f>
        <v>-6.9368921573595976E-3</v>
      </c>
      <c r="AU468" s="8">
        <f t="shared" si="325"/>
        <v>1.2031638926954074</v>
      </c>
      <c r="AV468">
        <f t="shared" si="326"/>
        <v>0</v>
      </c>
      <c r="AW468">
        <f t="shared" si="327"/>
        <v>0</v>
      </c>
      <c r="AX468">
        <f t="shared" si="357"/>
        <v>0</v>
      </c>
      <c r="AY468">
        <f t="shared" si="328"/>
        <v>0</v>
      </c>
      <c r="AZ468">
        <f t="shared" si="329"/>
        <v>37</v>
      </c>
      <c r="BA468">
        <f t="shared" si="330"/>
        <v>5</v>
      </c>
      <c r="BB468">
        <f t="shared" si="358"/>
        <v>4.9990033447522286E-3</v>
      </c>
      <c r="BC468">
        <f t="shared" si="331"/>
        <v>5.8365874752171691E-2</v>
      </c>
      <c r="BD468">
        <f>VLOOKUP(MIN(90,BE468),mortality!$A$4:$G$76,saving_model!BA468+2,FALSE)</f>
        <v>2.9182937376085846E-2</v>
      </c>
      <c r="BE468">
        <f t="shared" si="332"/>
        <v>86</v>
      </c>
      <c r="BF468" s="9">
        <f t="shared" si="359"/>
        <v>8.3717735912058888E-4</v>
      </c>
      <c r="BG468" s="7">
        <f>VLOOKUP(saving_model!AZ468,lapse!$B$4:$C$134,2,FALSE)</f>
        <v>0.01</v>
      </c>
      <c r="BI468">
        <f>discount_curve!K452</f>
        <v>0.62602873244606483</v>
      </c>
    </row>
    <row r="469" spans="1:61" x14ac:dyDescent="0.55000000000000004">
      <c r="A469">
        <f t="shared" si="360"/>
        <v>446</v>
      </c>
      <c r="B469" s="19">
        <f t="shared" ca="1" si="333"/>
        <v>0</v>
      </c>
      <c r="C469">
        <f t="shared" si="314"/>
        <v>0</v>
      </c>
      <c r="D469">
        <f t="shared" si="334"/>
        <v>0</v>
      </c>
      <c r="E469">
        <f t="shared" ca="1" si="335"/>
        <v>0</v>
      </c>
      <c r="F469">
        <f t="shared" si="315"/>
        <v>0</v>
      </c>
      <c r="G469">
        <f t="shared" si="336"/>
        <v>0</v>
      </c>
      <c r="H469">
        <f t="shared" si="337"/>
        <v>0</v>
      </c>
      <c r="I469" s="19">
        <f t="shared" si="338"/>
        <v>0</v>
      </c>
      <c r="J469" s="26">
        <f t="shared" si="339"/>
        <v>0</v>
      </c>
      <c r="L469" s="19">
        <f t="shared" si="340"/>
        <v>0</v>
      </c>
      <c r="M469" s="26">
        <f t="shared" si="316"/>
        <v>0</v>
      </c>
      <c r="N469" s="18">
        <f t="shared" si="341"/>
        <v>0</v>
      </c>
      <c r="O469" s="18">
        <f t="shared" si="342"/>
        <v>0</v>
      </c>
      <c r="P469" s="18">
        <f t="shared" si="343"/>
        <v>0</v>
      </c>
      <c r="Q469" s="18">
        <f t="shared" si="344"/>
        <v>0</v>
      </c>
      <c r="R469" s="18">
        <f t="shared" si="345"/>
        <v>0</v>
      </c>
      <c r="S469" s="26">
        <f t="shared" si="346"/>
        <v>0</v>
      </c>
      <c r="T469" s="27">
        <f t="shared" si="347"/>
        <v>0</v>
      </c>
      <c r="U469" s="27"/>
      <c r="V469" s="19">
        <f t="shared" si="317"/>
        <v>0</v>
      </c>
      <c r="W469" s="19">
        <f t="shared" ca="1" si="318"/>
        <v>0</v>
      </c>
      <c r="X469" s="19">
        <f t="shared" si="319"/>
        <v>0</v>
      </c>
      <c r="Y469" s="19">
        <f t="shared" si="320"/>
        <v>0</v>
      </c>
      <c r="Z469" s="19">
        <f t="shared" si="313"/>
        <v>0</v>
      </c>
      <c r="AA469" s="19">
        <f t="shared" ca="1" si="348"/>
        <v>0</v>
      </c>
      <c r="AB469">
        <f t="shared" si="362"/>
        <v>0</v>
      </c>
      <c r="AC469" s="19">
        <f t="shared" si="321"/>
        <v>0</v>
      </c>
      <c r="AD469" s="29">
        <f t="shared" si="363"/>
        <v>0</v>
      </c>
      <c r="AE469" s="19">
        <f t="shared" ca="1" si="322"/>
        <v>0</v>
      </c>
      <c r="AF469" s="29">
        <f t="shared" ca="1" si="349"/>
        <v>0</v>
      </c>
      <c r="AG469" s="19"/>
      <c r="AH469" s="19">
        <f t="shared" si="323"/>
        <v>0</v>
      </c>
      <c r="AI469" s="19">
        <f>SUM($AH$23:AH469)</f>
        <v>100000</v>
      </c>
      <c r="AJ469" s="19">
        <f t="shared" si="350"/>
        <v>161535.65526307639</v>
      </c>
      <c r="AK469" s="19">
        <f t="shared" ca="1" si="351"/>
        <v>161535.65526307639</v>
      </c>
      <c r="AL469" s="20">
        <f ca="1">IF($F$13,OFFSET(product_specs!$J$5,MIN(10,saving_model!AZ469),saving_model!$G$14),0)</f>
        <v>0</v>
      </c>
      <c r="AM469" s="19">
        <f t="shared" si="352"/>
        <v>161535.65526307639</v>
      </c>
      <c r="AN469" s="19">
        <f t="shared" si="361"/>
        <v>161128.94132458034</v>
      </c>
      <c r="AO469" s="19">
        <f t="shared" si="353"/>
        <v>0</v>
      </c>
      <c r="AP469" s="19">
        <f t="shared" si="354"/>
        <v>0</v>
      </c>
      <c r="AQ469" s="18">
        <f t="shared" si="324"/>
        <v>134.27411777048363</v>
      </c>
      <c r="AR469" s="18">
        <f t="shared" si="355"/>
        <v>0</v>
      </c>
      <c r="AS469" s="18">
        <f t="shared" si="356"/>
        <v>1081.9761125330651</v>
      </c>
      <c r="AT469" s="3">
        <f>return!Q452</f>
        <v>6.720571130118147E-3</v>
      </c>
      <c r="AU469" s="8">
        <f t="shared" si="325"/>
        <v>1.2036640657862427</v>
      </c>
      <c r="AV469">
        <f t="shared" si="326"/>
        <v>0</v>
      </c>
      <c r="AW469">
        <f t="shared" si="327"/>
        <v>0</v>
      </c>
      <c r="AX469">
        <f t="shared" si="357"/>
        <v>0</v>
      </c>
      <c r="AY469">
        <f t="shared" si="328"/>
        <v>0</v>
      </c>
      <c r="AZ469">
        <f t="shared" si="329"/>
        <v>37</v>
      </c>
      <c r="BA469">
        <f t="shared" si="330"/>
        <v>5</v>
      </c>
      <c r="BB469">
        <f t="shared" si="358"/>
        <v>4.9990033447522286E-3</v>
      </c>
      <c r="BC469">
        <f t="shared" si="331"/>
        <v>5.8365874752171691E-2</v>
      </c>
      <c r="BD469">
        <f>VLOOKUP(MIN(90,BE469),mortality!$A$4:$G$76,saving_model!BA469+2,FALSE)</f>
        <v>2.9182937376085846E-2</v>
      </c>
      <c r="BE469">
        <f t="shared" si="332"/>
        <v>86</v>
      </c>
      <c r="BF469" s="9">
        <f t="shared" si="359"/>
        <v>8.3717735912058888E-4</v>
      </c>
      <c r="BG469" s="7">
        <f>VLOOKUP(saving_model!AZ469,lapse!$B$4:$C$134,2,FALSE)</f>
        <v>0.01</v>
      </c>
      <c r="BI469">
        <f>discount_curve!K453</f>
        <v>0.62537018873111205</v>
      </c>
    </row>
    <row r="470" spans="1:61" x14ac:dyDescent="0.55000000000000004">
      <c r="A470">
        <f t="shared" si="360"/>
        <v>447</v>
      </c>
      <c r="B470" s="19">
        <f t="shared" ca="1" si="333"/>
        <v>0</v>
      </c>
      <c r="C470">
        <f t="shared" si="314"/>
        <v>0</v>
      </c>
      <c r="D470">
        <f t="shared" si="334"/>
        <v>0</v>
      </c>
      <c r="E470">
        <f t="shared" ca="1" si="335"/>
        <v>0</v>
      </c>
      <c r="F470">
        <f t="shared" si="315"/>
        <v>0</v>
      </c>
      <c r="G470">
        <f t="shared" si="336"/>
        <v>0</v>
      </c>
      <c r="H470">
        <f t="shared" si="337"/>
        <v>0</v>
      </c>
      <c r="I470" s="19">
        <f t="shared" si="338"/>
        <v>0</v>
      </c>
      <c r="J470" s="26">
        <f t="shared" si="339"/>
        <v>0</v>
      </c>
      <c r="L470" s="19">
        <f t="shared" si="340"/>
        <v>0</v>
      </c>
      <c r="M470" s="26">
        <f t="shared" si="316"/>
        <v>0</v>
      </c>
      <c r="N470" s="18">
        <f t="shared" si="341"/>
        <v>0</v>
      </c>
      <c r="O470" s="18">
        <f t="shared" si="342"/>
        <v>0</v>
      </c>
      <c r="P470" s="18">
        <f t="shared" si="343"/>
        <v>0</v>
      </c>
      <c r="Q470" s="18">
        <f t="shared" si="344"/>
        <v>0</v>
      </c>
      <c r="R470" s="18">
        <f t="shared" si="345"/>
        <v>0</v>
      </c>
      <c r="S470" s="26">
        <f t="shared" si="346"/>
        <v>0</v>
      </c>
      <c r="T470" s="27">
        <f t="shared" si="347"/>
        <v>0</v>
      </c>
      <c r="U470" s="27"/>
      <c r="V470" s="19">
        <f t="shared" si="317"/>
        <v>0</v>
      </c>
      <c r="W470" s="19">
        <f t="shared" ca="1" si="318"/>
        <v>0</v>
      </c>
      <c r="X470" s="19">
        <f t="shared" si="319"/>
        <v>0</v>
      </c>
      <c r="Y470" s="19">
        <f t="shared" si="320"/>
        <v>0</v>
      </c>
      <c r="Z470" s="19">
        <f t="shared" ref="Z470:Z533" si="364">H470</f>
        <v>0</v>
      </c>
      <c r="AA470" s="19">
        <f t="shared" ca="1" si="348"/>
        <v>0</v>
      </c>
      <c r="AB470">
        <f t="shared" si="362"/>
        <v>0</v>
      </c>
      <c r="AC470" s="19">
        <f t="shared" si="321"/>
        <v>0</v>
      </c>
      <c r="AD470" s="29">
        <f t="shared" si="363"/>
        <v>0</v>
      </c>
      <c r="AE470" s="19">
        <f t="shared" ca="1" si="322"/>
        <v>0</v>
      </c>
      <c r="AF470" s="29">
        <f t="shared" ca="1" si="349"/>
        <v>0</v>
      </c>
      <c r="AG470" s="19"/>
      <c r="AH470" s="19">
        <f t="shared" si="323"/>
        <v>0</v>
      </c>
      <c r="AI470" s="19">
        <f>SUM($AH$23:AH470)</f>
        <v>100000</v>
      </c>
      <c r="AJ470" s="19">
        <f t="shared" si="350"/>
        <v>162586.78469635424</v>
      </c>
      <c r="AK470" s="19">
        <f t="shared" ca="1" si="351"/>
        <v>162586.78469635424</v>
      </c>
      <c r="AL470" s="20">
        <f ca="1">IF($F$13,OFFSET(product_specs!$J$5,MIN(10,saving_model!AZ470),saving_model!$G$14),0)</f>
        <v>0</v>
      </c>
      <c r="AM470" s="19">
        <f t="shared" si="352"/>
        <v>162586.78469635424</v>
      </c>
      <c r="AN470" s="19">
        <f t="shared" si="361"/>
        <v>162076.64331934293</v>
      </c>
      <c r="AO470" s="19">
        <f t="shared" si="353"/>
        <v>0</v>
      </c>
      <c r="AP470" s="19">
        <f t="shared" si="354"/>
        <v>0</v>
      </c>
      <c r="AQ470" s="18">
        <f t="shared" si="324"/>
        <v>135.06386943278576</v>
      </c>
      <c r="AR470" s="18">
        <f t="shared" si="355"/>
        <v>0</v>
      </c>
      <c r="AS470" s="18">
        <f t="shared" si="356"/>
        <v>1290.410492888203</v>
      </c>
      <c r="AT470" s="3">
        <f>return!Q453</f>
        <v>7.9683704288393553E-3</v>
      </c>
      <c r="AU470" s="8">
        <f t="shared" si="325"/>
        <v>1.204164446806457</v>
      </c>
      <c r="AV470">
        <f t="shared" si="326"/>
        <v>0</v>
      </c>
      <c r="AW470">
        <f t="shared" si="327"/>
        <v>0</v>
      </c>
      <c r="AX470">
        <f t="shared" si="357"/>
        <v>0</v>
      </c>
      <c r="AY470">
        <f t="shared" si="328"/>
        <v>0</v>
      </c>
      <c r="AZ470">
        <f t="shared" si="329"/>
        <v>37</v>
      </c>
      <c r="BA470">
        <f t="shared" si="330"/>
        <v>5</v>
      </c>
      <c r="BB470">
        <f t="shared" si="358"/>
        <v>4.9990033447522286E-3</v>
      </c>
      <c r="BC470">
        <f t="shared" si="331"/>
        <v>5.8365874752171691E-2</v>
      </c>
      <c r="BD470">
        <f>VLOOKUP(MIN(90,BE470),mortality!$A$4:$G$76,saving_model!BA470+2,FALSE)</f>
        <v>2.9182937376085846E-2</v>
      </c>
      <c r="BE470">
        <f t="shared" si="332"/>
        <v>86</v>
      </c>
      <c r="BF470" s="9">
        <f t="shared" si="359"/>
        <v>8.3717735912058888E-4</v>
      </c>
      <c r="BG470" s="7">
        <f>VLOOKUP(saving_model!AZ470,lapse!$B$4:$C$134,2,FALSE)</f>
        <v>0.01</v>
      </c>
      <c r="BI470">
        <f>discount_curve!K454</f>
        <v>0.62471233776363555</v>
      </c>
    </row>
    <row r="471" spans="1:61" x14ac:dyDescent="0.55000000000000004">
      <c r="A471">
        <f t="shared" si="360"/>
        <v>448</v>
      </c>
      <c r="B471" s="19">
        <f t="shared" ca="1" si="333"/>
        <v>0</v>
      </c>
      <c r="C471">
        <f t="shared" ref="C471:C534" si="365">AH471*AV471</f>
        <v>0</v>
      </c>
      <c r="D471">
        <f t="shared" si="334"/>
        <v>0</v>
      </c>
      <c r="E471">
        <f t="shared" ca="1" si="335"/>
        <v>0</v>
      </c>
      <c r="F471">
        <f t="shared" ref="F471:F534" si="366">(AN471+AO471+AS471-AQ471)*AY471</f>
        <v>0</v>
      </c>
      <c r="G471">
        <f t="shared" si="336"/>
        <v>0</v>
      </c>
      <c r="H471">
        <f t="shared" si="337"/>
        <v>0</v>
      </c>
      <c r="I471" s="19">
        <f t="shared" si="338"/>
        <v>0</v>
      </c>
      <c r="J471" s="26">
        <f t="shared" si="339"/>
        <v>0</v>
      </c>
      <c r="L471" s="19">
        <f t="shared" si="340"/>
        <v>0</v>
      </c>
      <c r="M471" s="26">
        <f t="shared" ref="M471:M534" si="367">C471-V471</f>
        <v>0</v>
      </c>
      <c r="N471" s="18">
        <f t="shared" si="341"/>
        <v>0</v>
      </c>
      <c r="O471" s="18">
        <f t="shared" si="342"/>
        <v>0</v>
      </c>
      <c r="P471" s="18">
        <f t="shared" si="343"/>
        <v>0</v>
      </c>
      <c r="Q471" s="18">
        <f t="shared" si="344"/>
        <v>0</v>
      </c>
      <c r="R471" s="18">
        <f t="shared" si="345"/>
        <v>0</v>
      </c>
      <c r="S471" s="26">
        <f t="shared" si="346"/>
        <v>0</v>
      </c>
      <c r="T471" s="27">
        <f t="shared" si="347"/>
        <v>0</v>
      </c>
      <c r="U471" s="27"/>
      <c r="V471" s="19">
        <f t="shared" ref="V471:V534" si="368">C471*$C$15</f>
        <v>0</v>
      </c>
      <c r="W471" s="19">
        <f t="shared" ref="W471:W534" ca="1" si="369">R471-AK471*AX471</f>
        <v>0</v>
      </c>
      <c r="X471" s="19">
        <f t="shared" ref="X471:X534" si="370">N471</f>
        <v>0</v>
      </c>
      <c r="Y471" s="19">
        <f t="shared" ref="Y471:Y534" si="371">G471</f>
        <v>0</v>
      </c>
      <c r="Z471" s="19">
        <f t="shared" si="364"/>
        <v>0</v>
      </c>
      <c r="AA471" s="19">
        <f t="shared" ca="1" si="348"/>
        <v>0</v>
      </c>
      <c r="AB471">
        <f t="shared" si="362"/>
        <v>0</v>
      </c>
      <c r="AC471" s="19">
        <f t="shared" ref="AC471:AC534" si="372">D471-Q471</f>
        <v>0</v>
      </c>
      <c r="AD471" s="29">
        <f t="shared" si="363"/>
        <v>0</v>
      </c>
      <c r="AE471" s="19">
        <f t="shared" ref="AE471:AE534" ca="1" si="373">AA471+AD471</f>
        <v>0</v>
      </c>
      <c r="AF471" s="29">
        <f t="shared" ca="1" si="349"/>
        <v>0</v>
      </c>
      <c r="AG471" s="19"/>
      <c r="AH471" s="19">
        <f t="shared" ref="AH471:AH534" si="374">IF(A471=0, $C$6, $C$7/12)</f>
        <v>0</v>
      </c>
      <c r="AI471" s="19">
        <f>SUM($AH$23:AH471)</f>
        <v>100000</v>
      </c>
      <c r="AJ471" s="19">
        <f t="shared" si="350"/>
        <v>163618.3897925351</v>
      </c>
      <c r="AK471" s="19">
        <f t="shared" ca="1" si="351"/>
        <v>163618.3897925351</v>
      </c>
      <c r="AL471" s="20">
        <f ca="1">IF($F$13,OFFSET(product_specs!$J$5,MIN(10,saving_model!AZ471),saving_model!$G$14),0)</f>
        <v>0</v>
      </c>
      <c r="AM471" s="19">
        <f t="shared" si="352"/>
        <v>163618.3897925351</v>
      </c>
      <c r="AN471" s="19">
        <f t="shared" si="361"/>
        <v>163231.98994279836</v>
      </c>
      <c r="AO471" s="19">
        <f t="shared" si="353"/>
        <v>0</v>
      </c>
      <c r="AP471" s="19">
        <f t="shared" si="354"/>
        <v>0</v>
      </c>
      <c r="AQ471" s="18">
        <f t="shared" ref="AQ471:AQ534" si="375">SUM(AN471:AO471)*$C$16/12</f>
        <v>136.02665828566532</v>
      </c>
      <c r="AR471" s="18">
        <f t="shared" si="355"/>
        <v>0</v>
      </c>
      <c r="AS471" s="18">
        <f t="shared" si="356"/>
        <v>1044.8530160448352</v>
      </c>
      <c r="AT471" s="3">
        <f>return!Q454</f>
        <v>6.4063695691973788E-3</v>
      </c>
      <c r="AU471" s="8">
        <f t="shared" ref="AU471:AU534" si="376">IF(A471=0,1,AU470*(1+$F$5)^(1/12))</f>
        <v>1.2046650358424893</v>
      </c>
      <c r="AV471">
        <f t="shared" ref="AV471:AV534" si="377">IF(A471=0,$C$12,AV470-AW470-AX470-AY470)</f>
        <v>0</v>
      </c>
      <c r="AW471">
        <f t="shared" ref="AW471:AW534" si="378">IFERROR(AV471*BB471,0)</f>
        <v>0</v>
      </c>
      <c r="AX471">
        <f t="shared" si="357"/>
        <v>0</v>
      </c>
      <c r="AY471">
        <f t="shared" ref="AY471:AY534" si="379">IF(A471=12*$C$10-1,AV471-AW471-AX471,0)</f>
        <v>0</v>
      </c>
      <c r="AZ471">
        <f t="shared" ref="AZ471:AZ534" si="380">FLOOR(A471/12,1)</f>
        <v>37</v>
      </c>
      <c r="BA471">
        <f t="shared" ref="BA471:BA534" si="381">MIN(AZ471,5)</f>
        <v>5</v>
      </c>
      <c r="BB471">
        <f t="shared" si="358"/>
        <v>4.9990033447522286E-3</v>
      </c>
      <c r="BC471">
        <f t="shared" ref="BC471:BC534" si="382">MAX(0,MIN(1,BD471*(1+$C$13)))</f>
        <v>5.8365874752171691E-2</v>
      </c>
      <c r="BD471">
        <f>VLOOKUP(MIN(90,BE471),mortality!$A$4:$G$76,saving_model!BA471+2,FALSE)</f>
        <v>2.9182937376085846E-2</v>
      </c>
      <c r="BE471">
        <f t="shared" ref="BE471:BE534" si="383">$C$9+AZ471</f>
        <v>86</v>
      </c>
      <c r="BF471" s="9">
        <f t="shared" si="359"/>
        <v>8.3717735912058888E-4</v>
      </c>
      <c r="BG471" s="7">
        <f>VLOOKUP(saving_model!AZ471,lapse!$B$4:$C$134,2,FALSE)</f>
        <v>0.01</v>
      </c>
      <c r="BI471">
        <f>discount_curve!K455</f>
        <v>0.62405517881490757</v>
      </c>
    </row>
    <row r="472" spans="1:61" x14ac:dyDescent="0.55000000000000004">
      <c r="A472">
        <f t="shared" si="360"/>
        <v>449</v>
      </c>
      <c r="B472" s="19">
        <f t="shared" ref="B472:B535" ca="1" si="384">C472-SUM(D472:H472)+I472-J472</f>
        <v>0</v>
      </c>
      <c r="C472">
        <f t="shared" si="365"/>
        <v>0</v>
      </c>
      <c r="D472">
        <f t="shared" ref="D472:D535" si="385">AJ472*AW472</f>
        <v>0</v>
      </c>
      <c r="E472">
        <f t="shared" ref="E472:E535" ca="1" si="386">AK472*AX472</f>
        <v>0</v>
      </c>
      <c r="F472">
        <f t="shared" si="366"/>
        <v>0</v>
      </c>
      <c r="G472">
        <f t="shared" ref="G472:G535" si="387">AV472*$F$6/12*AU472</f>
        <v>0</v>
      </c>
      <c r="H472">
        <f t="shared" ref="H472:H535" si="388">C472*$F$8</f>
        <v>0</v>
      </c>
      <c r="I472" s="19">
        <f t="shared" ref="I472:I535" si="389">P472</f>
        <v>0</v>
      </c>
      <c r="J472" s="26">
        <f t="shared" ref="J472:J535" si="390">L473-L472</f>
        <v>0</v>
      </c>
      <c r="L472" s="19">
        <f t="shared" ref="L472:L535" si="391">AN472*AV472</f>
        <v>0</v>
      </c>
      <c r="M472" s="26">
        <f t="shared" si="367"/>
        <v>0</v>
      </c>
      <c r="N472" s="18">
        <f t="shared" ref="N472:N535" si="392">AV472*AQ472</f>
        <v>0</v>
      </c>
      <c r="O472" s="18">
        <f t="shared" ref="O472:O535" si="393">AR472*AV472</f>
        <v>0</v>
      </c>
      <c r="P472" s="18">
        <f t="shared" ref="P472:P535" si="394">(AV472-AW472-AX472)*AS472+(AW472+AX472)*AS472/2</f>
        <v>0</v>
      </c>
      <c r="Q472" s="18">
        <f t="shared" ref="Q472:Q535" si="395">AM472*AW472</f>
        <v>0</v>
      </c>
      <c r="R472" s="18">
        <f t="shared" ref="R472:R535" si="396">AM472*AX472</f>
        <v>0</v>
      </c>
      <c r="S472" s="26">
        <f t="shared" ref="S472:S535" si="397">L472+M472-N472-O472+P472-Q472-R472</f>
        <v>0</v>
      </c>
      <c r="T472" s="27">
        <f t="shared" ref="T472:T535" si="398">L473-S472</f>
        <v>0</v>
      </c>
      <c r="U472" s="27"/>
      <c r="V472" s="19">
        <f t="shared" si="368"/>
        <v>0</v>
      </c>
      <c r="W472" s="19">
        <f t="shared" ca="1" si="369"/>
        <v>0</v>
      </c>
      <c r="X472" s="19">
        <f t="shared" si="370"/>
        <v>0</v>
      </c>
      <c r="Y472" s="19">
        <f t="shared" si="371"/>
        <v>0</v>
      </c>
      <c r="Z472" s="19">
        <f t="shared" si="364"/>
        <v>0</v>
      </c>
      <c r="AA472" s="19">
        <f t="shared" ref="AA472:AA535" ca="1" si="399">SUM(V472:X472)-SUM(Y472:Z472)</f>
        <v>0</v>
      </c>
      <c r="AB472">
        <f t="shared" si="362"/>
        <v>0</v>
      </c>
      <c r="AC472" s="19">
        <f t="shared" si="372"/>
        <v>0</v>
      </c>
      <c r="AD472" s="29">
        <f t="shared" si="363"/>
        <v>0</v>
      </c>
      <c r="AE472" s="19">
        <f t="shared" ca="1" si="373"/>
        <v>0</v>
      </c>
      <c r="AF472" s="29">
        <f t="shared" ref="AF472:AF535" ca="1" si="400">(B472-AE472)*10^6</f>
        <v>0</v>
      </c>
      <c r="AG472" s="19"/>
      <c r="AH472" s="19">
        <f t="shared" si="374"/>
        <v>0</v>
      </c>
      <c r="AI472" s="19">
        <f>SUM($AH$23:AH472)</f>
        <v>100000</v>
      </c>
      <c r="AJ472" s="19">
        <f t="shared" ref="AJ472:AJ535" si="401">IF($F$11="add",AI472+AM472, MAX(AI472, AM472))</f>
        <v>163123.677628265</v>
      </c>
      <c r="AK472" s="19">
        <f t="shared" ref="AK472:AK535" ca="1" si="402">AM472*(1-AL472)</f>
        <v>163123.677628265</v>
      </c>
      <c r="AL472" s="20">
        <f ca="1">IF($F$13,OFFSET(product_specs!$J$5,MIN(10,saving_model!AZ472),saving_model!$G$14),0)</f>
        <v>0</v>
      </c>
      <c r="AM472" s="19">
        <f t="shared" ref="AM472:AM535" si="403">AN472+AO472-AQ472-AR472+AS472/2</f>
        <v>163123.677628265</v>
      </c>
      <c r="AN472" s="19">
        <f t="shared" si="361"/>
        <v>164140.81630055752</v>
      </c>
      <c r="AO472" s="19">
        <f t="shared" ref="AO472:AO535" si="404">AH472*(1-$C$15)</f>
        <v>0</v>
      </c>
      <c r="AP472" s="19">
        <f t="shared" ref="AP472:AP535" si="405">IF($F$11="add",$C$8,MAX(0,AI472-SUM(AN472:AO472)))</f>
        <v>0</v>
      </c>
      <c r="AQ472" s="18">
        <f t="shared" si="375"/>
        <v>136.78401358379793</v>
      </c>
      <c r="AR472" s="18">
        <f t="shared" ref="AR472:AR535" si="406">AP472*BB472*(1+$F$12)</f>
        <v>0</v>
      </c>
      <c r="AS472" s="18">
        <f t="shared" ref="AS472:AS535" si="407">(AN472+AO472-AQ472-AR472)*AT472</f>
        <v>-1760.709317417464</v>
      </c>
      <c r="AT472" s="3">
        <f>return!Q455</f>
        <v>-1.0735768461695994E-2</v>
      </c>
      <c r="AU472" s="8">
        <f t="shared" si="376"/>
        <v>1.205165832980815</v>
      </c>
      <c r="AV472">
        <f t="shared" si="377"/>
        <v>0</v>
      </c>
      <c r="AW472">
        <f t="shared" si="378"/>
        <v>0</v>
      </c>
      <c r="AX472">
        <f t="shared" ref="AX472:AX535" si="408">(AV472-AW472)*BF472</f>
        <v>0</v>
      </c>
      <c r="AY472">
        <f t="shared" si="379"/>
        <v>0</v>
      </c>
      <c r="AZ472">
        <f t="shared" si="380"/>
        <v>37</v>
      </c>
      <c r="BA472">
        <f t="shared" si="381"/>
        <v>5</v>
      </c>
      <c r="BB472">
        <f t="shared" ref="BB472:BB535" si="409">1-(1-BC472)^(1/12)</f>
        <v>4.9990033447522286E-3</v>
      </c>
      <c r="BC472">
        <f t="shared" si="382"/>
        <v>5.8365874752171691E-2</v>
      </c>
      <c r="BD472">
        <f>VLOOKUP(MIN(90,BE472),mortality!$A$4:$G$76,saving_model!BA472+2,FALSE)</f>
        <v>2.9182937376085846E-2</v>
      </c>
      <c r="BE472">
        <f t="shared" si="383"/>
        <v>86</v>
      </c>
      <c r="BF472" s="9">
        <f t="shared" ref="BF472:BF535" si="410">1-(1-BG472)^(1/12)</f>
        <v>8.3717735912058888E-4</v>
      </c>
      <c r="BG472" s="7">
        <f>VLOOKUP(saving_model!AZ472,lapse!$B$4:$C$134,2,FALSE)</f>
        <v>0.01</v>
      </c>
      <c r="BI472">
        <f>discount_curve!K456</f>
        <v>0.6233987111569671</v>
      </c>
    </row>
    <row r="473" spans="1:61" x14ac:dyDescent="0.55000000000000004">
      <c r="A473">
        <f t="shared" ref="A473:A536" si="411">A472+1</f>
        <v>450</v>
      </c>
      <c r="B473" s="19">
        <f t="shared" ca="1" si="384"/>
        <v>0</v>
      </c>
      <c r="C473">
        <f t="shared" si="365"/>
        <v>0</v>
      </c>
      <c r="D473">
        <f t="shared" si="385"/>
        <v>0</v>
      </c>
      <c r="E473">
        <f t="shared" ca="1" si="386"/>
        <v>0</v>
      </c>
      <c r="F473">
        <f t="shared" si="366"/>
        <v>0</v>
      </c>
      <c r="G473">
        <f t="shared" si="387"/>
        <v>0</v>
      </c>
      <c r="H473">
        <f t="shared" si="388"/>
        <v>0</v>
      </c>
      <c r="I473" s="19">
        <f t="shared" si="389"/>
        <v>0</v>
      </c>
      <c r="J473" s="26">
        <f t="shared" si="390"/>
        <v>0</v>
      </c>
      <c r="L473" s="19">
        <f t="shared" si="391"/>
        <v>0</v>
      </c>
      <c r="M473" s="26">
        <f t="shared" si="367"/>
        <v>0</v>
      </c>
      <c r="N473" s="18">
        <f t="shared" si="392"/>
        <v>0</v>
      </c>
      <c r="O473" s="18">
        <f t="shared" si="393"/>
        <v>0</v>
      </c>
      <c r="P473" s="18">
        <f t="shared" si="394"/>
        <v>0</v>
      </c>
      <c r="Q473" s="18">
        <f t="shared" si="395"/>
        <v>0</v>
      </c>
      <c r="R473" s="18">
        <f t="shared" si="396"/>
        <v>0</v>
      </c>
      <c r="S473" s="26">
        <f t="shared" si="397"/>
        <v>0</v>
      </c>
      <c r="T473" s="27">
        <f t="shared" si="398"/>
        <v>0</v>
      </c>
      <c r="U473" s="27"/>
      <c r="V473" s="19">
        <f t="shared" si="368"/>
        <v>0</v>
      </c>
      <c r="W473" s="19">
        <f t="shared" ca="1" si="369"/>
        <v>0</v>
      </c>
      <c r="X473" s="19">
        <f t="shared" si="370"/>
        <v>0</v>
      </c>
      <c r="Y473" s="19">
        <f t="shared" si="371"/>
        <v>0</v>
      </c>
      <c r="Z473" s="19">
        <f t="shared" si="364"/>
        <v>0</v>
      </c>
      <c r="AA473" s="19">
        <f t="shared" ca="1" si="399"/>
        <v>0</v>
      </c>
      <c r="AB473">
        <f t="shared" si="362"/>
        <v>0</v>
      </c>
      <c r="AC473" s="19">
        <f t="shared" si="372"/>
        <v>0</v>
      </c>
      <c r="AD473" s="29">
        <f t="shared" si="363"/>
        <v>0</v>
      </c>
      <c r="AE473" s="19">
        <f t="shared" ca="1" si="373"/>
        <v>0</v>
      </c>
      <c r="AF473" s="29">
        <f t="shared" ca="1" si="400"/>
        <v>0</v>
      </c>
      <c r="AG473" s="19"/>
      <c r="AH473" s="19">
        <f t="shared" si="374"/>
        <v>0</v>
      </c>
      <c r="AI473" s="19">
        <f>SUM($AH$23:AH473)</f>
        <v>100000</v>
      </c>
      <c r="AJ473" s="19">
        <f t="shared" si="401"/>
        <v>162303.61425230923</v>
      </c>
      <c r="AK473" s="19">
        <f t="shared" ca="1" si="402"/>
        <v>162303.61425230923</v>
      </c>
      <c r="AL473" s="20">
        <f ca="1">IF($F$13,OFFSET(product_specs!$J$5,MIN(10,saving_model!AZ473),saving_model!$G$14),0)</f>
        <v>0</v>
      </c>
      <c r="AM473" s="19">
        <f t="shared" si="403"/>
        <v>162303.61425230923</v>
      </c>
      <c r="AN473" s="19">
        <f t="shared" ref="AN473:AN536" si="412">AN472+AO472+AS472-AQ472-AR472</f>
        <v>162243.32296955626</v>
      </c>
      <c r="AO473" s="19">
        <f t="shared" si="404"/>
        <v>0</v>
      </c>
      <c r="AP473" s="19">
        <f t="shared" si="405"/>
        <v>0</v>
      </c>
      <c r="AQ473" s="18">
        <f t="shared" si="375"/>
        <v>135.2027691412969</v>
      </c>
      <c r="AR473" s="18">
        <f t="shared" si="406"/>
        <v>0</v>
      </c>
      <c r="AS473" s="18">
        <f t="shared" si="407"/>
        <v>390.98810378853716</v>
      </c>
      <c r="AT473" s="3">
        <f>return!Q456</f>
        <v>2.4118970925401939E-3</v>
      </c>
      <c r="AU473" s="8">
        <f t="shared" si="376"/>
        <v>1.2056668383079454</v>
      </c>
      <c r="AV473">
        <f t="shared" si="377"/>
        <v>0</v>
      </c>
      <c r="AW473">
        <f t="shared" si="378"/>
        <v>0</v>
      </c>
      <c r="AX473">
        <f t="shared" si="408"/>
        <v>0</v>
      </c>
      <c r="AY473">
        <f t="shared" si="379"/>
        <v>0</v>
      </c>
      <c r="AZ473">
        <f t="shared" si="380"/>
        <v>37</v>
      </c>
      <c r="BA473">
        <f t="shared" si="381"/>
        <v>5</v>
      </c>
      <c r="BB473">
        <f t="shared" si="409"/>
        <v>4.9990033447522286E-3</v>
      </c>
      <c r="BC473">
        <f t="shared" si="382"/>
        <v>5.8365874752171691E-2</v>
      </c>
      <c r="BD473">
        <f>VLOOKUP(MIN(90,BE473),mortality!$A$4:$G$76,saving_model!BA473+2,FALSE)</f>
        <v>2.9182937376085846E-2</v>
      </c>
      <c r="BE473">
        <f t="shared" si="383"/>
        <v>86</v>
      </c>
      <c r="BF473" s="9">
        <f t="shared" si="410"/>
        <v>8.3717735912058888E-4</v>
      </c>
      <c r="BG473" s="7">
        <f>VLOOKUP(saving_model!AZ473,lapse!$B$4:$C$134,2,FALSE)</f>
        <v>0.01</v>
      </c>
      <c r="BI473">
        <f>discount_curve!K457</f>
        <v>0.6227429340626186</v>
      </c>
    </row>
    <row r="474" spans="1:61" x14ac:dyDescent="0.55000000000000004">
      <c r="A474">
        <f t="shared" si="411"/>
        <v>451</v>
      </c>
      <c r="B474" s="19">
        <f t="shared" ca="1" si="384"/>
        <v>0</v>
      </c>
      <c r="C474">
        <f t="shared" si="365"/>
        <v>0</v>
      </c>
      <c r="D474">
        <f t="shared" si="385"/>
        <v>0</v>
      </c>
      <c r="E474">
        <f t="shared" ca="1" si="386"/>
        <v>0</v>
      </c>
      <c r="F474">
        <f t="shared" si="366"/>
        <v>0</v>
      </c>
      <c r="G474">
        <f t="shared" si="387"/>
        <v>0</v>
      </c>
      <c r="H474">
        <f t="shared" si="388"/>
        <v>0</v>
      </c>
      <c r="I474" s="19">
        <f t="shared" si="389"/>
        <v>0</v>
      </c>
      <c r="J474" s="26">
        <f t="shared" si="390"/>
        <v>0</v>
      </c>
      <c r="L474" s="19">
        <f t="shared" si="391"/>
        <v>0</v>
      </c>
      <c r="M474" s="26">
        <f t="shared" si="367"/>
        <v>0</v>
      </c>
      <c r="N474" s="18">
        <f t="shared" si="392"/>
        <v>0</v>
      </c>
      <c r="O474" s="18">
        <f t="shared" si="393"/>
        <v>0</v>
      </c>
      <c r="P474" s="18">
        <f t="shared" si="394"/>
        <v>0</v>
      </c>
      <c r="Q474" s="18">
        <f t="shared" si="395"/>
        <v>0</v>
      </c>
      <c r="R474" s="18">
        <f t="shared" si="396"/>
        <v>0</v>
      </c>
      <c r="S474" s="26">
        <f t="shared" si="397"/>
        <v>0</v>
      </c>
      <c r="T474" s="27">
        <f t="shared" si="398"/>
        <v>0</v>
      </c>
      <c r="U474" s="27"/>
      <c r="V474" s="19">
        <f t="shared" si="368"/>
        <v>0</v>
      </c>
      <c r="W474" s="19">
        <f t="shared" ca="1" si="369"/>
        <v>0</v>
      </c>
      <c r="X474" s="19">
        <f t="shared" si="370"/>
        <v>0</v>
      </c>
      <c r="Y474" s="19">
        <f t="shared" si="371"/>
        <v>0</v>
      </c>
      <c r="Z474" s="19">
        <f t="shared" si="364"/>
        <v>0</v>
      </c>
      <c r="AA474" s="19">
        <f t="shared" ca="1" si="399"/>
        <v>0</v>
      </c>
      <c r="AB474">
        <f t="shared" si="362"/>
        <v>0</v>
      </c>
      <c r="AC474" s="19">
        <f t="shared" si="372"/>
        <v>0</v>
      </c>
      <c r="AD474" s="29">
        <f t="shared" si="363"/>
        <v>0</v>
      </c>
      <c r="AE474" s="19">
        <f t="shared" ca="1" si="373"/>
        <v>0</v>
      </c>
      <c r="AF474" s="29">
        <f t="shared" ca="1" si="400"/>
        <v>0</v>
      </c>
      <c r="AG474" s="19"/>
      <c r="AH474" s="19">
        <f t="shared" si="374"/>
        <v>0</v>
      </c>
      <c r="AI474" s="19">
        <f>SUM($AH$23:AH474)</f>
        <v>100000</v>
      </c>
      <c r="AJ474" s="19">
        <f t="shared" si="401"/>
        <v>163720.04353103292</v>
      </c>
      <c r="AK474" s="19">
        <f t="shared" ca="1" si="402"/>
        <v>163720.04353103292</v>
      </c>
      <c r="AL474" s="20">
        <f ca="1">IF($F$13,OFFSET(product_specs!$J$5,MIN(10,saving_model!AZ474),saving_model!$G$14),0)</f>
        <v>0</v>
      </c>
      <c r="AM474" s="19">
        <f t="shared" si="403"/>
        <v>163720.04353103292</v>
      </c>
      <c r="AN474" s="19">
        <f t="shared" si="412"/>
        <v>162499.10830420352</v>
      </c>
      <c r="AO474" s="19">
        <f t="shared" si="404"/>
        <v>0</v>
      </c>
      <c r="AP474" s="19">
        <f t="shared" si="405"/>
        <v>0</v>
      </c>
      <c r="AQ474" s="18">
        <f t="shared" si="375"/>
        <v>135.41592358683627</v>
      </c>
      <c r="AR474" s="18">
        <f t="shared" si="406"/>
        <v>0</v>
      </c>
      <c r="AS474" s="18">
        <f t="shared" si="407"/>
        <v>2712.7023008324836</v>
      </c>
      <c r="AT474" s="3">
        <f>return!Q457</f>
        <v>1.6707567197186579E-2</v>
      </c>
      <c r="AU474" s="8">
        <f t="shared" si="376"/>
        <v>1.2061680519104274</v>
      </c>
      <c r="AV474">
        <f t="shared" si="377"/>
        <v>0</v>
      </c>
      <c r="AW474">
        <f t="shared" si="378"/>
        <v>0</v>
      </c>
      <c r="AX474">
        <f t="shared" si="408"/>
        <v>0</v>
      </c>
      <c r="AY474">
        <f t="shared" si="379"/>
        <v>0</v>
      </c>
      <c r="AZ474">
        <f t="shared" si="380"/>
        <v>37</v>
      </c>
      <c r="BA474">
        <f t="shared" si="381"/>
        <v>5</v>
      </c>
      <c r="BB474">
        <f t="shared" si="409"/>
        <v>4.9990033447522286E-3</v>
      </c>
      <c r="BC474">
        <f t="shared" si="382"/>
        <v>5.8365874752171691E-2</v>
      </c>
      <c r="BD474">
        <f>VLOOKUP(MIN(90,BE474),mortality!$A$4:$G$76,saving_model!BA474+2,FALSE)</f>
        <v>2.9182937376085846E-2</v>
      </c>
      <c r="BE474">
        <f t="shared" si="383"/>
        <v>86</v>
      </c>
      <c r="BF474" s="9">
        <f t="shared" si="410"/>
        <v>8.3717735912058888E-4</v>
      </c>
      <c r="BG474" s="7">
        <f>VLOOKUP(saving_model!AZ474,lapse!$B$4:$C$134,2,FALSE)</f>
        <v>0.01</v>
      </c>
      <c r="BI474">
        <f>discount_curve!K458</f>
        <v>0.62208784680543172</v>
      </c>
    </row>
    <row r="475" spans="1:61" x14ac:dyDescent="0.55000000000000004">
      <c r="A475">
        <f t="shared" si="411"/>
        <v>452</v>
      </c>
      <c r="B475" s="19">
        <f t="shared" ca="1" si="384"/>
        <v>0</v>
      </c>
      <c r="C475">
        <f t="shared" si="365"/>
        <v>0</v>
      </c>
      <c r="D475">
        <f t="shared" si="385"/>
        <v>0</v>
      </c>
      <c r="E475">
        <f t="shared" ca="1" si="386"/>
        <v>0</v>
      </c>
      <c r="F475">
        <f t="shared" si="366"/>
        <v>0</v>
      </c>
      <c r="G475">
        <f t="shared" si="387"/>
        <v>0</v>
      </c>
      <c r="H475">
        <f t="shared" si="388"/>
        <v>0</v>
      </c>
      <c r="I475" s="19">
        <f t="shared" si="389"/>
        <v>0</v>
      </c>
      <c r="J475" s="26">
        <f t="shared" si="390"/>
        <v>0</v>
      </c>
      <c r="L475" s="19">
        <f t="shared" si="391"/>
        <v>0</v>
      </c>
      <c r="M475" s="26">
        <f t="shared" si="367"/>
        <v>0</v>
      </c>
      <c r="N475" s="18">
        <f t="shared" si="392"/>
        <v>0</v>
      </c>
      <c r="O475" s="18">
        <f t="shared" si="393"/>
        <v>0</v>
      </c>
      <c r="P475" s="18">
        <f t="shared" si="394"/>
        <v>0</v>
      </c>
      <c r="Q475" s="18">
        <f t="shared" si="395"/>
        <v>0</v>
      </c>
      <c r="R475" s="18">
        <f t="shared" si="396"/>
        <v>0</v>
      </c>
      <c r="S475" s="26">
        <f t="shared" si="397"/>
        <v>0</v>
      </c>
      <c r="T475" s="27">
        <f t="shared" si="398"/>
        <v>0</v>
      </c>
      <c r="U475" s="27"/>
      <c r="V475" s="19">
        <f t="shared" si="368"/>
        <v>0</v>
      </c>
      <c r="W475" s="19">
        <f t="shared" ca="1" si="369"/>
        <v>0</v>
      </c>
      <c r="X475" s="19">
        <f t="shared" si="370"/>
        <v>0</v>
      </c>
      <c r="Y475" s="19">
        <f t="shared" si="371"/>
        <v>0</v>
      </c>
      <c r="Z475" s="19">
        <f t="shared" si="364"/>
        <v>0</v>
      </c>
      <c r="AA475" s="19">
        <f t="shared" ca="1" si="399"/>
        <v>0</v>
      </c>
      <c r="AB475">
        <f t="shared" si="362"/>
        <v>0</v>
      </c>
      <c r="AC475" s="19">
        <f t="shared" si="372"/>
        <v>0</v>
      </c>
      <c r="AD475" s="29">
        <f t="shared" si="363"/>
        <v>0</v>
      </c>
      <c r="AE475" s="19">
        <f t="shared" ca="1" si="373"/>
        <v>0</v>
      </c>
      <c r="AF475" s="29">
        <f t="shared" ca="1" si="400"/>
        <v>0</v>
      </c>
      <c r="AG475" s="19"/>
      <c r="AH475" s="19">
        <f t="shared" si="374"/>
        <v>0</v>
      </c>
      <c r="AI475" s="19">
        <f>SUM($AH$23:AH475)</f>
        <v>100000</v>
      </c>
      <c r="AJ475" s="19">
        <f t="shared" si="401"/>
        <v>165166.83446398808</v>
      </c>
      <c r="AK475" s="19">
        <f t="shared" ca="1" si="402"/>
        <v>165166.83446398808</v>
      </c>
      <c r="AL475" s="20">
        <f ca="1">IF($F$13,OFFSET(product_specs!$J$5,MIN(10,saving_model!AZ475),saving_model!$G$14),0)</f>
        <v>0</v>
      </c>
      <c r="AM475" s="19">
        <f t="shared" si="403"/>
        <v>165166.83446398808</v>
      </c>
      <c r="AN475" s="19">
        <f t="shared" si="412"/>
        <v>165076.39468144916</v>
      </c>
      <c r="AO475" s="19">
        <f t="shared" si="404"/>
        <v>0</v>
      </c>
      <c r="AP475" s="19">
        <f t="shared" si="405"/>
        <v>0</v>
      </c>
      <c r="AQ475" s="18">
        <f t="shared" si="375"/>
        <v>137.56366223454097</v>
      </c>
      <c r="AR475" s="18">
        <f t="shared" si="406"/>
        <v>0</v>
      </c>
      <c r="AS475" s="18">
        <f t="shared" si="407"/>
        <v>456.00688954695414</v>
      </c>
      <c r="AT475" s="3">
        <f>return!Q458</f>
        <v>2.7647030522111038E-3</v>
      </c>
      <c r="AU475" s="8">
        <f t="shared" si="376"/>
        <v>1.2066694738748445</v>
      </c>
      <c r="AV475">
        <f t="shared" si="377"/>
        <v>0</v>
      </c>
      <c r="AW475">
        <f t="shared" si="378"/>
        <v>0</v>
      </c>
      <c r="AX475">
        <f t="shared" si="408"/>
        <v>0</v>
      </c>
      <c r="AY475">
        <f t="shared" si="379"/>
        <v>0</v>
      </c>
      <c r="AZ475">
        <f t="shared" si="380"/>
        <v>37</v>
      </c>
      <c r="BA475">
        <f t="shared" si="381"/>
        <v>5</v>
      </c>
      <c r="BB475">
        <f t="shared" si="409"/>
        <v>4.9990033447522286E-3</v>
      </c>
      <c r="BC475">
        <f t="shared" si="382"/>
        <v>5.8365874752171691E-2</v>
      </c>
      <c r="BD475">
        <f>VLOOKUP(MIN(90,BE475),mortality!$A$4:$G$76,saving_model!BA475+2,FALSE)</f>
        <v>2.9182937376085846E-2</v>
      </c>
      <c r="BE475">
        <f t="shared" si="383"/>
        <v>86</v>
      </c>
      <c r="BF475" s="9">
        <f t="shared" si="410"/>
        <v>8.3717735912058888E-4</v>
      </c>
      <c r="BG475" s="7">
        <f>VLOOKUP(saving_model!AZ475,lapse!$B$4:$C$134,2,FALSE)</f>
        <v>0.01</v>
      </c>
      <c r="BI475">
        <f>discount_curve!K459</f>
        <v>0.62143344865974026</v>
      </c>
    </row>
    <row r="476" spans="1:61" x14ac:dyDescent="0.55000000000000004">
      <c r="A476">
        <f t="shared" si="411"/>
        <v>453</v>
      </c>
      <c r="B476" s="19">
        <f t="shared" ca="1" si="384"/>
        <v>0</v>
      </c>
      <c r="C476">
        <f t="shared" si="365"/>
        <v>0</v>
      </c>
      <c r="D476">
        <f t="shared" si="385"/>
        <v>0</v>
      </c>
      <c r="E476">
        <f t="shared" ca="1" si="386"/>
        <v>0</v>
      </c>
      <c r="F476">
        <f t="shared" si="366"/>
        <v>0</v>
      </c>
      <c r="G476">
        <f t="shared" si="387"/>
        <v>0</v>
      </c>
      <c r="H476">
        <f t="shared" si="388"/>
        <v>0</v>
      </c>
      <c r="I476" s="19">
        <f t="shared" si="389"/>
        <v>0</v>
      </c>
      <c r="J476" s="26">
        <f t="shared" si="390"/>
        <v>0</v>
      </c>
      <c r="L476" s="19">
        <f t="shared" si="391"/>
        <v>0</v>
      </c>
      <c r="M476" s="26">
        <f t="shared" si="367"/>
        <v>0</v>
      </c>
      <c r="N476" s="18">
        <f t="shared" si="392"/>
        <v>0</v>
      </c>
      <c r="O476" s="18">
        <f t="shared" si="393"/>
        <v>0</v>
      </c>
      <c r="P476" s="18">
        <f t="shared" si="394"/>
        <v>0</v>
      </c>
      <c r="Q476" s="18">
        <f t="shared" si="395"/>
        <v>0</v>
      </c>
      <c r="R476" s="18">
        <f t="shared" si="396"/>
        <v>0</v>
      </c>
      <c r="S476" s="26">
        <f t="shared" si="397"/>
        <v>0</v>
      </c>
      <c r="T476" s="27">
        <f t="shared" si="398"/>
        <v>0</v>
      </c>
      <c r="U476" s="27"/>
      <c r="V476" s="19">
        <f t="shared" si="368"/>
        <v>0</v>
      </c>
      <c r="W476" s="19">
        <f t="shared" ca="1" si="369"/>
        <v>0</v>
      </c>
      <c r="X476" s="19">
        <f t="shared" si="370"/>
        <v>0</v>
      </c>
      <c r="Y476" s="19">
        <f t="shared" si="371"/>
        <v>0</v>
      </c>
      <c r="Z476" s="19">
        <f t="shared" si="364"/>
        <v>0</v>
      </c>
      <c r="AA476" s="19">
        <f t="shared" ca="1" si="399"/>
        <v>0</v>
      </c>
      <c r="AB476">
        <f t="shared" si="362"/>
        <v>0</v>
      </c>
      <c r="AC476" s="19">
        <f t="shared" si="372"/>
        <v>0</v>
      </c>
      <c r="AD476" s="29">
        <f t="shared" si="363"/>
        <v>0</v>
      </c>
      <c r="AE476" s="19">
        <f t="shared" ca="1" si="373"/>
        <v>0</v>
      </c>
      <c r="AF476" s="29">
        <f t="shared" ca="1" si="400"/>
        <v>0</v>
      </c>
      <c r="AG476" s="19"/>
      <c r="AH476" s="19">
        <f t="shared" si="374"/>
        <v>0</v>
      </c>
      <c r="AI476" s="19">
        <f>SUM($AH$23:AH476)</f>
        <v>100000</v>
      </c>
      <c r="AJ476" s="19">
        <f t="shared" si="401"/>
        <v>165435.92301262161</v>
      </c>
      <c r="AK476" s="19">
        <f t="shared" ca="1" si="402"/>
        <v>165435.92301262161</v>
      </c>
      <c r="AL476" s="20">
        <f ca="1">IF($F$13,OFFSET(product_specs!$J$5,MIN(10,saving_model!AZ476),saving_model!$G$14),0)</f>
        <v>0</v>
      </c>
      <c r="AM476" s="19">
        <f t="shared" si="403"/>
        <v>165435.92301262161</v>
      </c>
      <c r="AN476" s="19">
        <f t="shared" si="412"/>
        <v>165394.83790876158</v>
      </c>
      <c r="AO476" s="19">
        <f t="shared" si="404"/>
        <v>0</v>
      </c>
      <c r="AP476" s="19">
        <f t="shared" si="405"/>
        <v>0</v>
      </c>
      <c r="AQ476" s="18">
        <f t="shared" si="375"/>
        <v>137.82903159063466</v>
      </c>
      <c r="AR476" s="18">
        <f t="shared" si="406"/>
        <v>0</v>
      </c>
      <c r="AS476" s="18">
        <f t="shared" si="407"/>
        <v>357.82827090135686</v>
      </c>
      <c r="AT476" s="3">
        <f>return!Q459</f>
        <v>2.1652834777332597E-3</v>
      </c>
      <c r="AU476" s="8">
        <f t="shared" si="376"/>
        <v>1.2071711042878155</v>
      </c>
      <c r="AV476">
        <f t="shared" si="377"/>
        <v>0</v>
      </c>
      <c r="AW476">
        <f t="shared" si="378"/>
        <v>0</v>
      </c>
      <c r="AX476">
        <f t="shared" si="408"/>
        <v>0</v>
      </c>
      <c r="AY476">
        <f t="shared" si="379"/>
        <v>0</v>
      </c>
      <c r="AZ476">
        <f t="shared" si="380"/>
        <v>37</v>
      </c>
      <c r="BA476">
        <f t="shared" si="381"/>
        <v>5</v>
      </c>
      <c r="BB476">
        <f t="shared" si="409"/>
        <v>4.9990033447522286E-3</v>
      </c>
      <c r="BC476">
        <f t="shared" si="382"/>
        <v>5.8365874752171691E-2</v>
      </c>
      <c r="BD476">
        <f>VLOOKUP(MIN(90,BE476),mortality!$A$4:$G$76,saving_model!BA476+2,FALSE)</f>
        <v>2.9182937376085846E-2</v>
      </c>
      <c r="BE476">
        <f t="shared" si="383"/>
        <v>86</v>
      </c>
      <c r="BF476" s="9">
        <f t="shared" si="410"/>
        <v>8.3717735912058888E-4</v>
      </c>
      <c r="BG476" s="7">
        <f>VLOOKUP(saving_model!AZ476,lapse!$B$4:$C$134,2,FALSE)</f>
        <v>0.01</v>
      </c>
      <c r="BI476">
        <f>discount_curve!K460</f>
        <v>0.62077973890064131</v>
      </c>
    </row>
    <row r="477" spans="1:61" x14ac:dyDescent="0.55000000000000004">
      <c r="A477">
        <f t="shared" si="411"/>
        <v>454</v>
      </c>
      <c r="B477" s="19">
        <f t="shared" ca="1" si="384"/>
        <v>0</v>
      </c>
      <c r="C477">
        <f t="shared" si="365"/>
        <v>0</v>
      </c>
      <c r="D477">
        <f t="shared" si="385"/>
        <v>0</v>
      </c>
      <c r="E477">
        <f t="shared" ca="1" si="386"/>
        <v>0</v>
      </c>
      <c r="F477">
        <f t="shared" si="366"/>
        <v>0</v>
      </c>
      <c r="G477">
        <f t="shared" si="387"/>
        <v>0</v>
      </c>
      <c r="H477">
        <f t="shared" si="388"/>
        <v>0</v>
      </c>
      <c r="I477" s="19">
        <f t="shared" si="389"/>
        <v>0</v>
      </c>
      <c r="J477" s="26">
        <f t="shared" si="390"/>
        <v>0</v>
      </c>
      <c r="L477" s="19">
        <f t="shared" si="391"/>
        <v>0</v>
      </c>
      <c r="M477" s="26">
        <f t="shared" si="367"/>
        <v>0</v>
      </c>
      <c r="N477" s="18">
        <f t="shared" si="392"/>
        <v>0</v>
      </c>
      <c r="O477" s="18">
        <f t="shared" si="393"/>
        <v>0</v>
      </c>
      <c r="P477" s="18">
        <f t="shared" si="394"/>
        <v>0</v>
      </c>
      <c r="Q477" s="18">
        <f t="shared" si="395"/>
        <v>0</v>
      </c>
      <c r="R477" s="18">
        <f t="shared" si="396"/>
        <v>0</v>
      </c>
      <c r="S477" s="26">
        <f t="shared" si="397"/>
        <v>0</v>
      </c>
      <c r="T477" s="27">
        <f t="shared" si="398"/>
        <v>0</v>
      </c>
      <c r="U477" s="27"/>
      <c r="V477" s="19">
        <f t="shared" si="368"/>
        <v>0</v>
      </c>
      <c r="W477" s="19">
        <f t="shared" ca="1" si="369"/>
        <v>0</v>
      </c>
      <c r="X477" s="19">
        <f t="shared" si="370"/>
        <v>0</v>
      </c>
      <c r="Y477" s="19">
        <f t="shared" si="371"/>
        <v>0</v>
      </c>
      <c r="Z477" s="19">
        <f t="shared" si="364"/>
        <v>0</v>
      </c>
      <c r="AA477" s="19">
        <f t="shared" ca="1" si="399"/>
        <v>0</v>
      </c>
      <c r="AB477">
        <f t="shared" si="362"/>
        <v>0</v>
      </c>
      <c r="AC477" s="19">
        <f t="shared" si="372"/>
        <v>0</v>
      </c>
      <c r="AD477" s="29">
        <f t="shared" si="363"/>
        <v>0</v>
      </c>
      <c r="AE477" s="19">
        <f t="shared" ca="1" si="373"/>
        <v>0</v>
      </c>
      <c r="AF477" s="29">
        <f t="shared" ca="1" si="400"/>
        <v>0</v>
      </c>
      <c r="AG477" s="19"/>
      <c r="AH477" s="19">
        <f t="shared" si="374"/>
        <v>0</v>
      </c>
      <c r="AI477" s="19">
        <f>SUM($AH$23:AH477)</f>
        <v>100000</v>
      </c>
      <c r="AJ477" s="19">
        <f t="shared" si="401"/>
        <v>164538.82092999341</v>
      </c>
      <c r="AK477" s="19">
        <f t="shared" ca="1" si="402"/>
        <v>164538.82092999341</v>
      </c>
      <c r="AL477" s="20">
        <f ca="1">IF($F$13,OFFSET(product_specs!$J$5,MIN(10,saving_model!AZ477),saving_model!$G$14),0)</f>
        <v>0</v>
      </c>
      <c r="AM477" s="19">
        <f t="shared" si="403"/>
        <v>164538.82092999341</v>
      </c>
      <c r="AN477" s="19">
        <f t="shared" si="412"/>
        <v>165614.83714807229</v>
      </c>
      <c r="AO477" s="19">
        <f t="shared" si="404"/>
        <v>0</v>
      </c>
      <c r="AP477" s="19">
        <f t="shared" si="405"/>
        <v>0</v>
      </c>
      <c r="AQ477" s="18">
        <f t="shared" si="375"/>
        <v>138.01236429006025</v>
      </c>
      <c r="AR477" s="18">
        <f t="shared" si="406"/>
        <v>0</v>
      </c>
      <c r="AS477" s="18">
        <f t="shared" si="407"/>
        <v>-1876.0077075775821</v>
      </c>
      <c r="AT477" s="3">
        <f>return!Q460</f>
        <v>-1.133698153822349E-2</v>
      </c>
      <c r="AU477" s="8">
        <f t="shared" si="376"/>
        <v>1.2076729432359958</v>
      </c>
      <c r="AV477">
        <f t="shared" si="377"/>
        <v>0</v>
      </c>
      <c r="AW477">
        <f t="shared" si="378"/>
        <v>0</v>
      </c>
      <c r="AX477">
        <f t="shared" si="408"/>
        <v>0</v>
      </c>
      <c r="AY477">
        <f t="shared" si="379"/>
        <v>0</v>
      </c>
      <c r="AZ477">
        <f t="shared" si="380"/>
        <v>37</v>
      </c>
      <c r="BA477">
        <f t="shared" si="381"/>
        <v>5</v>
      </c>
      <c r="BB477">
        <f t="shared" si="409"/>
        <v>4.9990033447522286E-3</v>
      </c>
      <c r="BC477">
        <f t="shared" si="382"/>
        <v>5.8365874752171691E-2</v>
      </c>
      <c r="BD477">
        <f>VLOOKUP(MIN(90,BE477),mortality!$A$4:$G$76,saving_model!BA477+2,FALSE)</f>
        <v>2.9182937376085846E-2</v>
      </c>
      <c r="BE477">
        <f t="shared" si="383"/>
        <v>86</v>
      </c>
      <c r="BF477" s="9">
        <f t="shared" si="410"/>
        <v>8.3717735912058888E-4</v>
      </c>
      <c r="BG477" s="7">
        <f>VLOOKUP(saving_model!AZ477,lapse!$B$4:$C$134,2,FALSE)</f>
        <v>0.01</v>
      </c>
      <c r="BI477">
        <f>discount_curve!K461</f>
        <v>0.62012671680399456</v>
      </c>
    </row>
    <row r="478" spans="1:61" x14ac:dyDescent="0.55000000000000004">
      <c r="A478">
        <f t="shared" si="411"/>
        <v>455</v>
      </c>
      <c r="B478" s="19">
        <f t="shared" ca="1" si="384"/>
        <v>0</v>
      </c>
      <c r="C478">
        <f t="shared" si="365"/>
        <v>0</v>
      </c>
      <c r="D478">
        <f t="shared" si="385"/>
        <v>0</v>
      </c>
      <c r="E478">
        <f t="shared" ca="1" si="386"/>
        <v>0</v>
      </c>
      <c r="F478">
        <f t="shared" si="366"/>
        <v>0</v>
      </c>
      <c r="G478">
        <f t="shared" si="387"/>
        <v>0</v>
      </c>
      <c r="H478">
        <f t="shared" si="388"/>
        <v>0</v>
      </c>
      <c r="I478" s="19">
        <f t="shared" si="389"/>
        <v>0</v>
      </c>
      <c r="J478" s="26">
        <f t="shared" si="390"/>
        <v>0</v>
      </c>
      <c r="L478" s="19">
        <f t="shared" si="391"/>
        <v>0</v>
      </c>
      <c r="M478" s="26">
        <f t="shared" si="367"/>
        <v>0</v>
      </c>
      <c r="N478" s="18">
        <f t="shared" si="392"/>
        <v>0</v>
      </c>
      <c r="O478" s="18">
        <f t="shared" si="393"/>
        <v>0</v>
      </c>
      <c r="P478" s="18">
        <f t="shared" si="394"/>
        <v>0</v>
      </c>
      <c r="Q478" s="18">
        <f t="shared" si="395"/>
        <v>0</v>
      </c>
      <c r="R478" s="18">
        <f t="shared" si="396"/>
        <v>0</v>
      </c>
      <c r="S478" s="26">
        <f t="shared" si="397"/>
        <v>0</v>
      </c>
      <c r="T478" s="27">
        <f t="shared" si="398"/>
        <v>0</v>
      </c>
      <c r="U478" s="27"/>
      <c r="V478" s="19">
        <f t="shared" si="368"/>
        <v>0</v>
      </c>
      <c r="W478" s="19">
        <f t="shared" ca="1" si="369"/>
        <v>0</v>
      </c>
      <c r="X478" s="19">
        <f t="shared" si="370"/>
        <v>0</v>
      </c>
      <c r="Y478" s="19">
        <f t="shared" si="371"/>
        <v>0</v>
      </c>
      <c r="Z478" s="19">
        <f t="shared" si="364"/>
        <v>0</v>
      </c>
      <c r="AA478" s="19">
        <f t="shared" ca="1" si="399"/>
        <v>0</v>
      </c>
      <c r="AB478">
        <f t="shared" si="362"/>
        <v>0</v>
      </c>
      <c r="AC478" s="19">
        <f t="shared" si="372"/>
        <v>0</v>
      </c>
      <c r="AD478" s="29">
        <f t="shared" si="363"/>
        <v>0</v>
      </c>
      <c r="AE478" s="19">
        <f t="shared" ca="1" si="373"/>
        <v>0</v>
      </c>
      <c r="AF478" s="29">
        <f t="shared" ca="1" si="400"/>
        <v>0</v>
      </c>
      <c r="AG478" s="19"/>
      <c r="AH478" s="19">
        <f t="shared" si="374"/>
        <v>0</v>
      </c>
      <c r="AI478" s="19">
        <f>SUM($AH$23:AH478)</f>
        <v>100000</v>
      </c>
      <c r="AJ478" s="19">
        <f t="shared" si="401"/>
        <v>163822.32049910168</v>
      </c>
      <c r="AK478" s="19">
        <f t="shared" ca="1" si="402"/>
        <v>163822.32049910168</v>
      </c>
      <c r="AL478" s="20">
        <f ca="1">IF($F$13,OFFSET(product_specs!$J$5,MIN(10,saving_model!AZ478),saving_model!$G$14),0)</f>
        <v>0</v>
      </c>
      <c r="AM478" s="19">
        <f t="shared" si="403"/>
        <v>163822.32049910168</v>
      </c>
      <c r="AN478" s="19">
        <f t="shared" si="412"/>
        <v>163600.81707620464</v>
      </c>
      <c r="AO478" s="19">
        <f t="shared" si="404"/>
        <v>0</v>
      </c>
      <c r="AP478" s="19">
        <f t="shared" si="405"/>
        <v>0</v>
      </c>
      <c r="AQ478" s="18">
        <f t="shared" si="375"/>
        <v>136.33401423017054</v>
      </c>
      <c r="AR478" s="18">
        <f t="shared" si="406"/>
        <v>0</v>
      </c>
      <c r="AS478" s="18">
        <f t="shared" si="407"/>
        <v>715.67487425442073</v>
      </c>
      <c r="AT478" s="3">
        <f>return!Q461</f>
        <v>4.3781674211338384E-3</v>
      </c>
      <c r="AU478" s="8">
        <f t="shared" si="376"/>
        <v>1.2081749908060766</v>
      </c>
      <c r="AV478">
        <f t="shared" si="377"/>
        <v>0</v>
      </c>
      <c r="AW478">
        <f t="shared" si="378"/>
        <v>0</v>
      </c>
      <c r="AX478">
        <f t="shared" si="408"/>
        <v>0</v>
      </c>
      <c r="AY478">
        <f t="shared" si="379"/>
        <v>0</v>
      </c>
      <c r="AZ478">
        <f t="shared" si="380"/>
        <v>37</v>
      </c>
      <c r="BA478">
        <f t="shared" si="381"/>
        <v>5</v>
      </c>
      <c r="BB478">
        <f t="shared" si="409"/>
        <v>4.9990033447522286E-3</v>
      </c>
      <c r="BC478">
        <f t="shared" si="382"/>
        <v>5.8365874752171691E-2</v>
      </c>
      <c r="BD478">
        <f>VLOOKUP(MIN(90,BE478),mortality!$A$4:$G$76,saving_model!BA478+2,FALSE)</f>
        <v>2.9182937376085846E-2</v>
      </c>
      <c r="BE478">
        <f t="shared" si="383"/>
        <v>86</v>
      </c>
      <c r="BF478" s="9">
        <f t="shared" si="410"/>
        <v>8.3717735912058888E-4</v>
      </c>
      <c r="BG478" s="7">
        <f>VLOOKUP(saving_model!AZ478,lapse!$B$4:$C$134,2,FALSE)</f>
        <v>0.01</v>
      </c>
      <c r="BI478">
        <f>discount_curve!K462</f>
        <v>0.61947438164642121</v>
      </c>
    </row>
    <row r="479" spans="1:61" x14ac:dyDescent="0.55000000000000004">
      <c r="A479">
        <f t="shared" si="411"/>
        <v>456</v>
      </c>
      <c r="B479" s="19">
        <f t="shared" ca="1" si="384"/>
        <v>0</v>
      </c>
      <c r="C479">
        <f t="shared" si="365"/>
        <v>0</v>
      </c>
      <c r="D479">
        <f t="shared" si="385"/>
        <v>0</v>
      </c>
      <c r="E479">
        <f t="shared" ca="1" si="386"/>
        <v>0</v>
      </c>
      <c r="F479">
        <f t="shared" si="366"/>
        <v>0</v>
      </c>
      <c r="G479">
        <f t="shared" si="387"/>
        <v>0</v>
      </c>
      <c r="H479">
        <f t="shared" si="388"/>
        <v>0</v>
      </c>
      <c r="I479" s="19">
        <f t="shared" si="389"/>
        <v>0</v>
      </c>
      <c r="J479" s="26">
        <f t="shared" si="390"/>
        <v>0</v>
      </c>
      <c r="L479" s="19">
        <f t="shared" si="391"/>
        <v>0</v>
      </c>
      <c r="M479" s="26">
        <f t="shared" si="367"/>
        <v>0</v>
      </c>
      <c r="N479" s="18">
        <f t="shared" si="392"/>
        <v>0</v>
      </c>
      <c r="O479" s="18">
        <f t="shared" si="393"/>
        <v>0</v>
      </c>
      <c r="P479" s="18">
        <f t="shared" si="394"/>
        <v>0</v>
      </c>
      <c r="Q479" s="18">
        <f t="shared" si="395"/>
        <v>0</v>
      </c>
      <c r="R479" s="18">
        <f t="shared" si="396"/>
        <v>0</v>
      </c>
      <c r="S479" s="26">
        <f t="shared" si="397"/>
        <v>0</v>
      </c>
      <c r="T479" s="27">
        <f t="shared" si="398"/>
        <v>0</v>
      </c>
      <c r="U479" s="27"/>
      <c r="V479" s="19">
        <f t="shared" si="368"/>
        <v>0</v>
      </c>
      <c r="W479" s="19">
        <f t="shared" ca="1" si="369"/>
        <v>0</v>
      </c>
      <c r="X479" s="19">
        <f t="shared" si="370"/>
        <v>0</v>
      </c>
      <c r="Y479" s="19">
        <f t="shared" si="371"/>
        <v>0</v>
      </c>
      <c r="Z479" s="19">
        <f t="shared" si="364"/>
        <v>0</v>
      </c>
      <c r="AA479" s="19">
        <f t="shared" ca="1" si="399"/>
        <v>0</v>
      </c>
      <c r="AB479">
        <f t="shared" si="362"/>
        <v>0</v>
      </c>
      <c r="AC479" s="19">
        <f t="shared" si="372"/>
        <v>0</v>
      </c>
      <c r="AD479" s="29">
        <f t="shared" si="363"/>
        <v>0</v>
      </c>
      <c r="AE479" s="19">
        <f t="shared" ca="1" si="373"/>
        <v>0</v>
      </c>
      <c r="AF479" s="29">
        <f t="shared" ca="1" si="400"/>
        <v>0</v>
      </c>
      <c r="AG479" s="19"/>
      <c r="AH479" s="19">
        <f t="shared" si="374"/>
        <v>0</v>
      </c>
      <c r="AI479" s="19">
        <f>SUM($AH$23:AH479)</f>
        <v>100000</v>
      </c>
      <c r="AJ479" s="19">
        <f t="shared" si="401"/>
        <v>165083.93615565717</v>
      </c>
      <c r="AK479" s="19">
        <f t="shared" ca="1" si="402"/>
        <v>165083.93615565717</v>
      </c>
      <c r="AL479" s="20">
        <f ca="1">IF($F$13,OFFSET(product_specs!$J$5,MIN(10,saving_model!AZ479),saving_model!$G$14),0)</f>
        <v>0</v>
      </c>
      <c r="AM479" s="19">
        <f t="shared" si="403"/>
        <v>165083.93615565717</v>
      </c>
      <c r="AN479" s="19">
        <f t="shared" si="412"/>
        <v>164180.15793622888</v>
      </c>
      <c r="AO479" s="19">
        <f t="shared" si="404"/>
        <v>0</v>
      </c>
      <c r="AP479" s="19">
        <f t="shared" si="405"/>
        <v>0</v>
      </c>
      <c r="AQ479" s="18">
        <f t="shared" si="375"/>
        <v>136.81679828019074</v>
      </c>
      <c r="AR479" s="18">
        <f t="shared" si="406"/>
        <v>0</v>
      </c>
      <c r="AS479" s="18">
        <f t="shared" si="407"/>
        <v>2081.1900354170034</v>
      </c>
      <c r="AT479" s="3">
        <f>return!Q462</f>
        <v>1.2686830327766074E-2</v>
      </c>
      <c r="AU479" s="8">
        <f t="shared" si="376"/>
        <v>1.2086772470847851</v>
      </c>
      <c r="AV479">
        <f t="shared" si="377"/>
        <v>0</v>
      </c>
      <c r="AW479">
        <f t="shared" si="378"/>
        <v>0</v>
      </c>
      <c r="AX479">
        <f t="shared" si="408"/>
        <v>0</v>
      </c>
      <c r="AY479">
        <f t="shared" si="379"/>
        <v>0</v>
      </c>
      <c r="AZ479">
        <f t="shared" si="380"/>
        <v>38</v>
      </c>
      <c r="BA479">
        <f t="shared" si="381"/>
        <v>5</v>
      </c>
      <c r="BB479">
        <f t="shared" si="409"/>
        <v>5.6338618034668109E-3</v>
      </c>
      <c r="BC479">
        <f t="shared" si="382"/>
        <v>6.5550321720638488E-2</v>
      </c>
      <c r="BD479">
        <f>VLOOKUP(MIN(90,BE479),mortality!$A$4:$G$76,saving_model!BA479+2,FALSE)</f>
        <v>3.2775160860319244E-2</v>
      </c>
      <c r="BE479">
        <f t="shared" si="383"/>
        <v>87</v>
      </c>
      <c r="BF479" s="9">
        <f t="shared" si="410"/>
        <v>8.3717735912058888E-4</v>
      </c>
      <c r="BG479" s="7">
        <f>VLOOKUP(saving_model!AZ479,lapse!$B$4:$C$134,2,FALSE)</f>
        <v>0.01</v>
      </c>
      <c r="BI479">
        <f>discount_curve!K463</f>
        <v>0.62138236552948378</v>
      </c>
    </row>
    <row r="480" spans="1:61" x14ac:dyDescent="0.55000000000000004">
      <c r="A480">
        <f t="shared" si="411"/>
        <v>457</v>
      </c>
      <c r="B480" s="19">
        <f t="shared" ca="1" si="384"/>
        <v>0</v>
      </c>
      <c r="C480">
        <f t="shared" si="365"/>
        <v>0</v>
      </c>
      <c r="D480">
        <f t="shared" si="385"/>
        <v>0</v>
      </c>
      <c r="E480">
        <f t="shared" ca="1" si="386"/>
        <v>0</v>
      </c>
      <c r="F480">
        <f t="shared" si="366"/>
        <v>0</v>
      </c>
      <c r="G480">
        <f t="shared" si="387"/>
        <v>0</v>
      </c>
      <c r="H480">
        <f t="shared" si="388"/>
        <v>0</v>
      </c>
      <c r="I480" s="19">
        <f t="shared" si="389"/>
        <v>0</v>
      </c>
      <c r="J480" s="26">
        <f t="shared" si="390"/>
        <v>0</v>
      </c>
      <c r="L480" s="19">
        <f t="shared" si="391"/>
        <v>0</v>
      </c>
      <c r="M480" s="26">
        <f t="shared" si="367"/>
        <v>0</v>
      </c>
      <c r="N480" s="18">
        <f t="shared" si="392"/>
        <v>0</v>
      </c>
      <c r="O480" s="18">
        <f t="shared" si="393"/>
        <v>0</v>
      </c>
      <c r="P480" s="18">
        <f t="shared" si="394"/>
        <v>0</v>
      </c>
      <c r="Q480" s="18">
        <f t="shared" si="395"/>
        <v>0</v>
      </c>
      <c r="R480" s="18">
        <f t="shared" si="396"/>
        <v>0</v>
      </c>
      <c r="S480" s="26">
        <f t="shared" si="397"/>
        <v>0</v>
      </c>
      <c r="T480" s="27">
        <f t="shared" si="398"/>
        <v>0</v>
      </c>
      <c r="U480" s="27"/>
      <c r="V480" s="19">
        <f t="shared" si="368"/>
        <v>0</v>
      </c>
      <c r="W480" s="19">
        <f t="shared" ca="1" si="369"/>
        <v>0</v>
      </c>
      <c r="X480" s="19">
        <f t="shared" si="370"/>
        <v>0</v>
      </c>
      <c r="Y480" s="19">
        <f t="shared" si="371"/>
        <v>0</v>
      </c>
      <c r="Z480" s="19">
        <f t="shared" si="364"/>
        <v>0</v>
      </c>
      <c r="AA480" s="19">
        <f t="shared" ca="1" si="399"/>
        <v>0</v>
      </c>
      <c r="AB480">
        <f t="shared" si="362"/>
        <v>0</v>
      </c>
      <c r="AC480" s="19">
        <f t="shared" si="372"/>
        <v>0</v>
      </c>
      <c r="AD480" s="29">
        <f t="shared" si="363"/>
        <v>0</v>
      </c>
      <c r="AE480" s="19">
        <f t="shared" ca="1" si="373"/>
        <v>0</v>
      </c>
      <c r="AF480" s="29">
        <f t="shared" ca="1" si="400"/>
        <v>0</v>
      </c>
      <c r="AG480" s="19"/>
      <c r="AH480" s="19">
        <f t="shared" si="374"/>
        <v>0</v>
      </c>
      <c r="AI480" s="19">
        <f>SUM($AH$23:AH480)</f>
        <v>100000</v>
      </c>
      <c r="AJ480" s="19">
        <f t="shared" si="401"/>
        <v>165569.1862414348</v>
      </c>
      <c r="AK480" s="19">
        <f t="shared" ca="1" si="402"/>
        <v>165569.1862414348</v>
      </c>
      <c r="AL480" s="20">
        <f ca="1">IF($F$13,OFFSET(product_specs!$J$5,MIN(10,saving_model!AZ480),saving_model!$G$14),0)</f>
        <v>0</v>
      </c>
      <c r="AM480" s="19">
        <f t="shared" si="403"/>
        <v>165569.1862414348</v>
      </c>
      <c r="AN480" s="19">
        <f t="shared" si="412"/>
        <v>166124.53117336569</v>
      </c>
      <c r="AO480" s="19">
        <f t="shared" si="404"/>
        <v>0</v>
      </c>
      <c r="AP480" s="19">
        <f t="shared" si="405"/>
        <v>0</v>
      </c>
      <c r="AQ480" s="18">
        <f t="shared" si="375"/>
        <v>138.43710931113807</v>
      </c>
      <c r="AR480" s="18">
        <f t="shared" si="406"/>
        <v>0</v>
      </c>
      <c r="AS480" s="18">
        <f t="shared" si="407"/>
        <v>-833.81564523950794</v>
      </c>
      <c r="AT480" s="3">
        <f>return!Q463</f>
        <v>-5.0234066289778223E-3</v>
      </c>
      <c r="AU480" s="8">
        <f t="shared" si="376"/>
        <v>1.2091797121588845</v>
      </c>
      <c r="AV480">
        <f t="shared" si="377"/>
        <v>0</v>
      </c>
      <c r="AW480">
        <f t="shared" si="378"/>
        <v>0</v>
      </c>
      <c r="AX480">
        <f t="shared" si="408"/>
        <v>0</v>
      </c>
      <c r="AY480">
        <f t="shared" si="379"/>
        <v>0</v>
      </c>
      <c r="AZ480">
        <f t="shared" si="380"/>
        <v>38</v>
      </c>
      <c r="BA480">
        <f t="shared" si="381"/>
        <v>5</v>
      </c>
      <c r="BB480">
        <f t="shared" si="409"/>
        <v>5.6338618034668109E-3</v>
      </c>
      <c r="BC480">
        <f t="shared" si="382"/>
        <v>6.5550321720638488E-2</v>
      </c>
      <c r="BD480">
        <f>VLOOKUP(MIN(90,BE480),mortality!$A$4:$G$76,saving_model!BA480+2,FALSE)</f>
        <v>3.2775160860319244E-2</v>
      </c>
      <c r="BE480">
        <f t="shared" si="383"/>
        <v>87</v>
      </c>
      <c r="BF480" s="9">
        <f t="shared" si="410"/>
        <v>8.3717735912058888E-4</v>
      </c>
      <c r="BG480" s="7">
        <f>VLOOKUP(saving_model!AZ480,lapse!$B$4:$C$134,2,FALSE)</f>
        <v>0.01</v>
      </c>
      <c r="BI480">
        <f>discount_curve!K464</f>
        <v>0.62073432843804877</v>
      </c>
    </row>
    <row r="481" spans="1:61" x14ac:dyDescent="0.55000000000000004">
      <c r="A481">
        <f t="shared" si="411"/>
        <v>458</v>
      </c>
      <c r="B481" s="19">
        <f t="shared" ca="1" si="384"/>
        <v>0</v>
      </c>
      <c r="C481">
        <f t="shared" si="365"/>
        <v>0</v>
      </c>
      <c r="D481">
        <f t="shared" si="385"/>
        <v>0</v>
      </c>
      <c r="E481">
        <f t="shared" ca="1" si="386"/>
        <v>0</v>
      </c>
      <c r="F481">
        <f t="shared" si="366"/>
        <v>0</v>
      </c>
      <c r="G481">
        <f t="shared" si="387"/>
        <v>0</v>
      </c>
      <c r="H481">
        <f t="shared" si="388"/>
        <v>0</v>
      </c>
      <c r="I481" s="19">
        <f t="shared" si="389"/>
        <v>0</v>
      </c>
      <c r="J481" s="26">
        <f t="shared" si="390"/>
        <v>0</v>
      </c>
      <c r="L481" s="19">
        <f t="shared" si="391"/>
        <v>0</v>
      </c>
      <c r="M481" s="26">
        <f t="shared" si="367"/>
        <v>0</v>
      </c>
      <c r="N481" s="18">
        <f t="shared" si="392"/>
        <v>0</v>
      </c>
      <c r="O481" s="18">
        <f t="shared" si="393"/>
        <v>0</v>
      </c>
      <c r="P481" s="18">
        <f t="shared" si="394"/>
        <v>0</v>
      </c>
      <c r="Q481" s="18">
        <f t="shared" si="395"/>
        <v>0</v>
      </c>
      <c r="R481" s="18">
        <f t="shared" si="396"/>
        <v>0</v>
      </c>
      <c r="S481" s="26">
        <f t="shared" si="397"/>
        <v>0</v>
      </c>
      <c r="T481" s="27">
        <f t="shared" si="398"/>
        <v>0</v>
      </c>
      <c r="U481" s="27"/>
      <c r="V481" s="19">
        <f t="shared" si="368"/>
        <v>0</v>
      </c>
      <c r="W481" s="19">
        <f t="shared" ca="1" si="369"/>
        <v>0</v>
      </c>
      <c r="X481" s="19">
        <f t="shared" si="370"/>
        <v>0</v>
      </c>
      <c r="Y481" s="19">
        <f t="shared" si="371"/>
        <v>0</v>
      </c>
      <c r="Z481" s="19">
        <f t="shared" si="364"/>
        <v>0</v>
      </c>
      <c r="AA481" s="19">
        <f t="shared" ca="1" si="399"/>
        <v>0</v>
      </c>
      <c r="AB481">
        <f t="shared" si="362"/>
        <v>0</v>
      </c>
      <c r="AC481" s="19">
        <f t="shared" si="372"/>
        <v>0</v>
      </c>
      <c r="AD481" s="29">
        <f t="shared" si="363"/>
        <v>0</v>
      </c>
      <c r="AE481" s="19">
        <f t="shared" ca="1" si="373"/>
        <v>0</v>
      </c>
      <c r="AF481" s="29">
        <f t="shared" ca="1" si="400"/>
        <v>0</v>
      </c>
      <c r="AG481" s="19"/>
      <c r="AH481" s="19">
        <f t="shared" si="374"/>
        <v>0</v>
      </c>
      <c r="AI481" s="19">
        <f>SUM($AH$23:AH481)</f>
        <v>100000</v>
      </c>
      <c r="AJ481" s="19">
        <f t="shared" si="401"/>
        <v>165069.0079947738</v>
      </c>
      <c r="AK481" s="19">
        <f t="shared" ca="1" si="402"/>
        <v>165069.0079947738</v>
      </c>
      <c r="AL481" s="20">
        <f ca="1">IF($F$13,OFFSET(product_specs!$J$5,MIN(10,saving_model!AZ481),saving_model!$G$14),0)</f>
        <v>0</v>
      </c>
      <c r="AM481" s="19">
        <f t="shared" si="403"/>
        <v>165069.0079947738</v>
      </c>
      <c r="AN481" s="19">
        <f t="shared" si="412"/>
        <v>165152.27841881503</v>
      </c>
      <c r="AO481" s="19">
        <f t="shared" si="404"/>
        <v>0</v>
      </c>
      <c r="AP481" s="19">
        <f t="shared" si="405"/>
        <v>0</v>
      </c>
      <c r="AQ481" s="18">
        <f t="shared" si="375"/>
        <v>137.62689868234585</v>
      </c>
      <c r="AR481" s="18">
        <f t="shared" si="406"/>
        <v>0</v>
      </c>
      <c r="AS481" s="18">
        <f t="shared" si="407"/>
        <v>108.71294928222983</v>
      </c>
      <c r="AT481" s="3">
        <f>return!Q464</f>
        <v>6.5880785906435868E-4</v>
      </c>
      <c r="AU481" s="8">
        <f t="shared" si="376"/>
        <v>1.2096823861151742</v>
      </c>
      <c r="AV481">
        <f t="shared" si="377"/>
        <v>0</v>
      </c>
      <c r="AW481">
        <f t="shared" si="378"/>
        <v>0</v>
      </c>
      <c r="AX481">
        <f t="shared" si="408"/>
        <v>0</v>
      </c>
      <c r="AY481">
        <f t="shared" si="379"/>
        <v>0</v>
      </c>
      <c r="AZ481">
        <f t="shared" si="380"/>
        <v>38</v>
      </c>
      <c r="BA481">
        <f t="shared" si="381"/>
        <v>5</v>
      </c>
      <c r="BB481">
        <f t="shared" si="409"/>
        <v>5.6338618034668109E-3</v>
      </c>
      <c r="BC481">
        <f t="shared" si="382"/>
        <v>6.5550321720638488E-2</v>
      </c>
      <c r="BD481">
        <f>VLOOKUP(MIN(90,BE481),mortality!$A$4:$G$76,saving_model!BA481+2,FALSE)</f>
        <v>3.2775160860319244E-2</v>
      </c>
      <c r="BE481">
        <f t="shared" si="383"/>
        <v>87</v>
      </c>
      <c r="BF481" s="9">
        <f t="shared" si="410"/>
        <v>8.3717735912058888E-4</v>
      </c>
      <c r="BG481" s="7">
        <f>VLOOKUP(saving_model!AZ481,lapse!$B$4:$C$134,2,FALSE)</f>
        <v>0.01</v>
      </c>
      <c r="BI481">
        <f>discount_curve!K465</f>
        <v>0.62008696718180811</v>
      </c>
    </row>
    <row r="482" spans="1:61" x14ac:dyDescent="0.55000000000000004">
      <c r="A482">
        <f t="shared" si="411"/>
        <v>459</v>
      </c>
      <c r="B482" s="19">
        <f t="shared" ca="1" si="384"/>
        <v>0</v>
      </c>
      <c r="C482">
        <f t="shared" si="365"/>
        <v>0</v>
      </c>
      <c r="D482">
        <f t="shared" si="385"/>
        <v>0</v>
      </c>
      <c r="E482">
        <f t="shared" ca="1" si="386"/>
        <v>0</v>
      </c>
      <c r="F482">
        <f t="shared" si="366"/>
        <v>0</v>
      </c>
      <c r="G482">
        <f t="shared" si="387"/>
        <v>0</v>
      </c>
      <c r="H482">
        <f t="shared" si="388"/>
        <v>0</v>
      </c>
      <c r="I482" s="19">
        <f t="shared" si="389"/>
        <v>0</v>
      </c>
      <c r="J482" s="26">
        <f t="shared" si="390"/>
        <v>0</v>
      </c>
      <c r="L482" s="19">
        <f t="shared" si="391"/>
        <v>0</v>
      </c>
      <c r="M482" s="26">
        <f t="shared" si="367"/>
        <v>0</v>
      </c>
      <c r="N482" s="18">
        <f t="shared" si="392"/>
        <v>0</v>
      </c>
      <c r="O482" s="18">
        <f t="shared" si="393"/>
        <v>0</v>
      </c>
      <c r="P482" s="18">
        <f t="shared" si="394"/>
        <v>0</v>
      </c>
      <c r="Q482" s="18">
        <f t="shared" si="395"/>
        <v>0</v>
      </c>
      <c r="R482" s="18">
        <f t="shared" si="396"/>
        <v>0</v>
      </c>
      <c r="S482" s="26">
        <f t="shared" si="397"/>
        <v>0</v>
      </c>
      <c r="T482" s="27">
        <f t="shared" si="398"/>
        <v>0</v>
      </c>
      <c r="U482" s="27"/>
      <c r="V482" s="19">
        <f t="shared" si="368"/>
        <v>0</v>
      </c>
      <c r="W482" s="19">
        <f t="shared" ca="1" si="369"/>
        <v>0</v>
      </c>
      <c r="X482" s="19">
        <f t="shared" si="370"/>
        <v>0</v>
      </c>
      <c r="Y482" s="19">
        <f t="shared" si="371"/>
        <v>0</v>
      </c>
      <c r="Z482" s="19">
        <f t="shared" si="364"/>
        <v>0</v>
      </c>
      <c r="AA482" s="19">
        <f t="shared" ca="1" si="399"/>
        <v>0</v>
      </c>
      <c r="AB482">
        <f t="shared" si="362"/>
        <v>0</v>
      </c>
      <c r="AC482" s="19">
        <f t="shared" si="372"/>
        <v>0</v>
      </c>
      <c r="AD482" s="29">
        <f t="shared" si="363"/>
        <v>0</v>
      </c>
      <c r="AE482" s="19">
        <f t="shared" ca="1" si="373"/>
        <v>0</v>
      </c>
      <c r="AF482" s="29">
        <f t="shared" ca="1" si="400"/>
        <v>0</v>
      </c>
      <c r="AG482" s="19"/>
      <c r="AH482" s="19">
        <f t="shared" si="374"/>
        <v>0</v>
      </c>
      <c r="AI482" s="19">
        <f>SUM($AH$23:AH482)</f>
        <v>100000</v>
      </c>
      <c r="AJ482" s="19">
        <f t="shared" si="401"/>
        <v>165864.04954017466</v>
      </c>
      <c r="AK482" s="19">
        <f t="shared" ca="1" si="402"/>
        <v>165864.04954017466</v>
      </c>
      <c r="AL482" s="20">
        <f ca="1">IF($F$13,OFFSET(product_specs!$J$5,MIN(10,saving_model!AZ482),saving_model!$G$14),0)</f>
        <v>0</v>
      </c>
      <c r="AM482" s="19">
        <f t="shared" si="403"/>
        <v>165864.04954017466</v>
      </c>
      <c r="AN482" s="19">
        <f t="shared" si="412"/>
        <v>165123.3644694149</v>
      </c>
      <c r="AO482" s="19">
        <f t="shared" si="404"/>
        <v>0</v>
      </c>
      <c r="AP482" s="19">
        <f t="shared" si="405"/>
        <v>0</v>
      </c>
      <c r="AQ482" s="18">
        <f t="shared" si="375"/>
        <v>137.60280372451243</v>
      </c>
      <c r="AR482" s="18">
        <f t="shared" si="406"/>
        <v>0</v>
      </c>
      <c r="AS482" s="18">
        <f t="shared" si="407"/>
        <v>1756.5757489686009</v>
      </c>
      <c r="AT482" s="3">
        <f>return!Q465</f>
        <v>1.0646832376529192E-2</v>
      </c>
      <c r="AU482" s="8">
        <f t="shared" si="376"/>
        <v>1.2101852690404895</v>
      </c>
      <c r="AV482">
        <f t="shared" si="377"/>
        <v>0</v>
      </c>
      <c r="AW482">
        <f t="shared" si="378"/>
        <v>0</v>
      </c>
      <c r="AX482">
        <f t="shared" si="408"/>
        <v>0</v>
      </c>
      <c r="AY482">
        <f t="shared" si="379"/>
        <v>0</v>
      </c>
      <c r="AZ482">
        <f t="shared" si="380"/>
        <v>38</v>
      </c>
      <c r="BA482">
        <f t="shared" si="381"/>
        <v>5</v>
      </c>
      <c r="BB482">
        <f t="shared" si="409"/>
        <v>5.6338618034668109E-3</v>
      </c>
      <c r="BC482">
        <f t="shared" si="382"/>
        <v>6.5550321720638488E-2</v>
      </c>
      <c r="BD482">
        <f>VLOOKUP(MIN(90,BE482),mortality!$A$4:$G$76,saving_model!BA482+2,FALSE)</f>
        <v>3.2775160860319244E-2</v>
      </c>
      <c r="BE482">
        <f t="shared" si="383"/>
        <v>87</v>
      </c>
      <c r="BF482" s="9">
        <f t="shared" si="410"/>
        <v>8.3717735912058888E-4</v>
      </c>
      <c r="BG482" s="7">
        <f>VLOOKUP(saving_model!AZ482,lapse!$B$4:$C$134,2,FALSE)</f>
        <v>0.01</v>
      </c>
      <c r="BI482">
        <f>discount_curve!K466</f>
        <v>0.61944028105593629</v>
      </c>
    </row>
    <row r="483" spans="1:61" x14ac:dyDescent="0.55000000000000004">
      <c r="A483">
        <f t="shared" si="411"/>
        <v>460</v>
      </c>
      <c r="B483" s="19">
        <f t="shared" ca="1" si="384"/>
        <v>0</v>
      </c>
      <c r="C483">
        <f t="shared" si="365"/>
        <v>0</v>
      </c>
      <c r="D483">
        <f t="shared" si="385"/>
        <v>0</v>
      </c>
      <c r="E483">
        <f t="shared" ca="1" si="386"/>
        <v>0</v>
      </c>
      <c r="F483">
        <f t="shared" si="366"/>
        <v>0</v>
      </c>
      <c r="G483">
        <f t="shared" si="387"/>
        <v>0</v>
      </c>
      <c r="H483">
        <f t="shared" si="388"/>
        <v>0</v>
      </c>
      <c r="I483" s="19">
        <f t="shared" si="389"/>
        <v>0</v>
      </c>
      <c r="J483" s="26">
        <f t="shared" si="390"/>
        <v>0</v>
      </c>
      <c r="L483" s="19">
        <f t="shared" si="391"/>
        <v>0</v>
      </c>
      <c r="M483" s="26">
        <f t="shared" si="367"/>
        <v>0</v>
      </c>
      <c r="N483" s="18">
        <f t="shared" si="392"/>
        <v>0</v>
      </c>
      <c r="O483" s="18">
        <f t="shared" si="393"/>
        <v>0</v>
      </c>
      <c r="P483" s="18">
        <f t="shared" si="394"/>
        <v>0</v>
      </c>
      <c r="Q483" s="18">
        <f t="shared" si="395"/>
        <v>0</v>
      </c>
      <c r="R483" s="18">
        <f t="shared" si="396"/>
        <v>0</v>
      </c>
      <c r="S483" s="26">
        <f t="shared" si="397"/>
        <v>0</v>
      </c>
      <c r="T483" s="27">
        <f t="shared" si="398"/>
        <v>0</v>
      </c>
      <c r="U483" s="27"/>
      <c r="V483" s="19">
        <f t="shared" si="368"/>
        <v>0</v>
      </c>
      <c r="W483" s="19">
        <f t="shared" ca="1" si="369"/>
        <v>0</v>
      </c>
      <c r="X483" s="19">
        <f t="shared" si="370"/>
        <v>0</v>
      </c>
      <c r="Y483" s="19">
        <f t="shared" si="371"/>
        <v>0</v>
      </c>
      <c r="Z483" s="19">
        <f t="shared" si="364"/>
        <v>0</v>
      </c>
      <c r="AA483" s="19">
        <f t="shared" ca="1" si="399"/>
        <v>0</v>
      </c>
      <c r="AB483">
        <f t="shared" si="362"/>
        <v>0</v>
      </c>
      <c r="AC483" s="19">
        <f t="shared" si="372"/>
        <v>0</v>
      </c>
      <c r="AD483" s="29">
        <f t="shared" si="363"/>
        <v>0</v>
      </c>
      <c r="AE483" s="19">
        <f t="shared" ca="1" si="373"/>
        <v>0</v>
      </c>
      <c r="AF483" s="29">
        <f t="shared" ca="1" si="400"/>
        <v>0</v>
      </c>
      <c r="AG483" s="19"/>
      <c r="AH483" s="19">
        <f t="shared" si="374"/>
        <v>0</v>
      </c>
      <c r="AI483" s="19">
        <f>SUM($AH$23:AH483)</f>
        <v>100000</v>
      </c>
      <c r="AJ483" s="19">
        <f t="shared" si="401"/>
        <v>166292.91265051212</v>
      </c>
      <c r="AK483" s="19">
        <f t="shared" ca="1" si="402"/>
        <v>166292.91265051212</v>
      </c>
      <c r="AL483" s="20">
        <f ca="1">IF($F$13,OFFSET(product_specs!$J$5,MIN(10,saving_model!AZ483),saving_model!$G$14),0)</f>
        <v>0</v>
      </c>
      <c r="AM483" s="19">
        <f t="shared" si="403"/>
        <v>166292.91265051212</v>
      </c>
      <c r="AN483" s="19">
        <f t="shared" si="412"/>
        <v>166742.33741465898</v>
      </c>
      <c r="AO483" s="19">
        <f t="shared" si="404"/>
        <v>0</v>
      </c>
      <c r="AP483" s="19">
        <f t="shared" si="405"/>
        <v>0</v>
      </c>
      <c r="AQ483" s="18">
        <f t="shared" si="375"/>
        <v>138.95194784554914</v>
      </c>
      <c r="AR483" s="18">
        <f t="shared" si="406"/>
        <v>0</v>
      </c>
      <c r="AS483" s="18">
        <f t="shared" si="407"/>
        <v>-620.94563260260293</v>
      </c>
      <c r="AT483" s="3">
        <f>return!Q466</f>
        <v>-3.7270889235698768E-3</v>
      </c>
      <c r="AU483" s="8">
        <f t="shared" si="376"/>
        <v>1.2106883610217021</v>
      </c>
      <c r="AV483">
        <f t="shared" si="377"/>
        <v>0</v>
      </c>
      <c r="AW483">
        <f t="shared" si="378"/>
        <v>0</v>
      </c>
      <c r="AX483">
        <f t="shared" si="408"/>
        <v>0</v>
      </c>
      <c r="AY483">
        <f t="shared" si="379"/>
        <v>0</v>
      </c>
      <c r="AZ483">
        <f t="shared" si="380"/>
        <v>38</v>
      </c>
      <c r="BA483">
        <f t="shared" si="381"/>
        <v>5</v>
      </c>
      <c r="BB483">
        <f t="shared" si="409"/>
        <v>5.6338618034668109E-3</v>
      </c>
      <c r="BC483">
        <f t="shared" si="382"/>
        <v>6.5550321720638488E-2</v>
      </c>
      <c r="BD483">
        <f>VLOOKUP(MIN(90,BE483),mortality!$A$4:$G$76,saving_model!BA483+2,FALSE)</f>
        <v>3.2775160860319244E-2</v>
      </c>
      <c r="BE483">
        <f t="shared" si="383"/>
        <v>87</v>
      </c>
      <c r="BF483" s="9">
        <f t="shared" si="410"/>
        <v>8.3717735912058888E-4</v>
      </c>
      <c r="BG483" s="7">
        <f>VLOOKUP(saving_model!AZ483,lapse!$B$4:$C$134,2,FALSE)</f>
        <v>0.01</v>
      </c>
      <c r="BI483">
        <f>discount_curve!K467</f>
        <v>0.61879426935634263</v>
      </c>
    </row>
    <row r="484" spans="1:61" x14ac:dyDescent="0.55000000000000004">
      <c r="A484">
        <f t="shared" si="411"/>
        <v>461</v>
      </c>
      <c r="B484" s="19">
        <f t="shared" ca="1" si="384"/>
        <v>0</v>
      </c>
      <c r="C484">
        <f t="shared" si="365"/>
        <v>0</v>
      </c>
      <c r="D484">
        <f t="shared" si="385"/>
        <v>0</v>
      </c>
      <c r="E484">
        <f t="shared" ca="1" si="386"/>
        <v>0</v>
      </c>
      <c r="F484">
        <f t="shared" si="366"/>
        <v>0</v>
      </c>
      <c r="G484">
        <f t="shared" si="387"/>
        <v>0</v>
      </c>
      <c r="H484">
        <f t="shared" si="388"/>
        <v>0</v>
      </c>
      <c r="I484" s="19">
        <f t="shared" si="389"/>
        <v>0</v>
      </c>
      <c r="J484" s="26">
        <f t="shared" si="390"/>
        <v>0</v>
      </c>
      <c r="L484" s="19">
        <f t="shared" si="391"/>
        <v>0</v>
      </c>
      <c r="M484" s="26">
        <f t="shared" si="367"/>
        <v>0</v>
      </c>
      <c r="N484" s="18">
        <f t="shared" si="392"/>
        <v>0</v>
      </c>
      <c r="O484" s="18">
        <f t="shared" si="393"/>
        <v>0</v>
      </c>
      <c r="P484" s="18">
        <f t="shared" si="394"/>
        <v>0</v>
      </c>
      <c r="Q484" s="18">
        <f t="shared" si="395"/>
        <v>0</v>
      </c>
      <c r="R484" s="18">
        <f t="shared" si="396"/>
        <v>0</v>
      </c>
      <c r="S484" s="26">
        <f t="shared" si="397"/>
        <v>0</v>
      </c>
      <c r="T484" s="27">
        <f t="shared" si="398"/>
        <v>0</v>
      </c>
      <c r="U484" s="27"/>
      <c r="V484" s="19">
        <f t="shared" si="368"/>
        <v>0</v>
      </c>
      <c r="W484" s="19">
        <f t="shared" ca="1" si="369"/>
        <v>0</v>
      </c>
      <c r="X484" s="19">
        <f t="shared" si="370"/>
        <v>0</v>
      </c>
      <c r="Y484" s="19">
        <f t="shared" si="371"/>
        <v>0</v>
      </c>
      <c r="Z484" s="19">
        <f t="shared" si="364"/>
        <v>0</v>
      </c>
      <c r="AA484" s="19">
        <f t="shared" ca="1" si="399"/>
        <v>0</v>
      </c>
      <c r="AB484">
        <f t="shared" si="362"/>
        <v>0</v>
      </c>
      <c r="AC484" s="19">
        <f t="shared" si="372"/>
        <v>0</v>
      </c>
      <c r="AD484" s="29">
        <f t="shared" si="363"/>
        <v>0</v>
      </c>
      <c r="AE484" s="19">
        <f t="shared" ca="1" si="373"/>
        <v>0</v>
      </c>
      <c r="AF484" s="29">
        <f t="shared" ca="1" si="400"/>
        <v>0</v>
      </c>
      <c r="AG484" s="19"/>
      <c r="AH484" s="19">
        <f t="shared" si="374"/>
        <v>0</v>
      </c>
      <c r="AI484" s="19">
        <f>SUM($AH$23:AH484)</f>
        <v>100000</v>
      </c>
      <c r="AJ484" s="19">
        <f t="shared" si="401"/>
        <v>164466.42485442545</v>
      </c>
      <c r="AK484" s="19">
        <f t="shared" ca="1" si="402"/>
        <v>164466.42485442545</v>
      </c>
      <c r="AL484" s="20">
        <f ca="1">IF($F$13,OFFSET(product_specs!$J$5,MIN(10,saving_model!AZ484),saving_model!$G$14),0)</f>
        <v>0</v>
      </c>
      <c r="AM484" s="19">
        <f t="shared" si="403"/>
        <v>164466.42485442545</v>
      </c>
      <c r="AN484" s="19">
        <f t="shared" si="412"/>
        <v>165982.43983421082</v>
      </c>
      <c r="AO484" s="19">
        <f t="shared" si="404"/>
        <v>0</v>
      </c>
      <c r="AP484" s="19">
        <f t="shared" si="405"/>
        <v>0</v>
      </c>
      <c r="AQ484" s="18">
        <f t="shared" si="375"/>
        <v>138.31869986184236</v>
      </c>
      <c r="AR484" s="18">
        <f t="shared" si="406"/>
        <v>0</v>
      </c>
      <c r="AS484" s="18">
        <f t="shared" si="407"/>
        <v>-2755.3925598470119</v>
      </c>
      <c r="AT484" s="3">
        <f>return!Q467</f>
        <v>-1.6614351723778564E-2</v>
      </c>
      <c r="AU484" s="8">
        <f t="shared" si="376"/>
        <v>1.2111916621457195</v>
      </c>
      <c r="AV484">
        <f t="shared" si="377"/>
        <v>0</v>
      </c>
      <c r="AW484">
        <f t="shared" si="378"/>
        <v>0</v>
      </c>
      <c r="AX484">
        <f t="shared" si="408"/>
        <v>0</v>
      </c>
      <c r="AY484">
        <f t="shared" si="379"/>
        <v>0</v>
      </c>
      <c r="AZ484">
        <f t="shared" si="380"/>
        <v>38</v>
      </c>
      <c r="BA484">
        <f t="shared" si="381"/>
        <v>5</v>
      </c>
      <c r="BB484">
        <f t="shared" si="409"/>
        <v>5.6338618034668109E-3</v>
      </c>
      <c r="BC484">
        <f t="shared" si="382"/>
        <v>6.5550321720638488E-2</v>
      </c>
      <c r="BD484">
        <f>VLOOKUP(MIN(90,BE484),mortality!$A$4:$G$76,saving_model!BA484+2,FALSE)</f>
        <v>3.2775160860319244E-2</v>
      </c>
      <c r="BE484">
        <f t="shared" si="383"/>
        <v>87</v>
      </c>
      <c r="BF484" s="9">
        <f t="shared" si="410"/>
        <v>8.3717735912058888E-4</v>
      </c>
      <c r="BG484" s="7">
        <f>VLOOKUP(saving_model!AZ484,lapse!$B$4:$C$134,2,FALSE)</f>
        <v>0.01</v>
      </c>
      <c r="BI484">
        <f>discount_curve!K468</f>
        <v>0.61814893137967053</v>
      </c>
    </row>
    <row r="485" spans="1:61" x14ac:dyDescent="0.55000000000000004">
      <c r="A485">
        <f t="shared" si="411"/>
        <v>462</v>
      </c>
      <c r="B485" s="19">
        <f t="shared" ca="1" si="384"/>
        <v>0</v>
      </c>
      <c r="C485">
        <f t="shared" si="365"/>
        <v>0</v>
      </c>
      <c r="D485">
        <f t="shared" si="385"/>
        <v>0</v>
      </c>
      <c r="E485">
        <f t="shared" ca="1" si="386"/>
        <v>0</v>
      </c>
      <c r="F485">
        <f t="shared" si="366"/>
        <v>0</v>
      </c>
      <c r="G485">
        <f t="shared" si="387"/>
        <v>0</v>
      </c>
      <c r="H485">
        <f t="shared" si="388"/>
        <v>0</v>
      </c>
      <c r="I485" s="19">
        <f t="shared" si="389"/>
        <v>0</v>
      </c>
      <c r="J485" s="26">
        <f t="shared" si="390"/>
        <v>0</v>
      </c>
      <c r="L485" s="19">
        <f t="shared" si="391"/>
        <v>0</v>
      </c>
      <c r="M485" s="26">
        <f t="shared" si="367"/>
        <v>0</v>
      </c>
      <c r="N485" s="18">
        <f t="shared" si="392"/>
        <v>0</v>
      </c>
      <c r="O485" s="18">
        <f t="shared" si="393"/>
        <v>0</v>
      </c>
      <c r="P485" s="18">
        <f t="shared" si="394"/>
        <v>0</v>
      </c>
      <c r="Q485" s="18">
        <f t="shared" si="395"/>
        <v>0</v>
      </c>
      <c r="R485" s="18">
        <f t="shared" si="396"/>
        <v>0</v>
      </c>
      <c r="S485" s="26">
        <f t="shared" si="397"/>
        <v>0</v>
      </c>
      <c r="T485" s="27">
        <f t="shared" si="398"/>
        <v>0</v>
      </c>
      <c r="U485" s="27"/>
      <c r="V485" s="19">
        <f t="shared" si="368"/>
        <v>0</v>
      </c>
      <c r="W485" s="19">
        <f t="shared" ca="1" si="369"/>
        <v>0</v>
      </c>
      <c r="X485" s="19">
        <f t="shared" si="370"/>
        <v>0</v>
      </c>
      <c r="Y485" s="19">
        <f t="shared" si="371"/>
        <v>0</v>
      </c>
      <c r="Z485" s="19">
        <f t="shared" si="364"/>
        <v>0</v>
      </c>
      <c r="AA485" s="19">
        <f t="shared" ca="1" si="399"/>
        <v>0</v>
      </c>
      <c r="AB485">
        <f t="shared" si="362"/>
        <v>0</v>
      </c>
      <c r="AC485" s="19">
        <f t="shared" si="372"/>
        <v>0</v>
      </c>
      <c r="AD485" s="29">
        <f t="shared" si="363"/>
        <v>0</v>
      </c>
      <c r="AE485" s="19">
        <f t="shared" ca="1" si="373"/>
        <v>0</v>
      </c>
      <c r="AF485" s="29">
        <f t="shared" ca="1" si="400"/>
        <v>0</v>
      </c>
      <c r="AG485" s="19"/>
      <c r="AH485" s="19">
        <f t="shared" si="374"/>
        <v>0</v>
      </c>
      <c r="AI485" s="19">
        <f>SUM($AH$23:AH485)</f>
        <v>100000</v>
      </c>
      <c r="AJ485" s="19">
        <f t="shared" si="401"/>
        <v>162323.91010821002</v>
      </c>
      <c r="AK485" s="19">
        <f t="shared" ca="1" si="402"/>
        <v>162323.91010821002</v>
      </c>
      <c r="AL485" s="20">
        <f ca="1">IF($F$13,OFFSET(product_specs!$J$5,MIN(10,saving_model!AZ485),saving_model!$G$14),0)</f>
        <v>0</v>
      </c>
      <c r="AM485" s="19">
        <f t="shared" si="403"/>
        <v>162323.91010821002</v>
      </c>
      <c r="AN485" s="19">
        <f t="shared" si="412"/>
        <v>163088.72857450196</v>
      </c>
      <c r="AO485" s="19">
        <f t="shared" si="404"/>
        <v>0</v>
      </c>
      <c r="AP485" s="19">
        <f t="shared" si="405"/>
        <v>0</v>
      </c>
      <c r="AQ485" s="18">
        <f t="shared" si="375"/>
        <v>135.90727381208498</v>
      </c>
      <c r="AR485" s="18">
        <f t="shared" si="406"/>
        <v>0</v>
      </c>
      <c r="AS485" s="18">
        <f t="shared" si="407"/>
        <v>-1257.822384959753</v>
      </c>
      <c r="AT485" s="3">
        <f>return!Q468</f>
        <v>-7.7189359160511062E-3</v>
      </c>
      <c r="AU485" s="8">
        <f t="shared" si="376"/>
        <v>1.2116951724994856</v>
      </c>
      <c r="AV485">
        <f t="shared" si="377"/>
        <v>0</v>
      </c>
      <c r="AW485">
        <f t="shared" si="378"/>
        <v>0</v>
      </c>
      <c r="AX485">
        <f t="shared" si="408"/>
        <v>0</v>
      </c>
      <c r="AY485">
        <f t="shared" si="379"/>
        <v>0</v>
      </c>
      <c r="AZ485">
        <f t="shared" si="380"/>
        <v>38</v>
      </c>
      <c r="BA485">
        <f t="shared" si="381"/>
        <v>5</v>
      </c>
      <c r="BB485">
        <f t="shared" si="409"/>
        <v>5.6338618034668109E-3</v>
      </c>
      <c r="BC485">
        <f t="shared" si="382"/>
        <v>6.5550321720638488E-2</v>
      </c>
      <c r="BD485">
        <f>VLOOKUP(MIN(90,BE485),mortality!$A$4:$G$76,saving_model!BA485+2,FALSE)</f>
        <v>3.2775160860319244E-2</v>
      </c>
      <c r="BE485">
        <f t="shared" si="383"/>
        <v>87</v>
      </c>
      <c r="BF485" s="9">
        <f t="shared" si="410"/>
        <v>8.3717735912058888E-4</v>
      </c>
      <c r="BG485" s="7">
        <f>VLOOKUP(saving_model!AZ485,lapse!$B$4:$C$134,2,FALSE)</f>
        <v>0.01</v>
      </c>
      <c r="BI485">
        <f>discount_curve!K469</f>
        <v>0.61750426642329781</v>
      </c>
    </row>
    <row r="486" spans="1:61" x14ac:dyDescent="0.55000000000000004">
      <c r="A486">
        <f t="shared" si="411"/>
        <v>463</v>
      </c>
      <c r="B486" s="19">
        <f t="shared" ca="1" si="384"/>
        <v>0</v>
      </c>
      <c r="C486">
        <f t="shared" si="365"/>
        <v>0</v>
      </c>
      <c r="D486">
        <f t="shared" si="385"/>
        <v>0</v>
      </c>
      <c r="E486">
        <f t="shared" ca="1" si="386"/>
        <v>0</v>
      </c>
      <c r="F486">
        <f t="shared" si="366"/>
        <v>0</v>
      </c>
      <c r="G486">
        <f t="shared" si="387"/>
        <v>0</v>
      </c>
      <c r="H486">
        <f t="shared" si="388"/>
        <v>0</v>
      </c>
      <c r="I486" s="19">
        <f t="shared" si="389"/>
        <v>0</v>
      </c>
      <c r="J486" s="26">
        <f t="shared" si="390"/>
        <v>0</v>
      </c>
      <c r="L486" s="19">
        <f t="shared" si="391"/>
        <v>0</v>
      </c>
      <c r="M486" s="26">
        <f t="shared" si="367"/>
        <v>0</v>
      </c>
      <c r="N486" s="18">
        <f t="shared" si="392"/>
        <v>0</v>
      </c>
      <c r="O486" s="18">
        <f t="shared" si="393"/>
        <v>0</v>
      </c>
      <c r="P486" s="18">
        <f t="shared" si="394"/>
        <v>0</v>
      </c>
      <c r="Q486" s="18">
        <f t="shared" si="395"/>
        <v>0</v>
      </c>
      <c r="R486" s="18">
        <f t="shared" si="396"/>
        <v>0</v>
      </c>
      <c r="S486" s="26">
        <f t="shared" si="397"/>
        <v>0</v>
      </c>
      <c r="T486" s="27">
        <f t="shared" si="398"/>
        <v>0</v>
      </c>
      <c r="U486" s="27"/>
      <c r="V486" s="19">
        <f t="shared" si="368"/>
        <v>0</v>
      </c>
      <c r="W486" s="19">
        <f t="shared" ca="1" si="369"/>
        <v>0</v>
      </c>
      <c r="X486" s="19">
        <f t="shared" si="370"/>
        <v>0</v>
      </c>
      <c r="Y486" s="19">
        <f t="shared" si="371"/>
        <v>0</v>
      </c>
      <c r="Z486" s="19">
        <f t="shared" si="364"/>
        <v>0</v>
      </c>
      <c r="AA486" s="19">
        <f t="shared" ca="1" si="399"/>
        <v>0</v>
      </c>
      <c r="AB486">
        <f t="shared" si="362"/>
        <v>0</v>
      </c>
      <c r="AC486" s="19">
        <f t="shared" si="372"/>
        <v>0</v>
      </c>
      <c r="AD486" s="29">
        <f t="shared" si="363"/>
        <v>0</v>
      </c>
      <c r="AE486" s="19">
        <f t="shared" ca="1" si="373"/>
        <v>0</v>
      </c>
      <c r="AF486" s="29">
        <f t="shared" ca="1" si="400"/>
        <v>0</v>
      </c>
      <c r="AG486" s="19"/>
      <c r="AH486" s="19">
        <f t="shared" si="374"/>
        <v>0</v>
      </c>
      <c r="AI486" s="19">
        <f>SUM($AH$23:AH486)</f>
        <v>100000</v>
      </c>
      <c r="AJ486" s="19">
        <f t="shared" si="401"/>
        <v>162545.38387429895</v>
      </c>
      <c r="AK486" s="19">
        <f t="shared" ca="1" si="402"/>
        <v>162545.38387429895</v>
      </c>
      <c r="AL486" s="20">
        <f ca="1">IF($F$13,OFFSET(product_specs!$J$5,MIN(10,saving_model!AZ486),saving_model!$G$14),0)</f>
        <v>0</v>
      </c>
      <c r="AM486" s="19">
        <f t="shared" si="403"/>
        <v>162545.38387429895</v>
      </c>
      <c r="AN486" s="19">
        <f t="shared" si="412"/>
        <v>161694.99891573013</v>
      </c>
      <c r="AO486" s="19">
        <f t="shared" si="404"/>
        <v>0</v>
      </c>
      <c r="AP486" s="19">
        <f t="shared" si="405"/>
        <v>0</v>
      </c>
      <c r="AQ486" s="18">
        <f t="shared" si="375"/>
        <v>134.74583242977511</v>
      </c>
      <c r="AR486" s="18">
        <f t="shared" si="406"/>
        <v>0</v>
      </c>
      <c r="AS486" s="18">
        <f t="shared" si="407"/>
        <v>1970.2615819971445</v>
      </c>
      <c r="AT486" s="3">
        <f>return!Q469</f>
        <v>1.219521227774556E-2</v>
      </c>
      <c r="AU486" s="8">
        <f t="shared" si="376"/>
        <v>1.21219889216998</v>
      </c>
      <c r="AV486">
        <f t="shared" si="377"/>
        <v>0</v>
      </c>
      <c r="AW486">
        <f t="shared" si="378"/>
        <v>0</v>
      </c>
      <c r="AX486">
        <f t="shared" si="408"/>
        <v>0</v>
      </c>
      <c r="AY486">
        <f t="shared" si="379"/>
        <v>0</v>
      </c>
      <c r="AZ486">
        <f t="shared" si="380"/>
        <v>38</v>
      </c>
      <c r="BA486">
        <f t="shared" si="381"/>
        <v>5</v>
      </c>
      <c r="BB486">
        <f t="shared" si="409"/>
        <v>5.6338618034668109E-3</v>
      </c>
      <c r="BC486">
        <f t="shared" si="382"/>
        <v>6.5550321720638488E-2</v>
      </c>
      <c r="BD486">
        <f>VLOOKUP(MIN(90,BE486),mortality!$A$4:$G$76,saving_model!BA486+2,FALSE)</f>
        <v>3.2775160860319244E-2</v>
      </c>
      <c r="BE486">
        <f t="shared" si="383"/>
        <v>87</v>
      </c>
      <c r="BF486" s="9">
        <f t="shared" si="410"/>
        <v>8.3717735912058888E-4</v>
      </c>
      <c r="BG486" s="7">
        <f>VLOOKUP(saving_model!AZ486,lapse!$B$4:$C$134,2,FALSE)</f>
        <v>0.01</v>
      </c>
      <c r="BI486">
        <f>discount_curve!K470</f>
        <v>0.61686027378533359</v>
      </c>
    </row>
    <row r="487" spans="1:61" x14ac:dyDescent="0.55000000000000004">
      <c r="A487">
        <f t="shared" si="411"/>
        <v>464</v>
      </c>
      <c r="B487" s="19">
        <f t="shared" ca="1" si="384"/>
        <v>0</v>
      </c>
      <c r="C487">
        <f t="shared" si="365"/>
        <v>0</v>
      </c>
      <c r="D487">
        <f t="shared" si="385"/>
        <v>0</v>
      </c>
      <c r="E487">
        <f t="shared" ca="1" si="386"/>
        <v>0</v>
      </c>
      <c r="F487">
        <f t="shared" si="366"/>
        <v>0</v>
      </c>
      <c r="G487">
        <f t="shared" si="387"/>
        <v>0</v>
      </c>
      <c r="H487">
        <f t="shared" si="388"/>
        <v>0</v>
      </c>
      <c r="I487" s="19">
        <f t="shared" si="389"/>
        <v>0</v>
      </c>
      <c r="J487" s="26">
        <f t="shared" si="390"/>
        <v>0</v>
      </c>
      <c r="L487" s="19">
        <f t="shared" si="391"/>
        <v>0</v>
      </c>
      <c r="M487" s="26">
        <f t="shared" si="367"/>
        <v>0</v>
      </c>
      <c r="N487" s="18">
        <f t="shared" si="392"/>
        <v>0</v>
      </c>
      <c r="O487" s="18">
        <f t="shared" si="393"/>
        <v>0</v>
      </c>
      <c r="P487" s="18">
        <f t="shared" si="394"/>
        <v>0</v>
      </c>
      <c r="Q487" s="18">
        <f t="shared" si="395"/>
        <v>0</v>
      </c>
      <c r="R487" s="18">
        <f t="shared" si="396"/>
        <v>0</v>
      </c>
      <c r="S487" s="26">
        <f t="shared" si="397"/>
        <v>0</v>
      </c>
      <c r="T487" s="27">
        <f t="shared" si="398"/>
        <v>0</v>
      </c>
      <c r="U487" s="27"/>
      <c r="V487" s="19">
        <f t="shared" si="368"/>
        <v>0</v>
      </c>
      <c r="W487" s="19">
        <f t="shared" ca="1" si="369"/>
        <v>0</v>
      </c>
      <c r="X487" s="19">
        <f t="shared" si="370"/>
        <v>0</v>
      </c>
      <c r="Y487" s="19">
        <f t="shared" si="371"/>
        <v>0</v>
      </c>
      <c r="Z487" s="19">
        <f t="shared" si="364"/>
        <v>0</v>
      </c>
      <c r="AA487" s="19">
        <f t="shared" ca="1" si="399"/>
        <v>0</v>
      </c>
      <c r="AB487">
        <f t="shared" si="362"/>
        <v>0</v>
      </c>
      <c r="AC487" s="19">
        <f t="shared" si="372"/>
        <v>0</v>
      </c>
      <c r="AD487" s="29">
        <f t="shared" si="363"/>
        <v>0</v>
      </c>
      <c r="AE487" s="19">
        <f t="shared" ca="1" si="373"/>
        <v>0</v>
      </c>
      <c r="AF487" s="29">
        <f t="shared" ca="1" si="400"/>
        <v>0</v>
      </c>
      <c r="AG487" s="19"/>
      <c r="AH487" s="19">
        <f t="shared" si="374"/>
        <v>0</v>
      </c>
      <c r="AI487" s="19">
        <f>SUM($AH$23:AH487)</f>
        <v>100000</v>
      </c>
      <c r="AJ487" s="19">
        <f t="shared" si="401"/>
        <v>164034.90151029293</v>
      </c>
      <c r="AK487" s="19">
        <f t="shared" ca="1" si="402"/>
        <v>164034.90151029293</v>
      </c>
      <c r="AL487" s="20">
        <f ca="1">IF($F$13,OFFSET(product_specs!$J$5,MIN(10,saving_model!AZ487),saving_model!$G$14),0)</f>
        <v>0</v>
      </c>
      <c r="AM487" s="19">
        <f t="shared" si="403"/>
        <v>164034.90151029293</v>
      </c>
      <c r="AN487" s="19">
        <f t="shared" si="412"/>
        <v>163530.51466529752</v>
      </c>
      <c r="AO487" s="19">
        <f t="shared" si="404"/>
        <v>0</v>
      </c>
      <c r="AP487" s="19">
        <f t="shared" si="405"/>
        <v>0</v>
      </c>
      <c r="AQ487" s="18">
        <f t="shared" si="375"/>
        <v>136.27542888774795</v>
      </c>
      <c r="AR487" s="18">
        <f t="shared" si="406"/>
        <v>0</v>
      </c>
      <c r="AS487" s="18">
        <f t="shared" si="407"/>
        <v>1281.324547766287</v>
      </c>
      <c r="AT487" s="3">
        <f>return!Q470</f>
        <v>7.841919970705824E-3</v>
      </c>
      <c r="AU487" s="8">
        <f t="shared" si="376"/>
        <v>1.2127028212442192</v>
      </c>
      <c r="AV487">
        <f t="shared" si="377"/>
        <v>0</v>
      </c>
      <c r="AW487">
        <f t="shared" si="378"/>
        <v>0</v>
      </c>
      <c r="AX487">
        <f t="shared" si="408"/>
        <v>0</v>
      </c>
      <c r="AY487">
        <f t="shared" si="379"/>
        <v>0</v>
      </c>
      <c r="AZ487">
        <f t="shared" si="380"/>
        <v>38</v>
      </c>
      <c r="BA487">
        <f t="shared" si="381"/>
        <v>5</v>
      </c>
      <c r="BB487">
        <f t="shared" si="409"/>
        <v>5.6338618034668109E-3</v>
      </c>
      <c r="BC487">
        <f t="shared" si="382"/>
        <v>6.5550321720638488E-2</v>
      </c>
      <c r="BD487">
        <f>VLOOKUP(MIN(90,BE487),mortality!$A$4:$G$76,saving_model!BA487+2,FALSE)</f>
        <v>3.2775160860319244E-2</v>
      </c>
      <c r="BE487">
        <f t="shared" si="383"/>
        <v>87</v>
      </c>
      <c r="BF487" s="9">
        <f t="shared" si="410"/>
        <v>8.3717735912058888E-4</v>
      </c>
      <c r="BG487" s="7">
        <f>VLOOKUP(saving_model!AZ487,lapse!$B$4:$C$134,2,FALSE)</f>
        <v>0.01</v>
      </c>
      <c r="BI487">
        <f>discount_curve!K471</f>
        <v>0.61621695276462018</v>
      </c>
    </row>
    <row r="488" spans="1:61" x14ac:dyDescent="0.55000000000000004">
      <c r="A488">
        <f t="shared" si="411"/>
        <v>465</v>
      </c>
      <c r="B488" s="19">
        <f t="shared" ca="1" si="384"/>
        <v>0</v>
      </c>
      <c r="C488">
        <f t="shared" si="365"/>
        <v>0</v>
      </c>
      <c r="D488">
        <f t="shared" si="385"/>
        <v>0</v>
      </c>
      <c r="E488">
        <f t="shared" ca="1" si="386"/>
        <v>0</v>
      </c>
      <c r="F488">
        <f t="shared" si="366"/>
        <v>0</v>
      </c>
      <c r="G488">
        <f t="shared" si="387"/>
        <v>0</v>
      </c>
      <c r="H488">
        <f t="shared" si="388"/>
        <v>0</v>
      </c>
      <c r="I488" s="19">
        <f t="shared" si="389"/>
        <v>0</v>
      </c>
      <c r="J488" s="26">
        <f t="shared" si="390"/>
        <v>0</v>
      </c>
      <c r="L488" s="19">
        <f t="shared" si="391"/>
        <v>0</v>
      </c>
      <c r="M488" s="26">
        <f t="shared" si="367"/>
        <v>0</v>
      </c>
      <c r="N488" s="18">
        <f t="shared" si="392"/>
        <v>0</v>
      </c>
      <c r="O488" s="18">
        <f t="shared" si="393"/>
        <v>0</v>
      </c>
      <c r="P488" s="18">
        <f t="shared" si="394"/>
        <v>0</v>
      </c>
      <c r="Q488" s="18">
        <f t="shared" si="395"/>
        <v>0</v>
      </c>
      <c r="R488" s="18">
        <f t="shared" si="396"/>
        <v>0</v>
      </c>
      <c r="S488" s="26">
        <f t="shared" si="397"/>
        <v>0</v>
      </c>
      <c r="T488" s="27">
        <f t="shared" si="398"/>
        <v>0</v>
      </c>
      <c r="U488" s="27"/>
      <c r="V488" s="19">
        <f t="shared" si="368"/>
        <v>0</v>
      </c>
      <c r="W488" s="19">
        <f t="shared" ca="1" si="369"/>
        <v>0</v>
      </c>
      <c r="X488" s="19">
        <f t="shared" si="370"/>
        <v>0</v>
      </c>
      <c r="Y488" s="19">
        <f t="shared" si="371"/>
        <v>0</v>
      </c>
      <c r="Z488" s="19">
        <f t="shared" si="364"/>
        <v>0</v>
      </c>
      <c r="AA488" s="19">
        <f t="shared" ca="1" si="399"/>
        <v>0</v>
      </c>
      <c r="AB488">
        <f t="shared" si="362"/>
        <v>0</v>
      </c>
      <c r="AC488" s="19">
        <f t="shared" si="372"/>
        <v>0</v>
      </c>
      <c r="AD488" s="29">
        <f t="shared" si="363"/>
        <v>0</v>
      </c>
      <c r="AE488" s="19">
        <f t="shared" ca="1" si="373"/>
        <v>0</v>
      </c>
      <c r="AF488" s="29">
        <f t="shared" ca="1" si="400"/>
        <v>0</v>
      </c>
      <c r="AG488" s="19"/>
      <c r="AH488" s="19">
        <f t="shared" si="374"/>
        <v>0</v>
      </c>
      <c r="AI488" s="19">
        <f>SUM($AH$23:AH488)</f>
        <v>100000</v>
      </c>
      <c r="AJ488" s="19">
        <f t="shared" si="401"/>
        <v>164869.78452623027</v>
      </c>
      <c r="AK488" s="19">
        <f t="shared" ca="1" si="402"/>
        <v>164869.78452623027</v>
      </c>
      <c r="AL488" s="20">
        <f ca="1">IF($F$13,OFFSET(product_specs!$J$5,MIN(10,saving_model!AZ488),saving_model!$G$14),0)</f>
        <v>0</v>
      </c>
      <c r="AM488" s="19">
        <f t="shared" si="403"/>
        <v>164869.78452623027</v>
      </c>
      <c r="AN488" s="19">
        <f t="shared" si="412"/>
        <v>164675.56378417608</v>
      </c>
      <c r="AO488" s="19">
        <f t="shared" si="404"/>
        <v>0</v>
      </c>
      <c r="AP488" s="19">
        <f t="shared" si="405"/>
        <v>0</v>
      </c>
      <c r="AQ488" s="18">
        <f t="shared" si="375"/>
        <v>137.2296364868134</v>
      </c>
      <c r="AR488" s="18">
        <f t="shared" si="406"/>
        <v>0</v>
      </c>
      <c r="AS488" s="18">
        <f t="shared" si="407"/>
        <v>662.90075708202096</v>
      </c>
      <c r="AT488" s="3">
        <f>return!Q471</f>
        <v>4.0288529753012003E-3</v>
      </c>
      <c r="AU488" s="8">
        <f t="shared" si="376"/>
        <v>1.2132069598092552</v>
      </c>
      <c r="AV488">
        <f t="shared" si="377"/>
        <v>0</v>
      </c>
      <c r="AW488">
        <f t="shared" si="378"/>
        <v>0</v>
      </c>
      <c r="AX488">
        <f t="shared" si="408"/>
        <v>0</v>
      </c>
      <c r="AY488">
        <f t="shared" si="379"/>
        <v>0</v>
      </c>
      <c r="AZ488">
        <f t="shared" si="380"/>
        <v>38</v>
      </c>
      <c r="BA488">
        <f t="shared" si="381"/>
        <v>5</v>
      </c>
      <c r="BB488">
        <f t="shared" si="409"/>
        <v>5.6338618034668109E-3</v>
      </c>
      <c r="BC488">
        <f t="shared" si="382"/>
        <v>6.5550321720638488E-2</v>
      </c>
      <c r="BD488">
        <f>VLOOKUP(MIN(90,BE488),mortality!$A$4:$G$76,saving_model!BA488+2,FALSE)</f>
        <v>3.2775160860319244E-2</v>
      </c>
      <c r="BE488">
        <f t="shared" si="383"/>
        <v>87</v>
      </c>
      <c r="BF488" s="9">
        <f t="shared" si="410"/>
        <v>8.3717735912058888E-4</v>
      </c>
      <c r="BG488" s="7">
        <f>VLOOKUP(saving_model!AZ488,lapse!$B$4:$C$134,2,FALSE)</f>
        <v>0.01</v>
      </c>
      <c r="BI488">
        <f>discount_curve!K472</f>
        <v>0.61557430266073088</v>
      </c>
    </row>
    <row r="489" spans="1:61" x14ac:dyDescent="0.55000000000000004">
      <c r="A489">
        <f t="shared" si="411"/>
        <v>466</v>
      </c>
      <c r="B489" s="19">
        <f t="shared" ca="1" si="384"/>
        <v>0</v>
      </c>
      <c r="C489">
        <f t="shared" si="365"/>
        <v>0</v>
      </c>
      <c r="D489">
        <f t="shared" si="385"/>
        <v>0</v>
      </c>
      <c r="E489">
        <f t="shared" ca="1" si="386"/>
        <v>0</v>
      </c>
      <c r="F489">
        <f t="shared" si="366"/>
        <v>0</v>
      </c>
      <c r="G489">
        <f t="shared" si="387"/>
        <v>0</v>
      </c>
      <c r="H489">
        <f t="shared" si="388"/>
        <v>0</v>
      </c>
      <c r="I489" s="19">
        <f t="shared" si="389"/>
        <v>0</v>
      </c>
      <c r="J489" s="26">
        <f t="shared" si="390"/>
        <v>0</v>
      </c>
      <c r="L489" s="19">
        <f t="shared" si="391"/>
        <v>0</v>
      </c>
      <c r="M489" s="26">
        <f t="shared" si="367"/>
        <v>0</v>
      </c>
      <c r="N489" s="18">
        <f t="shared" si="392"/>
        <v>0</v>
      </c>
      <c r="O489" s="18">
        <f t="shared" si="393"/>
        <v>0</v>
      </c>
      <c r="P489" s="18">
        <f t="shared" si="394"/>
        <v>0</v>
      </c>
      <c r="Q489" s="18">
        <f t="shared" si="395"/>
        <v>0</v>
      </c>
      <c r="R489" s="18">
        <f t="shared" si="396"/>
        <v>0</v>
      </c>
      <c r="S489" s="26">
        <f t="shared" si="397"/>
        <v>0</v>
      </c>
      <c r="T489" s="27">
        <f t="shared" si="398"/>
        <v>0</v>
      </c>
      <c r="U489" s="27"/>
      <c r="V489" s="19">
        <f t="shared" si="368"/>
        <v>0</v>
      </c>
      <c r="W489" s="19">
        <f t="shared" ca="1" si="369"/>
        <v>0</v>
      </c>
      <c r="X489" s="19">
        <f t="shared" si="370"/>
        <v>0</v>
      </c>
      <c r="Y489" s="19">
        <f t="shared" si="371"/>
        <v>0</v>
      </c>
      <c r="Z489" s="19">
        <f t="shared" si="364"/>
        <v>0</v>
      </c>
      <c r="AA489" s="19">
        <f t="shared" ca="1" si="399"/>
        <v>0</v>
      </c>
      <c r="AB489">
        <f t="shared" si="362"/>
        <v>0</v>
      </c>
      <c r="AC489" s="19">
        <f t="shared" si="372"/>
        <v>0</v>
      </c>
      <c r="AD489" s="29">
        <f t="shared" si="363"/>
        <v>0</v>
      </c>
      <c r="AE489" s="19">
        <f t="shared" ca="1" si="373"/>
        <v>0</v>
      </c>
      <c r="AF489" s="29">
        <f t="shared" ca="1" si="400"/>
        <v>0</v>
      </c>
      <c r="AG489" s="19"/>
      <c r="AH489" s="19">
        <f t="shared" si="374"/>
        <v>0</v>
      </c>
      <c r="AI489" s="19">
        <f>SUM($AH$23:AH489)</f>
        <v>100000</v>
      </c>
      <c r="AJ489" s="19">
        <f t="shared" si="401"/>
        <v>164954.98547515817</v>
      </c>
      <c r="AK489" s="19">
        <f t="shared" ca="1" si="402"/>
        <v>164954.98547515817</v>
      </c>
      <c r="AL489" s="20">
        <f ca="1">IF($F$13,OFFSET(product_specs!$J$5,MIN(10,saving_model!AZ489),saving_model!$G$14),0)</f>
        <v>0</v>
      </c>
      <c r="AM489" s="19">
        <f t="shared" si="403"/>
        <v>164954.98547515817</v>
      </c>
      <c r="AN489" s="19">
        <f t="shared" si="412"/>
        <v>165201.23490477126</v>
      </c>
      <c r="AO489" s="19">
        <f t="shared" si="404"/>
        <v>0</v>
      </c>
      <c r="AP489" s="19">
        <f t="shared" si="405"/>
        <v>0</v>
      </c>
      <c r="AQ489" s="18">
        <f t="shared" si="375"/>
        <v>137.66769575397606</v>
      </c>
      <c r="AR489" s="18">
        <f t="shared" si="406"/>
        <v>0</v>
      </c>
      <c r="AS489" s="18">
        <f t="shared" si="407"/>
        <v>-217.16346771820503</v>
      </c>
      <c r="AT489" s="3">
        <f>return!Q472</f>
        <v>-1.3156353724211867E-3</v>
      </c>
      <c r="AU489" s="8">
        <f t="shared" si="376"/>
        <v>1.2137113079521764</v>
      </c>
      <c r="AV489">
        <f t="shared" si="377"/>
        <v>0</v>
      </c>
      <c r="AW489">
        <f t="shared" si="378"/>
        <v>0</v>
      </c>
      <c r="AX489">
        <f t="shared" si="408"/>
        <v>0</v>
      </c>
      <c r="AY489">
        <f t="shared" si="379"/>
        <v>0</v>
      </c>
      <c r="AZ489">
        <f t="shared" si="380"/>
        <v>38</v>
      </c>
      <c r="BA489">
        <f t="shared" si="381"/>
        <v>5</v>
      </c>
      <c r="BB489">
        <f t="shared" si="409"/>
        <v>5.6338618034668109E-3</v>
      </c>
      <c r="BC489">
        <f t="shared" si="382"/>
        <v>6.5550321720638488E-2</v>
      </c>
      <c r="BD489">
        <f>VLOOKUP(MIN(90,BE489),mortality!$A$4:$G$76,saving_model!BA489+2,FALSE)</f>
        <v>3.2775160860319244E-2</v>
      </c>
      <c r="BE489">
        <f t="shared" si="383"/>
        <v>87</v>
      </c>
      <c r="BF489" s="9">
        <f t="shared" si="410"/>
        <v>8.3717735912058888E-4</v>
      </c>
      <c r="BG489" s="7">
        <f>VLOOKUP(saving_model!AZ489,lapse!$B$4:$C$134,2,FALSE)</f>
        <v>0.01</v>
      </c>
      <c r="BI489">
        <f>discount_curve!K473</f>
        <v>0.61493232277396881</v>
      </c>
    </row>
    <row r="490" spans="1:61" x14ac:dyDescent="0.55000000000000004">
      <c r="A490">
        <f t="shared" si="411"/>
        <v>467</v>
      </c>
      <c r="B490" s="19">
        <f t="shared" ca="1" si="384"/>
        <v>0</v>
      </c>
      <c r="C490">
        <f t="shared" si="365"/>
        <v>0</v>
      </c>
      <c r="D490">
        <f t="shared" si="385"/>
        <v>0</v>
      </c>
      <c r="E490">
        <f t="shared" ca="1" si="386"/>
        <v>0</v>
      </c>
      <c r="F490">
        <f t="shared" si="366"/>
        <v>0</v>
      </c>
      <c r="G490">
        <f t="shared" si="387"/>
        <v>0</v>
      </c>
      <c r="H490">
        <f t="shared" si="388"/>
        <v>0</v>
      </c>
      <c r="I490" s="19">
        <f t="shared" si="389"/>
        <v>0</v>
      </c>
      <c r="J490" s="26">
        <f t="shared" si="390"/>
        <v>0</v>
      </c>
      <c r="L490" s="19">
        <f t="shared" si="391"/>
        <v>0</v>
      </c>
      <c r="M490" s="26">
        <f t="shared" si="367"/>
        <v>0</v>
      </c>
      <c r="N490" s="18">
        <f t="shared" si="392"/>
        <v>0</v>
      </c>
      <c r="O490" s="18">
        <f t="shared" si="393"/>
        <v>0</v>
      </c>
      <c r="P490" s="18">
        <f t="shared" si="394"/>
        <v>0</v>
      </c>
      <c r="Q490" s="18">
        <f t="shared" si="395"/>
        <v>0</v>
      </c>
      <c r="R490" s="18">
        <f t="shared" si="396"/>
        <v>0</v>
      </c>
      <c r="S490" s="26">
        <f t="shared" si="397"/>
        <v>0</v>
      </c>
      <c r="T490" s="27">
        <f t="shared" si="398"/>
        <v>0</v>
      </c>
      <c r="U490" s="27"/>
      <c r="V490" s="19">
        <f t="shared" si="368"/>
        <v>0</v>
      </c>
      <c r="W490" s="19">
        <f t="shared" ca="1" si="369"/>
        <v>0</v>
      </c>
      <c r="X490" s="19">
        <f t="shared" si="370"/>
        <v>0</v>
      </c>
      <c r="Y490" s="19">
        <f t="shared" si="371"/>
        <v>0</v>
      </c>
      <c r="Z490" s="19">
        <f t="shared" si="364"/>
        <v>0</v>
      </c>
      <c r="AA490" s="19">
        <f t="shared" ca="1" si="399"/>
        <v>0</v>
      </c>
      <c r="AB490">
        <f t="shared" si="362"/>
        <v>0</v>
      </c>
      <c r="AC490" s="19">
        <f t="shared" si="372"/>
        <v>0</v>
      </c>
      <c r="AD490" s="29">
        <f t="shared" si="363"/>
        <v>0</v>
      </c>
      <c r="AE490" s="19">
        <f t="shared" ca="1" si="373"/>
        <v>0</v>
      </c>
      <c r="AF490" s="29">
        <f t="shared" ca="1" si="400"/>
        <v>0</v>
      </c>
      <c r="AG490" s="19"/>
      <c r="AH490" s="19">
        <f t="shared" si="374"/>
        <v>0</v>
      </c>
      <c r="AI490" s="19">
        <f>SUM($AH$23:AH490)</f>
        <v>100000</v>
      </c>
      <c r="AJ490" s="19">
        <f t="shared" si="401"/>
        <v>166078.31968898559</v>
      </c>
      <c r="AK490" s="19">
        <f t="shared" ca="1" si="402"/>
        <v>166078.31968898559</v>
      </c>
      <c r="AL490" s="20">
        <f ca="1">IF($F$13,OFFSET(product_specs!$J$5,MIN(10,saving_model!AZ490),saving_model!$G$14),0)</f>
        <v>0</v>
      </c>
      <c r="AM490" s="19">
        <f t="shared" si="403"/>
        <v>166078.31968898559</v>
      </c>
      <c r="AN490" s="19">
        <f t="shared" si="412"/>
        <v>164846.40374129909</v>
      </c>
      <c r="AO490" s="19">
        <f t="shared" si="404"/>
        <v>0</v>
      </c>
      <c r="AP490" s="19">
        <f t="shared" si="405"/>
        <v>0</v>
      </c>
      <c r="AQ490" s="18">
        <f t="shared" si="375"/>
        <v>137.37200311774924</v>
      </c>
      <c r="AR490" s="18">
        <f t="shared" si="406"/>
        <v>0</v>
      </c>
      <c r="AS490" s="18">
        <f t="shared" si="407"/>
        <v>2738.5759016084794</v>
      </c>
      <c r="AT490" s="3">
        <f>return!Q473</f>
        <v>1.6626750049515637E-2</v>
      </c>
      <c r="AU490" s="8">
        <f t="shared" si="376"/>
        <v>1.2142158657601076</v>
      </c>
      <c r="AV490">
        <f t="shared" si="377"/>
        <v>0</v>
      </c>
      <c r="AW490">
        <f t="shared" si="378"/>
        <v>0</v>
      </c>
      <c r="AX490">
        <f t="shared" si="408"/>
        <v>0</v>
      </c>
      <c r="AY490">
        <f t="shared" si="379"/>
        <v>0</v>
      </c>
      <c r="AZ490">
        <f t="shared" si="380"/>
        <v>38</v>
      </c>
      <c r="BA490">
        <f t="shared" si="381"/>
        <v>5</v>
      </c>
      <c r="BB490">
        <f t="shared" si="409"/>
        <v>5.6338618034668109E-3</v>
      </c>
      <c r="BC490">
        <f t="shared" si="382"/>
        <v>6.5550321720638488E-2</v>
      </c>
      <c r="BD490">
        <f>VLOOKUP(MIN(90,BE490),mortality!$A$4:$G$76,saving_model!BA490+2,FALSE)</f>
        <v>3.2775160860319244E-2</v>
      </c>
      <c r="BE490">
        <f t="shared" si="383"/>
        <v>87</v>
      </c>
      <c r="BF490" s="9">
        <f t="shared" si="410"/>
        <v>8.3717735912058888E-4</v>
      </c>
      <c r="BG490" s="7">
        <f>VLOOKUP(saving_model!AZ490,lapse!$B$4:$C$134,2,FALSE)</f>
        <v>0.01</v>
      </c>
      <c r="BI490">
        <f>discount_curve!K474</f>
        <v>0.61429101240536776</v>
      </c>
    </row>
    <row r="491" spans="1:61" x14ac:dyDescent="0.55000000000000004">
      <c r="A491">
        <f t="shared" si="411"/>
        <v>468</v>
      </c>
      <c r="B491" s="19">
        <f t="shared" ca="1" si="384"/>
        <v>0</v>
      </c>
      <c r="C491">
        <f t="shared" si="365"/>
        <v>0</v>
      </c>
      <c r="D491">
        <f t="shared" si="385"/>
        <v>0</v>
      </c>
      <c r="E491">
        <f t="shared" ca="1" si="386"/>
        <v>0</v>
      </c>
      <c r="F491">
        <f t="shared" si="366"/>
        <v>0</v>
      </c>
      <c r="G491">
        <f t="shared" si="387"/>
        <v>0</v>
      </c>
      <c r="H491">
        <f t="shared" si="388"/>
        <v>0</v>
      </c>
      <c r="I491" s="19">
        <f t="shared" si="389"/>
        <v>0</v>
      </c>
      <c r="J491" s="26">
        <f t="shared" si="390"/>
        <v>0</v>
      </c>
      <c r="L491" s="19">
        <f t="shared" si="391"/>
        <v>0</v>
      </c>
      <c r="M491" s="26">
        <f t="shared" si="367"/>
        <v>0</v>
      </c>
      <c r="N491" s="18">
        <f t="shared" si="392"/>
        <v>0</v>
      </c>
      <c r="O491" s="18">
        <f t="shared" si="393"/>
        <v>0</v>
      </c>
      <c r="P491" s="18">
        <f t="shared" si="394"/>
        <v>0</v>
      </c>
      <c r="Q491" s="18">
        <f t="shared" si="395"/>
        <v>0</v>
      </c>
      <c r="R491" s="18">
        <f t="shared" si="396"/>
        <v>0</v>
      </c>
      <c r="S491" s="26">
        <f t="shared" si="397"/>
        <v>0</v>
      </c>
      <c r="T491" s="27">
        <f t="shared" si="398"/>
        <v>0</v>
      </c>
      <c r="U491" s="27"/>
      <c r="V491" s="19">
        <f t="shared" si="368"/>
        <v>0</v>
      </c>
      <c r="W491" s="19">
        <f t="shared" ca="1" si="369"/>
        <v>0</v>
      </c>
      <c r="X491" s="19">
        <f t="shared" si="370"/>
        <v>0</v>
      </c>
      <c r="Y491" s="19">
        <f t="shared" si="371"/>
        <v>0</v>
      </c>
      <c r="Z491" s="19">
        <f t="shared" si="364"/>
        <v>0</v>
      </c>
      <c r="AA491" s="19">
        <f t="shared" ca="1" si="399"/>
        <v>0</v>
      </c>
      <c r="AB491">
        <f t="shared" si="362"/>
        <v>0</v>
      </c>
      <c r="AC491" s="19">
        <f t="shared" si="372"/>
        <v>0</v>
      </c>
      <c r="AD491" s="29">
        <f t="shared" si="363"/>
        <v>0</v>
      </c>
      <c r="AE491" s="19">
        <f t="shared" ca="1" si="373"/>
        <v>0</v>
      </c>
      <c r="AF491" s="29">
        <f t="shared" ca="1" si="400"/>
        <v>0</v>
      </c>
      <c r="AG491" s="19"/>
      <c r="AH491" s="19">
        <f t="shared" si="374"/>
        <v>0</v>
      </c>
      <c r="AI491" s="19">
        <f>SUM($AH$23:AH491)</f>
        <v>100000</v>
      </c>
      <c r="AJ491" s="19">
        <f t="shared" si="401"/>
        <v>167106.09898866023</v>
      </c>
      <c r="AK491" s="19">
        <f t="shared" ca="1" si="402"/>
        <v>167106.09898866023</v>
      </c>
      <c r="AL491" s="20">
        <f ca="1">IF($F$13,OFFSET(product_specs!$J$5,MIN(10,saving_model!AZ491),saving_model!$G$14),0)</f>
        <v>0</v>
      </c>
      <c r="AM491" s="19">
        <f t="shared" si="403"/>
        <v>167106.09898866023</v>
      </c>
      <c r="AN491" s="19">
        <f t="shared" si="412"/>
        <v>167447.60763978981</v>
      </c>
      <c r="AO491" s="19">
        <f t="shared" si="404"/>
        <v>0</v>
      </c>
      <c r="AP491" s="19">
        <f t="shared" si="405"/>
        <v>0</v>
      </c>
      <c r="AQ491" s="18">
        <f t="shared" si="375"/>
        <v>139.53967303315818</v>
      </c>
      <c r="AR491" s="18">
        <f t="shared" si="406"/>
        <v>0</v>
      </c>
      <c r="AS491" s="18">
        <f t="shared" si="407"/>
        <v>-403.93795619284515</v>
      </c>
      <c r="AT491" s="3">
        <f>return!Q474</f>
        <v>-2.4143363861753864E-3</v>
      </c>
      <c r="AU491" s="8">
        <f t="shared" si="376"/>
        <v>1.2147206333202096</v>
      </c>
      <c r="AV491">
        <f t="shared" si="377"/>
        <v>0</v>
      </c>
      <c r="AW491">
        <f t="shared" si="378"/>
        <v>0</v>
      </c>
      <c r="AX491">
        <f t="shared" si="408"/>
        <v>0</v>
      </c>
      <c r="AY491">
        <f t="shared" si="379"/>
        <v>0</v>
      </c>
      <c r="AZ491">
        <f t="shared" si="380"/>
        <v>39</v>
      </c>
      <c r="BA491">
        <f t="shared" si="381"/>
        <v>5</v>
      </c>
      <c r="BB491">
        <f t="shared" si="409"/>
        <v>6.3628423774976239E-3</v>
      </c>
      <c r="BC491">
        <f t="shared" si="382"/>
        <v>7.3737918006445219E-2</v>
      </c>
      <c r="BD491">
        <f>VLOOKUP(MIN(90,BE491),mortality!$A$4:$G$76,saving_model!BA491+2,FALSE)</f>
        <v>3.6868959003222609E-2</v>
      </c>
      <c r="BE491">
        <f t="shared" si="383"/>
        <v>88</v>
      </c>
      <c r="BF491" s="9">
        <f t="shared" si="410"/>
        <v>8.3717735912058888E-4</v>
      </c>
      <c r="BG491" s="7">
        <f>VLOOKUP(saving_model!AZ491,lapse!$B$4:$C$134,2,FALSE)</f>
        <v>0.01</v>
      </c>
      <c r="BI491">
        <f>discount_curve!K475</f>
        <v>0.61601850214886256</v>
      </c>
    </row>
    <row r="492" spans="1:61" x14ac:dyDescent="0.55000000000000004">
      <c r="A492">
        <f t="shared" si="411"/>
        <v>469</v>
      </c>
      <c r="B492" s="19">
        <f t="shared" ca="1" si="384"/>
        <v>0</v>
      </c>
      <c r="C492">
        <f t="shared" si="365"/>
        <v>0</v>
      </c>
      <c r="D492">
        <f t="shared" si="385"/>
        <v>0</v>
      </c>
      <c r="E492">
        <f t="shared" ca="1" si="386"/>
        <v>0</v>
      </c>
      <c r="F492">
        <f t="shared" si="366"/>
        <v>0</v>
      </c>
      <c r="G492">
        <f t="shared" si="387"/>
        <v>0</v>
      </c>
      <c r="H492">
        <f t="shared" si="388"/>
        <v>0</v>
      </c>
      <c r="I492" s="19">
        <f t="shared" si="389"/>
        <v>0</v>
      </c>
      <c r="J492" s="26">
        <f t="shared" si="390"/>
        <v>0</v>
      </c>
      <c r="L492" s="19">
        <f t="shared" si="391"/>
        <v>0</v>
      </c>
      <c r="M492" s="26">
        <f t="shared" si="367"/>
        <v>0</v>
      </c>
      <c r="N492" s="18">
        <f t="shared" si="392"/>
        <v>0</v>
      </c>
      <c r="O492" s="18">
        <f t="shared" si="393"/>
        <v>0</v>
      </c>
      <c r="P492" s="18">
        <f t="shared" si="394"/>
        <v>0</v>
      </c>
      <c r="Q492" s="18">
        <f t="shared" si="395"/>
        <v>0</v>
      </c>
      <c r="R492" s="18">
        <f t="shared" si="396"/>
        <v>0</v>
      </c>
      <c r="S492" s="26">
        <f t="shared" si="397"/>
        <v>0</v>
      </c>
      <c r="T492" s="27">
        <f t="shared" si="398"/>
        <v>0</v>
      </c>
      <c r="U492" s="27"/>
      <c r="V492" s="19">
        <f t="shared" si="368"/>
        <v>0</v>
      </c>
      <c r="W492" s="19">
        <f t="shared" ca="1" si="369"/>
        <v>0</v>
      </c>
      <c r="X492" s="19">
        <f t="shared" si="370"/>
        <v>0</v>
      </c>
      <c r="Y492" s="19">
        <f t="shared" si="371"/>
        <v>0</v>
      </c>
      <c r="Z492" s="19">
        <f t="shared" si="364"/>
        <v>0</v>
      </c>
      <c r="AA492" s="19">
        <f t="shared" ca="1" si="399"/>
        <v>0</v>
      </c>
      <c r="AB492">
        <f t="shared" si="362"/>
        <v>0</v>
      </c>
      <c r="AC492" s="19">
        <f t="shared" si="372"/>
        <v>0</v>
      </c>
      <c r="AD492" s="29">
        <f t="shared" si="363"/>
        <v>0</v>
      </c>
      <c r="AE492" s="19">
        <f t="shared" ca="1" si="373"/>
        <v>0</v>
      </c>
      <c r="AF492" s="29">
        <f t="shared" ca="1" si="400"/>
        <v>0</v>
      </c>
      <c r="AG492" s="19"/>
      <c r="AH492" s="19">
        <f t="shared" si="374"/>
        <v>0</v>
      </c>
      <c r="AI492" s="19">
        <f>SUM($AH$23:AH492)</f>
        <v>100000</v>
      </c>
      <c r="AJ492" s="19">
        <f t="shared" si="401"/>
        <v>165804.19978283191</v>
      </c>
      <c r="AK492" s="19">
        <f t="shared" ca="1" si="402"/>
        <v>165804.19978283191</v>
      </c>
      <c r="AL492" s="20">
        <f ca="1">IF($F$13,OFFSET(product_specs!$J$5,MIN(10,saving_model!AZ492),saving_model!$G$14),0)</f>
        <v>0</v>
      </c>
      <c r="AM492" s="19">
        <f t="shared" si="403"/>
        <v>165804.19978283191</v>
      </c>
      <c r="AN492" s="19">
        <f t="shared" si="412"/>
        <v>166904.13001056379</v>
      </c>
      <c r="AO492" s="19">
        <f t="shared" si="404"/>
        <v>0</v>
      </c>
      <c r="AP492" s="19">
        <f t="shared" si="405"/>
        <v>0</v>
      </c>
      <c r="AQ492" s="18">
        <f t="shared" si="375"/>
        <v>139.08677500880316</v>
      </c>
      <c r="AR492" s="18">
        <f t="shared" si="406"/>
        <v>0</v>
      </c>
      <c r="AS492" s="18">
        <f t="shared" si="407"/>
        <v>-1921.6869054461886</v>
      </c>
      <c r="AT492" s="3">
        <f>return!Q475</f>
        <v>-1.1523319684760391E-2</v>
      </c>
      <c r="AU492" s="8">
        <f t="shared" si="376"/>
        <v>1.2152256107196795</v>
      </c>
      <c r="AV492">
        <f t="shared" si="377"/>
        <v>0</v>
      </c>
      <c r="AW492">
        <f t="shared" si="378"/>
        <v>0</v>
      </c>
      <c r="AX492">
        <f t="shared" si="408"/>
        <v>0</v>
      </c>
      <c r="AY492">
        <f t="shared" si="379"/>
        <v>0</v>
      </c>
      <c r="AZ492">
        <f t="shared" si="380"/>
        <v>39</v>
      </c>
      <c r="BA492">
        <f t="shared" si="381"/>
        <v>5</v>
      </c>
      <c r="BB492">
        <f t="shared" si="409"/>
        <v>6.3628423774976239E-3</v>
      </c>
      <c r="BC492">
        <f t="shared" si="382"/>
        <v>7.3737918006445219E-2</v>
      </c>
      <c r="BD492">
        <f>VLOOKUP(MIN(90,BE492),mortality!$A$4:$G$76,saving_model!BA492+2,FALSE)</f>
        <v>3.6868959003222609E-2</v>
      </c>
      <c r="BE492">
        <f t="shared" si="383"/>
        <v>88</v>
      </c>
      <c r="BF492" s="9">
        <f t="shared" si="410"/>
        <v>8.3717735912058888E-4</v>
      </c>
      <c r="BG492" s="7">
        <f>VLOOKUP(saving_model!AZ492,lapse!$B$4:$C$134,2,FALSE)</f>
        <v>0.01</v>
      </c>
      <c r="BI492">
        <f>discount_curve!K476</f>
        <v>0.61538112360257069</v>
      </c>
    </row>
    <row r="493" spans="1:61" x14ac:dyDescent="0.55000000000000004">
      <c r="A493">
        <f t="shared" si="411"/>
        <v>470</v>
      </c>
      <c r="B493" s="19">
        <f t="shared" ca="1" si="384"/>
        <v>0</v>
      </c>
      <c r="C493">
        <f t="shared" si="365"/>
        <v>0</v>
      </c>
      <c r="D493">
        <f t="shared" si="385"/>
        <v>0</v>
      </c>
      <c r="E493">
        <f t="shared" ca="1" si="386"/>
        <v>0</v>
      </c>
      <c r="F493">
        <f t="shared" si="366"/>
        <v>0</v>
      </c>
      <c r="G493">
        <f t="shared" si="387"/>
        <v>0</v>
      </c>
      <c r="H493">
        <f t="shared" si="388"/>
        <v>0</v>
      </c>
      <c r="I493" s="19">
        <f t="shared" si="389"/>
        <v>0</v>
      </c>
      <c r="J493" s="26">
        <f t="shared" si="390"/>
        <v>0</v>
      </c>
      <c r="L493" s="19">
        <f t="shared" si="391"/>
        <v>0</v>
      </c>
      <c r="M493" s="26">
        <f t="shared" si="367"/>
        <v>0</v>
      </c>
      <c r="N493" s="18">
        <f t="shared" si="392"/>
        <v>0</v>
      </c>
      <c r="O493" s="18">
        <f t="shared" si="393"/>
        <v>0</v>
      </c>
      <c r="P493" s="18">
        <f t="shared" si="394"/>
        <v>0</v>
      </c>
      <c r="Q493" s="18">
        <f t="shared" si="395"/>
        <v>0</v>
      </c>
      <c r="R493" s="18">
        <f t="shared" si="396"/>
        <v>0</v>
      </c>
      <c r="S493" s="26">
        <f t="shared" si="397"/>
        <v>0</v>
      </c>
      <c r="T493" s="27">
        <f t="shared" si="398"/>
        <v>0</v>
      </c>
      <c r="U493" s="27"/>
      <c r="V493" s="19">
        <f t="shared" si="368"/>
        <v>0</v>
      </c>
      <c r="W493" s="19">
        <f t="shared" ca="1" si="369"/>
        <v>0</v>
      </c>
      <c r="X493" s="19">
        <f t="shared" si="370"/>
        <v>0</v>
      </c>
      <c r="Y493" s="19">
        <f t="shared" si="371"/>
        <v>0</v>
      </c>
      <c r="Z493" s="19">
        <f t="shared" si="364"/>
        <v>0</v>
      </c>
      <c r="AA493" s="19">
        <f t="shared" ca="1" si="399"/>
        <v>0</v>
      </c>
      <c r="AB493">
        <f t="shared" si="362"/>
        <v>0</v>
      </c>
      <c r="AC493" s="19">
        <f t="shared" si="372"/>
        <v>0</v>
      </c>
      <c r="AD493" s="29">
        <f t="shared" si="363"/>
        <v>0</v>
      </c>
      <c r="AE493" s="19">
        <f t="shared" ca="1" si="373"/>
        <v>0</v>
      </c>
      <c r="AF493" s="29">
        <f t="shared" ca="1" si="400"/>
        <v>0</v>
      </c>
      <c r="AG493" s="19"/>
      <c r="AH493" s="19">
        <f t="shared" si="374"/>
        <v>0</v>
      </c>
      <c r="AI493" s="19">
        <f>SUM($AH$23:AH493)</f>
        <v>100000</v>
      </c>
      <c r="AJ493" s="19">
        <f t="shared" si="401"/>
        <v>164857.02464797726</v>
      </c>
      <c r="AK493" s="19">
        <f t="shared" ca="1" si="402"/>
        <v>164857.02464797726</v>
      </c>
      <c r="AL493" s="20">
        <f ca="1">IF($F$13,OFFSET(product_specs!$J$5,MIN(10,saving_model!AZ493),saving_model!$G$14),0)</f>
        <v>0</v>
      </c>
      <c r="AM493" s="19">
        <f t="shared" si="403"/>
        <v>164857.02464797726</v>
      </c>
      <c r="AN493" s="19">
        <f t="shared" si="412"/>
        <v>164843.3563301088</v>
      </c>
      <c r="AO493" s="19">
        <f t="shared" si="404"/>
        <v>0</v>
      </c>
      <c r="AP493" s="19">
        <f t="shared" si="405"/>
        <v>0</v>
      </c>
      <c r="AQ493" s="18">
        <f t="shared" si="375"/>
        <v>137.36946360842401</v>
      </c>
      <c r="AR493" s="18">
        <f t="shared" si="406"/>
        <v>0</v>
      </c>
      <c r="AS493" s="18">
        <f t="shared" si="407"/>
        <v>302.07556295378402</v>
      </c>
      <c r="AT493" s="3">
        <f>return!Q476</f>
        <v>1.8340290398710657E-3</v>
      </c>
      <c r="AU493" s="8">
        <f t="shared" si="376"/>
        <v>1.2157307980457506</v>
      </c>
      <c r="AV493">
        <f t="shared" si="377"/>
        <v>0</v>
      </c>
      <c r="AW493">
        <f t="shared" si="378"/>
        <v>0</v>
      </c>
      <c r="AX493">
        <f t="shared" si="408"/>
        <v>0</v>
      </c>
      <c r="AY493">
        <f t="shared" si="379"/>
        <v>0</v>
      </c>
      <c r="AZ493">
        <f t="shared" si="380"/>
        <v>39</v>
      </c>
      <c r="BA493">
        <f t="shared" si="381"/>
        <v>5</v>
      </c>
      <c r="BB493">
        <f t="shared" si="409"/>
        <v>6.3628423774976239E-3</v>
      </c>
      <c r="BC493">
        <f t="shared" si="382"/>
        <v>7.3737918006445219E-2</v>
      </c>
      <c r="BD493">
        <f>VLOOKUP(MIN(90,BE493),mortality!$A$4:$G$76,saving_model!BA493+2,FALSE)</f>
        <v>3.6868959003222609E-2</v>
      </c>
      <c r="BE493">
        <f t="shared" si="383"/>
        <v>88</v>
      </c>
      <c r="BF493" s="9">
        <f t="shared" si="410"/>
        <v>8.3717735912058888E-4</v>
      </c>
      <c r="BG493" s="7">
        <f>VLOOKUP(saving_model!AZ493,lapse!$B$4:$C$134,2,FALSE)</f>
        <v>0.01</v>
      </c>
      <c r="BI493">
        <f>discount_curve!K477</f>
        <v>0.61474440453551504</v>
      </c>
    </row>
    <row r="494" spans="1:61" x14ac:dyDescent="0.55000000000000004">
      <c r="A494">
        <f t="shared" si="411"/>
        <v>471</v>
      </c>
      <c r="B494" s="19">
        <f t="shared" ca="1" si="384"/>
        <v>0</v>
      </c>
      <c r="C494">
        <f t="shared" si="365"/>
        <v>0</v>
      </c>
      <c r="D494">
        <f t="shared" si="385"/>
        <v>0</v>
      </c>
      <c r="E494">
        <f t="shared" ca="1" si="386"/>
        <v>0</v>
      </c>
      <c r="F494">
        <f t="shared" si="366"/>
        <v>0</v>
      </c>
      <c r="G494">
        <f t="shared" si="387"/>
        <v>0</v>
      </c>
      <c r="H494">
        <f t="shared" si="388"/>
        <v>0</v>
      </c>
      <c r="I494" s="19">
        <f t="shared" si="389"/>
        <v>0</v>
      </c>
      <c r="J494" s="26">
        <f t="shared" si="390"/>
        <v>0</v>
      </c>
      <c r="L494" s="19">
        <f t="shared" si="391"/>
        <v>0</v>
      </c>
      <c r="M494" s="26">
        <f t="shared" si="367"/>
        <v>0</v>
      </c>
      <c r="N494" s="18">
        <f t="shared" si="392"/>
        <v>0</v>
      </c>
      <c r="O494" s="18">
        <f t="shared" si="393"/>
        <v>0</v>
      </c>
      <c r="P494" s="18">
        <f t="shared" si="394"/>
        <v>0</v>
      </c>
      <c r="Q494" s="18">
        <f t="shared" si="395"/>
        <v>0</v>
      </c>
      <c r="R494" s="18">
        <f t="shared" si="396"/>
        <v>0</v>
      </c>
      <c r="S494" s="26">
        <f t="shared" si="397"/>
        <v>0</v>
      </c>
      <c r="T494" s="27">
        <f t="shared" si="398"/>
        <v>0</v>
      </c>
      <c r="U494" s="27"/>
      <c r="V494" s="19">
        <f t="shared" si="368"/>
        <v>0</v>
      </c>
      <c r="W494" s="19">
        <f t="shared" ca="1" si="369"/>
        <v>0</v>
      </c>
      <c r="X494" s="19">
        <f t="shared" si="370"/>
        <v>0</v>
      </c>
      <c r="Y494" s="19">
        <f t="shared" si="371"/>
        <v>0</v>
      </c>
      <c r="Z494" s="19">
        <f t="shared" si="364"/>
        <v>0</v>
      </c>
      <c r="AA494" s="19">
        <f t="shared" ca="1" si="399"/>
        <v>0</v>
      </c>
      <c r="AB494">
        <f t="shared" si="362"/>
        <v>0</v>
      </c>
      <c r="AC494" s="19">
        <f t="shared" si="372"/>
        <v>0</v>
      </c>
      <c r="AD494" s="29">
        <f t="shared" si="363"/>
        <v>0</v>
      </c>
      <c r="AE494" s="19">
        <f t="shared" ca="1" si="373"/>
        <v>0</v>
      </c>
      <c r="AF494" s="29">
        <f t="shared" ca="1" si="400"/>
        <v>0</v>
      </c>
      <c r="AG494" s="19"/>
      <c r="AH494" s="19">
        <f t="shared" si="374"/>
        <v>0</v>
      </c>
      <c r="AI494" s="19">
        <f>SUM($AH$23:AH494)</f>
        <v>100000</v>
      </c>
      <c r="AJ494" s="19">
        <f t="shared" si="401"/>
        <v>165027.66178056455</v>
      </c>
      <c r="AK494" s="19">
        <f t="shared" ca="1" si="402"/>
        <v>165027.66178056455</v>
      </c>
      <c r="AL494" s="20">
        <f ca="1">IF($F$13,OFFSET(product_specs!$J$5,MIN(10,saving_model!AZ494),saving_model!$G$14),0)</f>
        <v>0</v>
      </c>
      <c r="AM494" s="19">
        <f t="shared" si="403"/>
        <v>165027.66178056455</v>
      </c>
      <c r="AN494" s="19">
        <f t="shared" si="412"/>
        <v>165008.06242945415</v>
      </c>
      <c r="AO494" s="19">
        <f t="shared" si="404"/>
        <v>0</v>
      </c>
      <c r="AP494" s="19">
        <f t="shared" si="405"/>
        <v>0</v>
      </c>
      <c r="AQ494" s="18">
        <f t="shared" si="375"/>
        <v>137.5067186912118</v>
      </c>
      <c r="AR494" s="18">
        <f t="shared" si="406"/>
        <v>0</v>
      </c>
      <c r="AS494" s="18">
        <f t="shared" si="407"/>
        <v>314.21213960322768</v>
      </c>
      <c r="AT494" s="3">
        <f>return!Q477</f>
        <v>1.9058111270908729E-3</v>
      </c>
      <c r="AU494" s="8">
        <f t="shared" si="376"/>
        <v>1.2162361953856924</v>
      </c>
      <c r="AV494">
        <f t="shared" si="377"/>
        <v>0</v>
      </c>
      <c r="AW494">
        <f t="shared" si="378"/>
        <v>0</v>
      </c>
      <c r="AX494">
        <f t="shared" si="408"/>
        <v>0</v>
      </c>
      <c r="AY494">
        <f t="shared" si="379"/>
        <v>0</v>
      </c>
      <c r="AZ494">
        <f t="shared" si="380"/>
        <v>39</v>
      </c>
      <c r="BA494">
        <f t="shared" si="381"/>
        <v>5</v>
      </c>
      <c r="BB494">
        <f t="shared" si="409"/>
        <v>6.3628423774976239E-3</v>
      </c>
      <c r="BC494">
        <f t="shared" si="382"/>
        <v>7.3737918006445219E-2</v>
      </c>
      <c r="BD494">
        <f>VLOOKUP(MIN(90,BE494),mortality!$A$4:$G$76,saving_model!BA494+2,FALSE)</f>
        <v>3.6868959003222609E-2</v>
      </c>
      <c r="BE494">
        <f t="shared" si="383"/>
        <v>88</v>
      </c>
      <c r="BF494" s="9">
        <f t="shared" si="410"/>
        <v>8.3717735912058888E-4</v>
      </c>
      <c r="BG494" s="7">
        <f>VLOOKUP(saving_model!AZ494,lapse!$B$4:$C$134,2,FALSE)</f>
        <v>0.01</v>
      </c>
      <c r="BI494">
        <f>discount_curve!K478</f>
        <v>0.61410834426534922</v>
      </c>
    </row>
    <row r="495" spans="1:61" x14ac:dyDescent="0.55000000000000004">
      <c r="A495">
        <f t="shared" si="411"/>
        <v>472</v>
      </c>
      <c r="B495" s="19">
        <f t="shared" ca="1" si="384"/>
        <v>0</v>
      </c>
      <c r="C495">
        <f t="shared" si="365"/>
        <v>0</v>
      </c>
      <c r="D495">
        <f t="shared" si="385"/>
        <v>0</v>
      </c>
      <c r="E495">
        <f t="shared" ca="1" si="386"/>
        <v>0</v>
      </c>
      <c r="F495">
        <f t="shared" si="366"/>
        <v>0</v>
      </c>
      <c r="G495">
        <f t="shared" si="387"/>
        <v>0</v>
      </c>
      <c r="H495">
        <f t="shared" si="388"/>
        <v>0</v>
      </c>
      <c r="I495" s="19">
        <f t="shared" si="389"/>
        <v>0</v>
      </c>
      <c r="J495" s="26">
        <f t="shared" si="390"/>
        <v>0</v>
      </c>
      <c r="L495" s="19">
        <f t="shared" si="391"/>
        <v>0</v>
      </c>
      <c r="M495" s="26">
        <f t="shared" si="367"/>
        <v>0</v>
      </c>
      <c r="N495" s="18">
        <f t="shared" si="392"/>
        <v>0</v>
      </c>
      <c r="O495" s="18">
        <f t="shared" si="393"/>
        <v>0</v>
      </c>
      <c r="P495" s="18">
        <f t="shared" si="394"/>
        <v>0</v>
      </c>
      <c r="Q495" s="18">
        <f t="shared" si="395"/>
        <v>0</v>
      </c>
      <c r="R495" s="18">
        <f t="shared" si="396"/>
        <v>0</v>
      </c>
      <c r="S495" s="26">
        <f t="shared" si="397"/>
        <v>0</v>
      </c>
      <c r="T495" s="27">
        <f t="shared" si="398"/>
        <v>0</v>
      </c>
      <c r="U495" s="27"/>
      <c r="V495" s="19">
        <f t="shared" si="368"/>
        <v>0</v>
      </c>
      <c r="W495" s="19">
        <f t="shared" ca="1" si="369"/>
        <v>0</v>
      </c>
      <c r="X495" s="19">
        <f t="shared" si="370"/>
        <v>0</v>
      </c>
      <c r="Y495" s="19">
        <f t="shared" si="371"/>
        <v>0</v>
      </c>
      <c r="Z495" s="19">
        <f t="shared" si="364"/>
        <v>0</v>
      </c>
      <c r="AA495" s="19">
        <f t="shared" ca="1" si="399"/>
        <v>0</v>
      </c>
      <c r="AB495">
        <f t="shared" si="362"/>
        <v>0</v>
      </c>
      <c r="AC495" s="19">
        <f t="shared" si="372"/>
        <v>0</v>
      </c>
      <c r="AD495" s="29">
        <f t="shared" si="363"/>
        <v>0</v>
      </c>
      <c r="AE495" s="19">
        <f t="shared" ca="1" si="373"/>
        <v>0</v>
      </c>
      <c r="AF495" s="29">
        <f t="shared" ca="1" si="400"/>
        <v>0</v>
      </c>
      <c r="AG495" s="19"/>
      <c r="AH495" s="19">
        <f t="shared" si="374"/>
        <v>0</v>
      </c>
      <c r="AI495" s="19">
        <f>SUM($AH$23:AH495)</f>
        <v>100000</v>
      </c>
      <c r="AJ495" s="19">
        <f t="shared" si="401"/>
        <v>164676.72765442741</v>
      </c>
      <c r="AK495" s="19">
        <f t="shared" ca="1" si="402"/>
        <v>164676.72765442741</v>
      </c>
      <c r="AL495" s="20">
        <f ca="1">IF($F$13,OFFSET(product_specs!$J$5,MIN(10,saving_model!AZ495),saving_model!$G$14),0)</f>
        <v>0</v>
      </c>
      <c r="AM495" s="19">
        <f t="shared" si="403"/>
        <v>164676.72765442741</v>
      </c>
      <c r="AN495" s="19">
        <f t="shared" si="412"/>
        <v>165184.76785036616</v>
      </c>
      <c r="AO495" s="19">
        <f t="shared" si="404"/>
        <v>0</v>
      </c>
      <c r="AP495" s="19">
        <f t="shared" si="405"/>
        <v>0</v>
      </c>
      <c r="AQ495" s="18">
        <f t="shared" si="375"/>
        <v>137.65397320863846</v>
      </c>
      <c r="AR495" s="18">
        <f t="shared" si="406"/>
        <v>0</v>
      </c>
      <c r="AS495" s="18">
        <f t="shared" si="407"/>
        <v>-740.77244546028066</v>
      </c>
      <c r="AT495" s="3">
        <f>return!Q478</f>
        <v>-4.4882484040988935E-3</v>
      </c>
      <c r="AU495" s="8">
        <f t="shared" si="376"/>
        <v>1.2167418028268109</v>
      </c>
      <c r="AV495">
        <f t="shared" si="377"/>
        <v>0</v>
      </c>
      <c r="AW495">
        <f t="shared" si="378"/>
        <v>0</v>
      </c>
      <c r="AX495">
        <f t="shared" si="408"/>
        <v>0</v>
      </c>
      <c r="AY495">
        <f t="shared" si="379"/>
        <v>0</v>
      </c>
      <c r="AZ495">
        <f t="shared" si="380"/>
        <v>39</v>
      </c>
      <c r="BA495">
        <f t="shared" si="381"/>
        <v>5</v>
      </c>
      <c r="BB495">
        <f t="shared" si="409"/>
        <v>6.3628423774976239E-3</v>
      </c>
      <c r="BC495">
        <f t="shared" si="382"/>
        <v>7.3737918006445219E-2</v>
      </c>
      <c r="BD495">
        <f>VLOOKUP(MIN(90,BE495),mortality!$A$4:$G$76,saving_model!BA495+2,FALSE)</f>
        <v>3.6868959003222609E-2</v>
      </c>
      <c r="BE495">
        <f t="shared" si="383"/>
        <v>88</v>
      </c>
      <c r="BF495" s="9">
        <f t="shared" si="410"/>
        <v>8.3717735912058888E-4</v>
      </c>
      <c r="BG495" s="7">
        <f>VLOOKUP(saving_model!AZ495,lapse!$B$4:$C$134,2,FALSE)</f>
        <v>0.01</v>
      </c>
      <c r="BI495">
        <f>discount_curve!K479</f>
        <v>0.61347294211043291</v>
      </c>
    </row>
    <row r="496" spans="1:61" x14ac:dyDescent="0.55000000000000004">
      <c r="A496">
        <f t="shared" si="411"/>
        <v>473</v>
      </c>
      <c r="B496" s="19">
        <f t="shared" ca="1" si="384"/>
        <v>0</v>
      </c>
      <c r="C496">
        <f t="shared" si="365"/>
        <v>0</v>
      </c>
      <c r="D496">
        <f t="shared" si="385"/>
        <v>0</v>
      </c>
      <c r="E496">
        <f t="shared" ca="1" si="386"/>
        <v>0</v>
      </c>
      <c r="F496">
        <f t="shared" si="366"/>
        <v>0</v>
      </c>
      <c r="G496">
        <f t="shared" si="387"/>
        <v>0</v>
      </c>
      <c r="H496">
        <f t="shared" si="388"/>
        <v>0</v>
      </c>
      <c r="I496" s="19">
        <f t="shared" si="389"/>
        <v>0</v>
      </c>
      <c r="J496" s="26">
        <f t="shared" si="390"/>
        <v>0</v>
      </c>
      <c r="L496" s="19">
        <f t="shared" si="391"/>
        <v>0</v>
      </c>
      <c r="M496" s="26">
        <f t="shared" si="367"/>
        <v>0</v>
      </c>
      <c r="N496" s="18">
        <f t="shared" si="392"/>
        <v>0</v>
      </c>
      <c r="O496" s="18">
        <f t="shared" si="393"/>
        <v>0</v>
      </c>
      <c r="P496" s="18">
        <f t="shared" si="394"/>
        <v>0</v>
      </c>
      <c r="Q496" s="18">
        <f t="shared" si="395"/>
        <v>0</v>
      </c>
      <c r="R496" s="18">
        <f t="shared" si="396"/>
        <v>0</v>
      </c>
      <c r="S496" s="26">
        <f t="shared" si="397"/>
        <v>0</v>
      </c>
      <c r="T496" s="27">
        <f t="shared" si="398"/>
        <v>0</v>
      </c>
      <c r="U496" s="27"/>
      <c r="V496" s="19">
        <f t="shared" si="368"/>
        <v>0</v>
      </c>
      <c r="W496" s="19">
        <f t="shared" ca="1" si="369"/>
        <v>0</v>
      </c>
      <c r="X496" s="19">
        <f t="shared" si="370"/>
        <v>0</v>
      </c>
      <c r="Y496" s="19">
        <f t="shared" si="371"/>
        <v>0</v>
      </c>
      <c r="Z496" s="19">
        <f t="shared" si="364"/>
        <v>0</v>
      </c>
      <c r="AA496" s="19">
        <f t="shared" ca="1" si="399"/>
        <v>0</v>
      </c>
      <c r="AB496">
        <f t="shared" si="362"/>
        <v>0</v>
      </c>
      <c r="AC496" s="19">
        <f t="shared" si="372"/>
        <v>0</v>
      </c>
      <c r="AD496" s="29">
        <f t="shared" si="363"/>
        <v>0</v>
      </c>
      <c r="AE496" s="19">
        <f t="shared" ca="1" si="373"/>
        <v>0</v>
      </c>
      <c r="AF496" s="29">
        <f t="shared" ca="1" si="400"/>
        <v>0</v>
      </c>
      <c r="AG496" s="19"/>
      <c r="AH496" s="19">
        <f t="shared" si="374"/>
        <v>0</v>
      </c>
      <c r="AI496" s="19">
        <f>SUM($AH$23:AH496)</f>
        <v>100000</v>
      </c>
      <c r="AJ496" s="19">
        <f t="shared" si="401"/>
        <v>165582.18845524592</v>
      </c>
      <c r="AK496" s="19">
        <f t="shared" ca="1" si="402"/>
        <v>165582.18845524592</v>
      </c>
      <c r="AL496" s="20">
        <f ca="1">IF($F$13,OFFSET(product_specs!$J$5,MIN(10,saving_model!AZ496),saving_model!$G$14),0)</f>
        <v>0</v>
      </c>
      <c r="AM496" s="19">
        <f t="shared" si="403"/>
        <v>165582.18845524592</v>
      </c>
      <c r="AN496" s="19">
        <f t="shared" si="412"/>
        <v>164306.34143169725</v>
      </c>
      <c r="AO496" s="19">
        <f t="shared" si="404"/>
        <v>0</v>
      </c>
      <c r="AP496" s="19">
        <f t="shared" si="405"/>
        <v>0</v>
      </c>
      <c r="AQ496" s="18">
        <f t="shared" si="375"/>
        <v>136.92195119308104</v>
      </c>
      <c r="AR496" s="18">
        <f t="shared" si="406"/>
        <v>0</v>
      </c>
      <c r="AS496" s="18">
        <f t="shared" si="407"/>
        <v>2825.5379494834679</v>
      </c>
      <c r="AT496" s="3">
        <f>return!Q479</f>
        <v>1.7211110074120795E-2</v>
      </c>
      <c r="AU496" s="8">
        <f t="shared" si="376"/>
        <v>1.2172476204564484</v>
      </c>
      <c r="AV496">
        <f t="shared" si="377"/>
        <v>0</v>
      </c>
      <c r="AW496">
        <f t="shared" si="378"/>
        <v>0</v>
      </c>
      <c r="AX496">
        <f t="shared" si="408"/>
        <v>0</v>
      </c>
      <c r="AY496">
        <f t="shared" si="379"/>
        <v>0</v>
      </c>
      <c r="AZ496">
        <f t="shared" si="380"/>
        <v>39</v>
      </c>
      <c r="BA496">
        <f t="shared" si="381"/>
        <v>5</v>
      </c>
      <c r="BB496">
        <f t="shared" si="409"/>
        <v>6.3628423774976239E-3</v>
      </c>
      <c r="BC496">
        <f t="shared" si="382"/>
        <v>7.3737918006445219E-2</v>
      </c>
      <c r="BD496">
        <f>VLOOKUP(MIN(90,BE496),mortality!$A$4:$G$76,saving_model!BA496+2,FALSE)</f>
        <v>3.6868959003222609E-2</v>
      </c>
      <c r="BE496">
        <f t="shared" si="383"/>
        <v>88</v>
      </c>
      <c r="BF496" s="9">
        <f t="shared" si="410"/>
        <v>8.3717735912058888E-4</v>
      </c>
      <c r="BG496" s="7">
        <f>VLOOKUP(saving_model!AZ496,lapse!$B$4:$C$134,2,FALSE)</f>
        <v>0.01</v>
      </c>
      <c r="BI496">
        <f>discount_curve!K480</f>
        <v>0.61283819738983158</v>
      </c>
    </row>
    <row r="497" spans="1:61" x14ac:dyDescent="0.55000000000000004">
      <c r="A497">
        <f t="shared" si="411"/>
        <v>474</v>
      </c>
      <c r="B497" s="19">
        <f t="shared" ca="1" si="384"/>
        <v>0</v>
      </c>
      <c r="C497">
        <f t="shared" si="365"/>
        <v>0</v>
      </c>
      <c r="D497">
        <f t="shared" si="385"/>
        <v>0</v>
      </c>
      <c r="E497">
        <f t="shared" ca="1" si="386"/>
        <v>0</v>
      </c>
      <c r="F497">
        <f t="shared" si="366"/>
        <v>0</v>
      </c>
      <c r="G497">
        <f t="shared" si="387"/>
        <v>0</v>
      </c>
      <c r="H497">
        <f t="shared" si="388"/>
        <v>0</v>
      </c>
      <c r="I497" s="19">
        <f t="shared" si="389"/>
        <v>0</v>
      </c>
      <c r="J497" s="26">
        <f t="shared" si="390"/>
        <v>0</v>
      </c>
      <c r="L497" s="19">
        <f t="shared" si="391"/>
        <v>0</v>
      </c>
      <c r="M497" s="26">
        <f t="shared" si="367"/>
        <v>0</v>
      </c>
      <c r="N497" s="18">
        <f t="shared" si="392"/>
        <v>0</v>
      </c>
      <c r="O497" s="18">
        <f t="shared" si="393"/>
        <v>0</v>
      </c>
      <c r="P497" s="18">
        <f t="shared" si="394"/>
        <v>0</v>
      </c>
      <c r="Q497" s="18">
        <f t="shared" si="395"/>
        <v>0</v>
      </c>
      <c r="R497" s="18">
        <f t="shared" si="396"/>
        <v>0</v>
      </c>
      <c r="S497" s="26">
        <f t="shared" si="397"/>
        <v>0</v>
      </c>
      <c r="T497" s="27">
        <f t="shared" si="398"/>
        <v>0</v>
      </c>
      <c r="U497" s="27"/>
      <c r="V497" s="19">
        <f t="shared" si="368"/>
        <v>0</v>
      </c>
      <c r="W497" s="19">
        <f t="shared" ca="1" si="369"/>
        <v>0</v>
      </c>
      <c r="X497" s="19">
        <f t="shared" si="370"/>
        <v>0</v>
      </c>
      <c r="Y497" s="19">
        <f t="shared" si="371"/>
        <v>0</v>
      </c>
      <c r="Z497" s="19">
        <f t="shared" si="364"/>
        <v>0</v>
      </c>
      <c r="AA497" s="19">
        <f t="shared" ca="1" si="399"/>
        <v>0</v>
      </c>
      <c r="AB497">
        <f t="shared" si="362"/>
        <v>0</v>
      </c>
      <c r="AC497" s="19">
        <f t="shared" si="372"/>
        <v>0</v>
      </c>
      <c r="AD497" s="29">
        <f t="shared" si="363"/>
        <v>0</v>
      </c>
      <c r="AE497" s="19">
        <f t="shared" ca="1" si="373"/>
        <v>0</v>
      </c>
      <c r="AF497" s="29">
        <f t="shared" ca="1" si="400"/>
        <v>0</v>
      </c>
      <c r="AG497" s="19"/>
      <c r="AH497" s="19">
        <f t="shared" si="374"/>
        <v>0</v>
      </c>
      <c r="AI497" s="19">
        <f>SUM($AH$23:AH497)</f>
        <v>100000</v>
      </c>
      <c r="AJ497" s="19">
        <f t="shared" si="401"/>
        <v>166894.32776873899</v>
      </c>
      <c r="AK497" s="19">
        <f t="shared" ca="1" si="402"/>
        <v>166894.32776873899</v>
      </c>
      <c r="AL497" s="20">
        <f ca="1">IF($F$13,OFFSET(product_specs!$J$5,MIN(10,saving_model!AZ497),saving_model!$G$14),0)</f>
        <v>0</v>
      </c>
      <c r="AM497" s="19">
        <f t="shared" si="403"/>
        <v>166894.32776873899</v>
      </c>
      <c r="AN497" s="19">
        <f t="shared" si="412"/>
        <v>166994.95742998764</v>
      </c>
      <c r="AO497" s="19">
        <f t="shared" si="404"/>
        <v>0</v>
      </c>
      <c r="AP497" s="19">
        <f t="shared" si="405"/>
        <v>0</v>
      </c>
      <c r="AQ497" s="18">
        <f t="shared" si="375"/>
        <v>139.1624645249897</v>
      </c>
      <c r="AR497" s="18">
        <f t="shared" si="406"/>
        <v>0</v>
      </c>
      <c r="AS497" s="18">
        <f t="shared" si="407"/>
        <v>77.065606552725342</v>
      </c>
      <c r="AT497" s="3">
        <f>return!Q480</f>
        <v>4.6186952373261647E-4</v>
      </c>
      <c r="AU497" s="8">
        <f t="shared" si="376"/>
        <v>1.2177536483619833</v>
      </c>
      <c r="AV497">
        <f t="shared" si="377"/>
        <v>0</v>
      </c>
      <c r="AW497">
        <f t="shared" si="378"/>
        <v>0</v>
      </c>
      <c r="AX497">
        <f t="shared" si="408"/>
        <v>0</v>
      </c>
      <c r="AY497">
        <f t="shared" si="379"/>
        <v>0</v>
      </c>
      <c r="AZ497">
        <f t="shared" si="380"/>
        <v>39</v>
      </c>
      <c r="BA497">
        <f t="shared" si="381"/>
        <v>5</v>
      </c>
      <c r="BB497">
        <f t="shared" si="409"/>
        <v>6.3628423774976239E-3</v>
      </c>
      <c r="BC497">
        <f t="shared" si="382"/>
        <v>7.3737918006445219E-2</v>
      </c>
      <c r="BD497">
        <f>VLOOKUP(MIN(90,BE497),mortality!$A$4:$G$76,saving_model!BA497+2,FALSE)</f>
        <v>3.6868959003222609E-2</v>
      </c>
      <c r="BE497">
        <f t="shared" si="383"/>
        <v>88</v>
      </c>
      <c r="BF497" s="9">
        <f t="shared" si="410"/>
        <v>8.3717735912058888E-4</v>
      </c>
      <c r="BG497" s="7">
        <f>VLOOKUP(saving_model!AZ497,lapse!$B$4:$C$134,2,FALSE)</f>
        <v>0.01</v>
      </c>
      <c r="BI497">
        <f>discount_curve!K481</f>
        <v>0.61220410942331438</v>
      </c>
    </row>
    <row r="498" spans="1:61" x14ac:dyDescent="0.55000000000000004">
      <c r="A498">
        <f t="shared" si="411"/>
        <v>475</v>
      </c>
      <c r="B498" s="19">
        <f t="shared" ca="1" si="384"/>
        <v>0</v>
      </c>
      <c r="C498">
        <f t="shared" si="365"/>
        <v>0</v>
      </c>
      <c r="D498">
        <f t="shared" si="385"/>
        <v>0</v>
      </c>
      <c r="E498">
        <f t="shared" ca="1" si="386"/>
        <v>0</v>
      </c>
      <c r="F498">
        <f t="shared" si="366"/>
        <v>0</v>
      </c>
      <c r="G498">
        <f t="shared" si="387"/>
        <v>0</v>
      </c>
      <c r="H498">
        <f t="shared" si="388"/>
        <v>0</v>
      </c>
      <c r="I498" s="19">
        <f t="shared" si="389"/>
        <v>0</v>
      </c>
      <c r="J498" s="26">
        <f t="shared" si="390"/>
        <v>0</v>
      </c>
      <c r="L498" s="19">
        <f t="shared" si="391"/>
        <v>0</v>
      </c>
      <c r="M498" s="26">
        <f t="shared" si="367"/>
        <v>0</v>
      </c>
      <c r="N498" s="18">
        <f t="shared" si="392"/>
        <v>0</v>
      </c>
      <c r="O498" s="18">
        <f t="shared" si="393"/>
        <v>0</v>
      </c>
      <c r="P498" s="18">
        <f t="shared" si="394"/>
        <v>0</v>
      </c>
      <c r="Q498" s="18">
        <f t="shared" si="395"/>
        <v>0</v>
      </c>
      <c r="R498" s="18">
        <f t="shared" si="396"/>
        <v>0</v>
      </c>
      <c r="S498" s="26">
        <f t="shared" si="397"/>
        <v>0</v>
      </c>
      <c r="T498" s="27">
        <f t="shared" si="398"/>
        <v>0</v>
      </c>
      <c r="U498" s="27"/>
      <c r="V498" s="19">
        <f t="shared" si="368"/>
        <v>0</v>
      </c>
      <c r="W498" s="19">
        <f t="shared" ca="1" si="369"/>
        <v>0</v>
      </c>
      <c r="X498" s="19">
        <f t="shared" si="370"/>
        <v>0</v>
      </c>
      <c r="Y498" s="19">
        <f t="shared" si="371"/>
        <v>0</v>
      </c>
      <c r="Z498" s="19">
        <f t="shared" si="364"/>
        <v>0</v>
      </c>
      <c r="AA498" s="19">
        <f t="shared" ca="1" si="399"/>
        <v>0</v>
      </c>
      <c r="AB498">
        <f t="shared" si="362"/>
        <v>0</v>
      </c>
      <c r="AC498" s="19">
        <f t="shared" si="372"/>
        <v>0</v>
      </c>
      <c r="AD498" s="29">
        <f t="shared" si="363"/>
        <v>0</v>
      </c>
      <c r="AE498" s="19">
        <f t="shared" ca="1" si="373"/>
        <v>0</v>
      </c>
      <c r="AF498" s="29">
        <f t="shared" ca="1" si="400"/>
        <v>0</v>
      </c>
      <c r="AG498" s="19"/>
      <c r="AH498" s="19">
        <f t="shared" si="374"/>
        <v>0</v>
      </c>
      <c r="AI498" s="19">
        <f>SUM($AH$23:AH498)</f>
        <v>100000</v>
      </c>
      <c r="AJ498" s="19">
        <f t="shared" si="401"/>
        <v>167508.01275111453</v>
      </c>
      <c r="AK498" s="19">
        <f t="shared" ca="1" si="402"/>
        <v>167508.01275111453</v>
      </c>
      <c r="AL498" s="20">
        <f ca="1">IF($F$13,OFFSET(product_specs!$J$5,MIN(10,saving_model!AZ498),saving_model!$G$14),0)</f>
        <v>0</v>
      </c>
      <c r="AM498" s="19">
        <f t="shared" si="403"/>
        <v>167508.01275111453</v>
      </c>
      <c r="AN498" s="19">
        <f t="shared" si="412"/>
        <v>166932.86057201537</v>
      </c>
      <c r="AO498" s="19">
        <f t="shared" si="404"/>
        <v>0</v>
      </c>
      <c r="AP498" s="19">
        <f t="shared" si="405"/>
        <v>0</v>
      </c>
      <c r="AQ498" s="18">
        <f t="shared" si="375"/>
        <v>139.11071714334614</v>
      </c>
      <c r="AR498" s="18">
        <f t="shared" si="406"/>
        <v>0</v>
      </c>
      <c r="AS498" s="18">
        <f t="shared" si="407"/>
        <v>1428.5257924849886</v>
      </c>
      <c r="AT498" s="3">
        <f>return!Q481</f>
        <v>8.5646242363874858E-3</v>
      </c>
      <c r="AU498" s="8">
        <f t="shared" si="376"/>
        <v>1.2182598866308303</v>
      </c>
      <c r="AV498">
        <f t="shared" si="377"/>
        <v>0</v>
      </c>
      <c r="AW498">
        <f t="shared" si="378"/>
        <v>0</v>
      </c>
      <c r="AX498">
        <f t="shared" si="408"/>
        <v>0</v>
      </c>
      <c r="AY498">
        <f t="shared" si="379"/>
        <v>0</v>
      </c>
      <c r="AZ498">
        <f t="shared" si="380"/>
        <v>39</v>
      </c>
      <c r="BA498">
        <f t="shared" si="381"/>
        <v>5</v>
      </c>
      <c r="BB498">
        <f t="shared" si="409"/>
        <v>6.3628423774976239E-3</v>
      </c>
      <c r="BC498">
        <f t="shared" si="382"/>
        <v>7.3737918006445219E-2</v>
      </c>
      <c r="BD498">
        <f>VLOOKUP(MIN(90,BE498),mortality!$A$4:$G$76,saving_model!BA498+2,FALSE)</f>
        <v>3.6868959003222609E-2</v>
      </c>
      <c r="BE498">
        <f t="shared" si="383"/>
        <v>88</v>
      </c>
      <c r="BF498" s="9">
        <f t="shared" si="410"/>
        <v>8.3717735912058888E-4</v>
      </c>
      <c r="BG498" s="7">
        <f>VLOOKUP(saving_model!AZ498,lapse!$B$4:$C$134,2,FALSE)</f>
        <v>0.01</v>
      </c>
      <c r="BI498">
        <f>discount_curve!K482</f>
        <v>0.61157067753135497</v>
      </c>
    </row>
    <row r="499" spans="1:61" x14ac:dyDescent="0.55000000000000004">
      <c r="A499">
        <f t="shared" si="411"/>
        <v>476</v>
      </c>
      <c r="B499" s="19">
        <f t="shared" ca="1" si="384"/>
        <v>0</v>
      </c>
      <c r="C499">
        <f t="shared" si="365"/>
        <v>0</v>
      </c>
      <c r="D499">
        <f t="shared" si="385"/>
        <v>0</v>
      </c>
      <c r="E499">
        <f t="shared" ca="1" si="386"/>
        <v>0</v>
      </c>
      <c r="F499">
        <f t="shared" si="366"/>
        <v>0</v>
      </c>
      <c r="G499">
        <f t="shared" si="387"/>
        <v>0</v>
      </c>
      <c r="H499">
        <f t="shared" si="388"/>
        <v>0</v>
      </c>
      <c r="I499" s="19">
        <f t="shared" si="389"/>
        <v>0</v>
      </c>
      <c r="J499" s="26">
        <f t="shared" si="390"/>
        <v>0</v>
      </c>
      <c r="L499" s="19">
        <f t="shared" si="391"/>
        <v>0</v>
      </c>
      <c r="M499" s="26">
        <f t="shared" si="367"/>
        <v>0</v>
      </c>
      <c r="N499" s="18">
        <f t="shared" si="392"/>
        <v>0</v>
      </c>
      <c r="O499" s="18">
        <f t="shared" si="393"/>
        <v>0</v>
      </c>
      <c r="P499" s="18">
        <f t="shared" si="394"/>
        <v>0</v>
      </c>
      <c r="Q499" s="18">
        <f t="shared" si="395"/>
        <v>0</v>
      </c>
      <c r="R499" s="18">
        <f t="shared" si="396"/>
        <v>0</v>
      </c>
      <c r="S499" s="26">
        <f t="shared" si="397"/>
        <v>0</v>
      </c>
      <c r="T499" s="27">
        <f t="shared" si="398"/>
        <v>0</v>
      </c>
      <c r="U499" s="27"/>
      <c r="V499" s="19">
        <f t="shared" si="368"/>
        <v>0</v>
      </c>
      <c r="W499" s="19">
        <f t="shared" ca="1" si="369"/>
        <v>0</v>
      </c>
      <c r="X499" s="19">
        <f t="shared" si="370"/>
        <v>0</v>
      </c>
      <c r="Y499" s="19">
        <f t="shared" si="371"/>
        <v>0</v>
      </c>
      <c r="Z499" s="19">
        <f t="shared" si="364"/>
        <v>0</v>
      </c>
      <c r="AA499" s="19">
        <f t="shared" ca="1" si="399"/>
        <v>0</v>
      </c>
      <c r="AB499">
        <f t="shared" si="362"/>
        <v>0</v>
      </c>
      <c r="AC499" s="19">
        <f t="shared" si="372"/>
        <v>0</v>
      </c>
      <c r="AD499" s="29">
        <f t="shared" si="363"/>
        <v>0</v>
      </c>
      <c r="AE499" s="19">
        <f t="shared" ca="1" si="373"/>
        <v>0</v>
      </c>
      <c r="AF499" s="29">
        <f t="shared" ca="1" si="400"/>
        <v>0</v>
      </c>
      <c r="AG499" s="19"/>
      <c r="AH499" s="19">
        <f t="shared" si="374"/>
        <v>0</v>
      </c>
      <c r="AI499" s="19">
        <f>SUM($AH$23:AH499)</f>
        <v>100000</v>
      </c>
      <c r="AJ499" s="19">
        <f t="shared" si="401"/>
        <v>167240.94107158505</v>
      </c>
      <c r="AK499" s="19">
        <f t="shared" ca="1" si="402"/>
        <v>167240.94107158505</v>
      </c>
      <c r="AL499" s="20">
        <f ca="1">IF($F$13,OFFSET(product_specs!$J$5,MIN(10,saving_model!AZ499),saving_model!$G$14),0)</f>
        <v>0</v>
      </c>
      <c r="AM499" s="19">
        <f t="shared" si="403"/>
        <v>167240.94107158505</v>
      </c>
      <c r="AN499" s="19">
        <f t="shared" si="412"/>
        <v>168222.27564735702</v>
      </c>
      <c r="AO499" s="19">
        <f t="shared" si="404"/>
        <v>0</v>
      </c>
      <c r="AP499" s="19">
        <f t="shared" si="405"/>
        <v>0</v>
      </c>
      <c r="AQ499" s="18">
        <f t="shared" si="375"/>
        <v>140.18522970613085</v>
      </c>
      <c r="AR499" s="18">
        <f t="shared" si="406"/>
        <v>0</v>
      </c>
      <c r="AS499" s="18">
        <f t="shared" si="407"/>
        <v>-1682.2986921316735</v>
      </c>
      <c r="AT499" s="3">
        <f>return!Q482</f>
        <v>-1.0008792060781091E-2</v>
      </c>
      <c r="AU499" s="8">
        <f t="shared" si="376"/>
        <v>1.2187663353504405</v>
      </c>
      <c r="AV499">
        <f t="shared" si="377"/>
        <v>0</v>
      </c>
      <c r="AW499">
        <f t="shared" si="378"/>
        <v>0</v>
      </c>
      <c r="AX499">
        <f t="shared" si="408"/>
        <v>0</v>
      </c>
      <c r="AY499">
        <f t="shared" si="379"/>
        <v>0</v>
      </c>
      <c r="AZ499">
        <f t="shared" si="380"/>
        <v>39</v>
      </c>
      <c r="BA499">
        <f t="shared" si="381"/>
        <v>5</v>
      </c>
      <c r="BB499">
        <f t="shared" si="409"/>
        <v>6.3628423774976239E-3</v>
      </c>
      <c r="BC499">
        <f t="shared" si="382"/>
        <v>7.3737918006445219E-2</v>
      </c>
      <c r="BD499">
        <f>VLOOKUP(MIN(90,BE499),mortality!$A$4:$G$76,saving_model!BA499+2,FALSE)</f>
        <v>3.6868959003222609E-2</v>
      </c>
      <c r="BE499">
        <f t="shared" si="383"/>
        <v>88</v>
      </c>
      <c r="BF499" s="9">
        <f t="shared" si="410"/>
        <v>8.3717735912058888E-4</v>
      </c>
      <c r="BG499" s="7">
        <f>VLOOKUP(saving_model!AZ499,lapse!$B$4:$C$134,2,FALSE)</f>
        <v>0.01</v>
      </c>
      <c r="BI499">
        <f>discount_curve!K483</f>
        <v>0.61093790103512946</v>
      </c>
    </row>
    <row r="500" spans="1:61" x14ac:dyDescent="0.55000000000000004">
      <c r="A500">
        <f t="shared" si="411"/>
        <v>477</v>
      </c>
      <c r="B500" s="19">
        <f t="shared" ca="1" si="384"/>
        <v>0</v>
      </c>
      <c r="C500">
        <f t="shared" si="365"/>
        <v>0</v>
      </c>
      <c r="D500">
        <f t="shared" si="385"/>
        <v>0</v>
      </c>
      <c r="E500">
        <f t="shared" ca="1" si="386"/>
        <v>0</v>
      </c>
      <c r="F500">
        <f t="shared" si="366"/>
        <v>0</v>
      </c>
      <c r="G500">
        <f t="shared" si="387"/>
        <v>0</v>
      </c>
      <c r="H500">
        <f t="shared" si="388"/>
        <v>0</v>
      </c>
      <c r="I500" s="19">
        <f t="shared" si="389"/>
        <v>0</v>
      </c>
      <c r="J500" s="26">
        <f t="shared" si="390"/>
        <v>0</v>
      </c>
      <c r="L500" s="19">
        <f t="shared" si="391"/>
        <v>0</v>
      </c>
      <c r="M500" s="26">
        <f t="shared" si="367"/>
        <v>0</v>
      </c>
      <c r="N500" s="18">
        <f t="shared" si="392"/>
        <v>0</v>
      </c>
      <c r="O500" s="18">
        <f t="shared" si="393"/>
        <v>0</v>
      </c>
      <c r="P500" s="18">
        <f t="shared" si="394"/>
        <v>0</v>
      </c>
      <c r="Q500" s="18">
        <f t="shared" si="395"/>
        <v>0</v>
      </c>
      <c r="R500" s="18">
        <f t="shared" si="396"/>
        <v>0</v>
      </c>
      <c r="S500" s="26">
        <f t="shared" si="397"/>
        <v>0</v>
      </c>
      <c r="T500" s="27">
        <f t="shared" si="398"/>
        <v>0</v>
      </c>
      <c r="U500" s="27"/>
      <c r="V500" s="19">
        <f t="shared" si="368"/>
        <v>0</v>
      </c>
      <c r="W500" s="19">
        <f t="shared" ca="1" si="369"/>
        <v>0</v>
      </c>
      <c r="X500" s="19">
        <f t="shared" si="370"/>
        <v>0</v>
      </c>
      <c r="Y500" s="19">
        <f t="shared" si="371"/>
        <v>0</v>
      </c>
      <c r="Z500" s="19">
        <f t="shared" si="364"/>
        <v>0</v>
      </c>
      <c r="AA500" s="19">
        <f t="shared" ca="1" si="399"/>
        <v>0</v>
      </c>
      <c r="AB500">
        <f t="shared" ref="AB500:AB563" si="413">O500</f>
        <v>0</v>
      </c>
      <c r="AC500" s="19">
        <f t="shared" si="372"/>
        <v>0</v>
      </c>
      <c r="AD500" s="29">
        <f t="shared" ref="AD500:AD563" si="414">AB500-AC500</f>
        <v>0</v>
      </c>
      <c r="AE500" s="19">
        <f t="shared" ca="1" si="373"/>
        <v>0</v>
      </c>
      <c r="AF500" s="29">
        <f t="shared" ca="1" si="400"/>
        <v>0</v>
      </c>
      <c r="AG500" s="19"/>
      <c r="AH500" s="19">
        <f t="shared" si="374"/>
        <v>0</v>
      </c>
      <c r="AI500" s="19">
        <f>SUM($AH$23:AH500)</f>
        <v>100000</v>
      </c>
      <c r="AJ500" s="19">
        <f t="shared" si="401"/>
        <v>167167.72102666655</v>
      </c>
      <c r="AK500" s="19">
        <f t="shared" ca="1" si="402"/>
        <v>167167.72102666655</v>
      </c>
      <c r="AL500" s="20">
        <f ca="1">IF($F$13,OFFSET(product_specs!$J$5,MIN(10,saving_model!AZ500),saving_model!$G$14),0)</f>
        <v>0</v>
      </c>
      <c r="AM500" s="19">
        <f t="shared" si="403"/>
        <v>167167.72102666655</v>
      </c>
      <c r="AN500" s="19">
        <f t="shared" si="412"/>
        <v>166399.7917255192</v>
      </c>
      <c r="AO500" s="19">
        <f t="shared" si="404"/>
        <v>0</v>
      </c>
      <c r="AP500" s="19">
        <f t="shared" si="405"/>
        <v>0</v>
      </c>
      <c r="AQ500" s="18">
        <f t="shared" si="375"/>
        <v>138.66649310459934</v>
      </c>
      <c r="AR500" s="18">
        <f t="shared" si="406"/>
        <v>0</v>
      </c>
      <c r="AS500" s="18">
        <f t="shared" si="407"/>
        <v>1813.1915885038845</v>
      </c>
      <c r="AT500" s="3">
        <f>return!Q483</f>
        <v>1.0905685775729257E-2</v>
      </c>
      <c r="AU500" s="8">
        <f t="shared" si="376"/>
        <v>1.2192729946083016</v>
      </c>
      <c r="AV500">
        <f t="shared" si="377"/>
        <v>0</v>
      </c>
      <c r="AW500">
        <f t="shared" si="378"/>
        <v>0</v>
      </c>
      <c r="AX500">
        <f t="shared" si="408"/>
        <v>0</v>
      </c>
      <c r="AY500">
        <f t="shared" si="379"/>
        <v>0</v>
      </c>
      <c r="AZ500">
        <f t="shared" si="380"/>
        <v>39</v>
      </c>
      <c r="BA500">
        <f t="shared" si="381"/>
        <v>5</v>
      </c>
      <c r="BB500">
        <f t="shared" si="409"/>
        <v>6.3628423774976239E-3</v>
      </c>
      <c r="BC500">
        <f t="shared" si="382"/>
        <v>7.3737918006445219E-2</v>
      </c>
      <c r="BD500">
        <f>VLOOKUP(MIN(90,BE500),mortality!$A$4:$G$76,saving_model!BA500+2,FALSE)</f>
        <v>3.6868959003222609E-2</v>
      </c>
      <c r="BE500">
        <f t="shared" si="383"/>
        <v>88</v>
      </c>
      <c r="BF500" s="9">
        <f t="shared" si="410"/>
        <v>8.3717735912058888E-4</v>
      </c>
      <c r="BG500" s="7">
        <f>VLOOKUP(saving_model!AZ500,lapse!$B$4:$C$134,2,FALSE)</f>
        <v>0.01</v>
      </c>
      <c r="BI500">
        <f>discount_curve!K484</f>
        <v>0.61030577925651708</v>
      </c>
    </row>
    <row r="501" spans="1:61" x14ac:dyDescent="0.55000000000000004">
      <c r="A501">
        <f t="shared" si="411"/>
        <v>478</v>
      </c>
      <c r="B501" s="19">
        <f t="shared" ca="1" si="384"/>
        <v>0</v>
      </c>
      <c r="C501">
        <f t="shared" si="365"/>
        <v>0</v>
      </c>
      <c r="D501">
        <f t="shared" si="385"/>
        <v>0</v>
      </c>
      <c r="E501">
        <f t="shared" ca="1" si="386"/>
        <v>0</v>
      </c>
      <c r="F501">
        <f t="shared" si="366"/>
        <v>0</v>
      </c>
      <c r="G501">
        <f t="shared" si="387"/>
        <v>0</v>
      </c>
      <c r="H501">
        <f t="shared" si="388"/>
        <v>0</v>
      </c>
      <c r="I501" s="19">
        <f t="shared" si="389"/>
        <v>0</v>
      </c>
      <c r="J501" s="26">
        <f t="shared" si="390"/>
        <v>0</v>
      </c>
      <c r="L501" s="19">
        <f t="shared" si="391"/>
        <v>0</v>
      </c>
      <c r="M501" s="26">
        <f t="shared" si="367"/>
        <v>0</v>
      </c>
      <c r="N501" s="18">
        <f t="shared" si="392"/>
        <v>0</v>
      </c>
      <c r="O501" s="18">
        <f t="shared" si="393"/>
        <v>0</v>
      </c>
      <c r="P501" s="18">
        <f t="shared" si="394"/>
        <v>0</v>
      </c>
      <c r="Q501" s="18">
        <f t="shared" si="395"/>
        <v>0</v>
      </c>
      <c r="R501" s="18">
        <f t="shared" si="396"/>
        <v>0</v>
      </c>
      <c r="S501" s="26">
        <f t="shared" si="397"/>
        <v>0</v>
      </c>
      <c r="T501" s="27">
        <f t="shared" si="398"/>
        <v>0</v>
      </c>
      <c r="U501" s="27"/>
      <c r="V501" s="19">
        <f t="shared" si="368"/>
        <v>0</v>
      </c>
      <c r="W501" s="19">
        <f t="shared" ca="1" si="369"/>
        <v>0</v>
      </c>
      <c r="X501" s="19">
        <f t="shared" si="370"/>
        <v>0</v>
      </c>
      <c r="Y501" s="19">
        <f t="shared" si="371"/>
        <v>0</v>
      </c>
      <c r="Z501" s="19">
        <f t="shared" si="364"/>
        <v>0</v>
      </c>
      <c r="AA501" s="19">
        <f t="shared" ca="1" si="399"/>
        <v>0</v>
      </c>
      <c r="AB501">
        <f t="shared" si="413"/>
        <v>0</v>
      </c>
      <c r="AC501" s="19">
        <f t="shared" si="372"/>
        <v>0</v>
      </c>
      <c r="AD501" s="29">
        <f t="shared" si="414"/>
        <v>0</v>
      </c>
      <c r="AE501" s="19">
        <f t="shared" ca="1" si="373"/>
        <v>0</v>
      </c>
      <c r="AF501" s="29">
        <f t="shared" ca="1" si="400"/>
        <v>0</v>
      </c>
      <c r="AG501" s="19"/>
      <c r="AH501" s="19">
        <f t="shared" si="374"/>
        <v>0</v>
      </c>
      <c r="AI501" s="19">
        <f>SUM($AH$23:AH501)</f>
        <v>100000</v>
      </c>
      <c r="AJ501" s="19">
        <f t="shared" si="401"/>
        <v>167242.76853558994</v>
      </c>
      <c r="AK501" s="19">
        <f t="shared" ca="1" si="402"/>
        <v>167242.76853558994</v>
      </c>
      <c r="AL501" s="20">
        <f ca="1">IF($F$13,OFFSET(product_specs!$J$5,MIN(10,saving_model!AZ501),saving_model!$G$14),0)</f>
        <v>0</v>
      </c>
      <c r="AM501" s="19">
        <f t="shared" si="403"/>
        <v>167242.76853558994</v>
      </c>
      <c r="AN501" s="19">
        <f t="shared" si="412"/>
        <v>168074.3168209185</v>
      </c>
      <c r="AO501" s="19">
        <f t="shared" si="404"/>
        <v>0</v>
      </c>
      <c r="AP501" s="19">
        <f t="shared" si="405"/>
        <v>0</v>
      </c>
      <c r="AQ501" s="18">
        <f t="shared" si="375"/>
        <v>140.06193068409874</v>
      </c>
      <c r="AR501" s="18">
        <f t="shared" si="406"/>
        <v>0</v>
      </c>
      <c r="AS501" s="18">
        <f t="shared" si="407"/>
        <v>-1382.9727092888659</v>
      </c>
      <c r="AT501" s="3">
        <f>return!Q484</f>
        <v>-8.2352031763430755E-3</v>
      </c>
      <c r="AU501" s="8">
        <f t="shared" si="376"/>
        <v>1.2197798644919375</v>
      </c>
      <c r="AV501">
        <f t="shared" si="377"/>
        <v>0</v>
      </c>
      <c r="AW501">
        <f t="shared" si="378"/>
        <v>0</v>
      </c>
      <c r="AX501">
        <f t="shared" si="408"/>
        <v>0</v>
      </c>
      <c r="AY501">
        <f t="shared" si="379"/>
        <v>0</v>
      </c>
      <c r="AZ501">
        <f t="shared" si="380"/>
        <v>39</v>
      </c>
      <c r="BA501">
        <f t="shared" si="381"/>
        <v>5</v>
      </c>
      <c r="BB501">
        <f t="shared" si="409"/>
        <v>6.3628423774976239E-3</v>
      </c>
      <c r="BC501">
        <f t="shared" si="382"/>
        <v>7.3737918006445219E-2</v>
      </c>
      <c r="BD501">
        <f>VLOOKUP(MIN(90,BE501),mortality!$A$4:$G$76,saving_model!BA501+2,FALSE)</f>
        <v>3.6868959003222609E-2</v>
      </c>
      <c r="BE501">
        <f t="shared" si="383"/>
        <v>88</v>
      </c>
      <c r="BF501" s="9">
        <f t="shared" si="410"/>
        <v>8.3717735912058888E-4</v>
      </c>
      <c r="BG501" s="7">
        <f>VLOOKUP(saving_model!AZ501,lapse!$B$4:$C$134,2,FALSE)</f>
        <v>0.01</v>
      </c>
      <c r="BI501">
        <f>discount_curve!K485</f>
        <v>0.60967431151809837</v>
      </c>
    </row>
    <row r="502" spans="1:61" x14ac:dyDescent="0.55000000000000004">
      <c r="A502">
        <f t="shared" si="411"/>
        <v>479</v>
      </c>
      <c r="B502" s="19">
        <f t="shared" ca="1" si="384"/>
        <v>0</v>
      </c>
      <c r="C502">
        <f t="shared" si="365"/>
        <v>0</v>
      </c>
      <c r="D502">
        <f t="shared" si="385"/>
        <v>0</v>
      </c>
      <c r="E502">
        <f t="shared" ca="1" si="386"/>
        <v>0</v>
      </c>
      <c r="F502">
        <f t="shared" si="366"/>
        <v>0</v>
      </c>
      <c r="G502">
        <f t="shared" si="387"/>
        <v>0</v>
      </c>
      <c r="H502">
        <f t="shared" si="388"/>
        <v>0</v>
      </c>
      <c r="I502" s="19">
        <f t="shared" si="389"/>
        <v>0</v>
      </c>
      <c r="J502" s="26">
        <f t="shared" si="390"/>
        <v>0</v>
      </c>
      <c r="L502" s="19">
        <f t="shared" si="391"/>
        <v>0</v>
      </c>
      <c r="M502" s="26">
        <f t="shared" si="367"/>
        <v>0</v>
      </c>
      <c r="N502" s="18">
        <f t="shared" si="392"/>
        <v>0</v>
      </c>
      <c r="O502" s="18">
        <f t="shared" si="393"/>
        <v>0</v>
      </c>
      <c r="P502" s="18">
        <f t="shared" si="394"/>
        <v>0</v>
      </c>
      <c r="Q502" s="18">
        <f t="shared" si="395"/>
        <v>0</v>
      </c>
      <c r="R502" s="18">
        <f t="shared" si="396"/>
        <v>0</v>
      </c>
      <c r="S502" s="26">
        <f t="shared" si="397"/>
        <v>0</v>
      </c>
      <c r="T502" s="27">
        <f t="shared" si="398"/>
        <v>0</v>
      </c>
      <c r="U502" s="27"/>
      <c r="V502" s="19">
        <f t="shared" si="368"/>
        <v>0</v>
      </c>
      <c r="W502" s="19">
        <f t="shared" ca="1" si="369"/>
        <v>0</v>
      </c>
      <c r="X502" s="19">
        <f t="shared" si="370"/>
        <v>0</v>
      </c>
      <c r="Y502" s="19">
        <f t="shared" si="371"/>
        <v>0</v>
      </c>
      <c r="Z502" s="19">
        <f t="shared" si="364"/>
        <v>0</v>
      </c>
      <c r="AA502" s="19">
        <f t="shared" ca="1" si="399"/>
        <v>0</v>
      </c>
      <c r="AB502">
        <f t="shared" si="413"/>
        <v>0</v>
      </c>
      <c r="AC502" s="19">
        <f t="shared" si="372"/>
        <v>0</v>
      </c>
      <c r="AD502" s="29">
        <f t="shared" si="414"/>
        <v>0</v>
      </c>
      <c r="AE502" s="19">
        <f t="shared" ca="1" si="373"/>
        <v>0</v>
      </c>
      <c r="AF502" s="29">
        <f t="shared" ca="1" si="400"/>
        <v>0</v>
      </c>
      <c r="AG502" s="19"/>
      <c r="AH502" s="19">
        <f t="shared" si="374"/>
        <v>0</v>
      </c>
      <c r="AI502" s="19">
        <f>SUM($AH$23:AH502)</f>
        <v>100000</v>
      </c>
      <c r="AJ502" s="19">
        <f t="shared" si="401"/>
        <v>166757.61842916571</v>
      </c>
      <c r="AK502" s="19">
        <f t="shared" ca="1" si="402"/>
        <v>166757.61842916571</v>
      </c>
      <c r="AL502" s="20">
        <f ca="1">IF($F$13,OFFSET(product_specs!$J$5,MIN(10,saving_model!AZ502),saving_model!$G$14),0)</f>
        <v>0</v>
      </c>
      <c r="AM502" s="19">
        <f t="shared" si="403"/>
        <v>166757.61842916571</v>
      </c>
      <c r="AN502" s="19">
        <f t="shared" si="412"/>
        <v>166551.28218094551</v>
      </c>
      <c r="AO502" s="19">
        <f t="shared" si="404"/>
        <v>0</v>
      </c>
      <c r="AP502" s="19">
        <f t="shared" si="405"/>
        <v>0</v>
      </c>
      <c r="AQ502" s="18">
        <f t="shared" si="375"/>
        <v>138.79273515078793</v>
      </c>
      <c r="AR502" s="18">
        <f t="shared" si="406"/>
        <v>0</v>
      </c>
      <c r="AS502" s="18">
        <f t="shared" si="407"/>
        <v>690.25796674199773</v>
      </c>
      <c r="AT502" s="3">
        <f>return!Q485</f>
        <v>4.1478735703117664E-3</v>
      </c>
      <c r="AU502" s="8">
        <f t="shared" si="376"/>
        <v>1.2202869450889084</v>
      </c>
      <c r="AV502">
        <f t="shared" si="377"/>
        <v>0</v>
      </c>
      <c r="AW502">
        <f t="shared" si="378"/>
        <v>0</v>
      </c>
      <c r="AX502">
        <f t="shared" si="408"/>
        <v>0</v>
      </c>
      <c r="AY502">
        <f t="shared" si="379"/>
        <v>0</v>
      </c>
      <c r="AZ502">
        <f t="shared" si="380"/>
        <v>39</v>
      </c>
      <c r="BA502">
        <f t="shared" si="381"/>
        <v>5</v>
      </c>
      <c r="BB502">
        <f t="shared" si="409"/>
        <v>6.3628423774976239E-3</v>
      </c>
      <c r="BC502">
        <f t="shared" si="382"/>
        <v>7.3737918006445219E-2</v>
      </c>
      <c r="BD502">
        <f>VLOOKUP(MIN(90,BE502),mortality!$A$4:$G$76,saving_model!BA502+2,FALSE)</f>
        <v>3.6868959003222609E-2</v>
      </c>
      <c r="BE502">
        <f t="shared" si="383"/>
        <v>88</v>
      </c>
      <c r="BF502" s="9">
        <f t="shared" si="410"/>
        <v>8.3717735912058888E-4</v>
      </c>
      <c r="BG502" s="7">
        <f>VLOOKUP(saving_model!AZ502,lapse!$B$4:$C$134,2,FALSE)</f>
        <v>0.01</v>
      </c>
      <c r="BI502">
        <f>discount_curve!K486</f>
        <v>0.60904349714315453</v>
      </c>
    </row>
    <row r="503" spans="1:61" x14ac:dyDescent="0.55000000000000004">
      <c r="A503">
        <f t="shared" si="411"/>
        <v>480</v>
      </c>
      <c r="B503" s="19">
        <f t="shared" ca="1" si="384"/>
        <v>0</v>
      </c>
      <c r="C503">
        <f t="shared" si="365"/>
        <v>0</v>
      </c>
      <c r="D503">
        <f t="shared" si="385"/>
        <v>0</v>
      </c>
      <c r="E503">
        <f t="shared" ca="1" si="386"/>
        <v>0</v>
      </c>
      <c r="F503">
        <f t="shared" si="366"/>
        <v>0</v>
      </c>
      <c r="G503">
        <f t="shared" si="387"/>
        <v>0</v>
      </c>
      <c r="H503">
        <f t="shared" si="388"/>
        <v>0</v>
      </c>
      <c r="I503" s="19">
        <f t="shared" si="389"/>
        <v>0</v>
      </c>
      <c r="J503" s="26">
        <f t="shared" si="390"/>
        <v>0</v>
      </c>
      <c r="L503" s="19">
        <f t="shared" si="391"/>
        <v>0</v>
      </c>
      <c r="M503" s="26">
        <f t="shared" si="367"/>
        <v>0</v>
      </c>
      <c r="N503" s="18">
        <f t="shared" si="392"/>
        <v>0</v>
      </c>
      <c r="O503" s="18">
        <f t="shared" si="393"/>
        <v>0</v>
      </c>
      <c r="P503" s="18">
        <f t="shared" si="394"/>
        <v>0</v>
      </c>
      <c r="Q503" s="18">
        <f t="shared" si="395"/>
        <v>0</v>
      </c>
      <c r="R503" s="18">
        <f t="shared" si="396"/>
        <v>0</v>
      </c>
      <c r="S503" s="26">
        <f t="shared" si="397"/>
        <v>0</v>
      </c>
      <c r="T503" s="27">
        <f t="shared" si="398"/>
        <v>0</v>
      </c>
      <c r="U503" s="27"/>
      <c r="V503" s="19">
        <f t="shared" si="368"/>
        <v>0</v>
      </c>
      <c r="W503" s="19">
        <f t="shared" ca="1" si="369"/>
        <v>0</v>
      </c>
      <c r="X503" s="19">
        <f t="shared" si="370"/>
        <v>0</v>
      </c>
      <c r="Y503" s="19">
        <f t="shared" si="371"/>
        <v>0</v>
      </c>
      <c r="Z503" s="19">
        <f t="shared" si="364"/>
        <v>0</v>
      </c>
      <c r="AA503" s="19">
        <f t="shared" ca="1" si="399"/>
        <v>0</v>
      </c>
      <c r="AB503">
        <f t="shared" si="413"/>
        <v>0</v>
      </c>
      <c r="AC503" s="19">
        <f t="shared" si="372"/>
        <v>0</v>
      </c>
      <c r="AD503" s="29">
        <f t="shared" si="414"/>
        <v>0</v>
      </c>
      <c r="AE503" s="19">
        <f t="shared" ca="1" si="373"/>
        <v>0</v>
      </c>
      <c r="AF503" s="29">
        <f t="shared" ca="1" si="400"/>
        <v>0</v>
      </c>
      <c r="AG503" s="19"/>
      <c r="AH503" s="19">
        <f t="shared" si="374"/>
        <v>0</v>
      </c>
      <c r="AI503" s="19">
        <f>SUM($AH$23:AH503)</f>
        <v>100000</v>
      </c>
      <c r="AJ503" s="19">
        <f t="shared" si="401"/>
        <v>166465.32475999033</v>
      </c>
      <c r="AK503" s="19">
        <f t="shared" ca="1" si="402"/>
        <v>166465.32475999033</v>
      </c>
      <c r="AL503" s="20">
        <f ca="1">IF($F$13,OFFSET(product_specs!$J$5,MIN(10,saving_model!AZ503),saving_model!$G$14),0)</f>
        <v>0</v>
      </c>
      <c r="AM503" s="19">
        <f t="shared" si="403"/>
        <v>166465.32475999033</v>
      </c>
      <c r="AN503" s="19">
        <f t="shared" si="412"/>
        <v>167102.74741253673</v>
      </c>
      <c r="AO503" s="19">
        <f t="shared" si="404"/>
        <v>0</v>
      </c>
      <c r="AP503" s="19">
        <f t="shared" si="405"/>
        <v>0</v>
      </c>
      <c r="AQ503" s="18">
        <f t="shared" si="375"/>
        <v>139.25228951044727</v>
      </c>
      <c r="AR503" s="18">
        <f t="shared" si="406"/>
        <v>0</v>
      </c>
      <c r="AS503" s="18">
        <f t="shared" si="407"/>
        <v>-996.34072607190308</v>
      </c>
      <c r="AT503" s="3">
        <f>return!Q486</f>
        <v>-5.9674165621518283E-3</v>
      </c>
      <c r="AU503" s="8">
        <f t="shared" si="376"/>
        <v>1.220794236486811</v>
      </c>
      <c r="AV503">
        <f t="shared" si="377"/>
        <v>0</v>
      </c>
      <c r="AW503">
        <f t="shared" si="378"/>
        <v>0</v>
      </c>
      <c r="AX503">
        <f t="shared" si="408"/>
        <v>0</v>
      </c>
      <c r="AY503">
        <f t="shared" si="379"/>
        <v>0</v>
      </c>
      <c r="AZ503">
        <f t="shared" si="380"/>
        <v>40</v>
      </c>
      <c r="BA503">
        <f t="shared" si="381"/>
        <v>5</v>
      </c>
      <c r="BB503">
        <f t="shared" si="409"/>
        <v>7.2020737068914098E-3</v>
      </c>
      <c r="BC503">
        <f t="shared" si="382"/>
        <v>8.3082342308328269E-2</v>
      </c>
      <c r="BD503">
        <f>VLOOKUP(MIN(90,BE503),mortality!$A$4:$G$76,saving_model!BA503+2,FALSE)</f>
        <v>4.1541171154164135E-2</v>
      </c>
      <c r="BE503">
        <f t="shared" si="383"/>
        <v>89</v>
      </c>
      <c r="BF503" s="9">
        <f t="shared" si="410"/>
        <v>8.3717735912058888E-4</v>
      </c>
      <c r="BG503" s="7">
        <f>VLOOKUP(saving_model!AZ503,lapse!$B$4:$C$134,2,FALSE)</f>
        <v>0.01</v>
      </c>
      <c r="BI503">
        <f>discount_curve!K487</f>
        <v>0.61058052969833954</v>
      </c>
    </row>
    <row r="504" spans="1:61" x14ac:dyDescent="0.55000000000000004">
      <c r="A504">
        <f t="shared" si="411"/>
        <v>481</v>
      </c>
      <c r="B504" s="19">
        <f t="shared" ca="1" si="384"/>
        <v>0</v>
      </c>
      <c r="C504">
        <f t="shared" si="365"/>
        <v>0</v>
      </c>
      <c r="D504">
        <f t="shared" si="385"/>
        <v>0</v>
      </c>
      <c r="E504">
        <f t="shared" ca="1" si="386"/>
        <v>0</v>
      </c>
      <c r="F504">
        <f t="shared" si="366"/>
        <v>0</v>
      </c>
      <c r="G504">
        <f t="shared" si="387"/>
        <v>0</v>
      </c>
      <c r="H504">
        <f t="shared" si="388"/>
        <v>0</v>
      </c>
      <c r="I504" s="19">
        <f t="shared" si="389"/>
        <v>0</v>
      </c>
      <c r="J504" s="26">
        <f t="shared" si="390"/>
        <v>0</v>
      </c>
      <c r="L504" s="19">
        <f t="shared" si="391"/>
        <v>0</v>
      </c>
      <c r="M504" s="26">
        <f t="shared" si="367"/>
        <v>0</v>
      </c>
      <c r="N504" s="18">
        <f t="shared" si="392"/>
        <v>0</v>
      </c>
      <c r="O504" s="18">
        <f t="shared" si="393"/>
        <v>0</v>
      </c>
      <c r="P504" s="18">
        <f t="shared" si="394"/>
        <v>0</v>
      </c>
      <c r="Q504" s="18">
        <f t="shared" si="395"/>
        <v>0</v>
      </c>
      <c r="R504" s="18">
        <f t="shared" si="396"/>
        <v>0</v>
      </c>
      <c r="S504" s="26">
        <f t="shared" si="397"/>
        <v>0</v>
      </c>
      <c r="T504" s="27">
        <f t="shared" si="398"/>
        <v>0</v>
      </c>
      <c r="U504" s="27"/>
      <c r="V504" s="19">
        <f t="shared" si="368"/>
        <v>0</v>
      </c>
      <c r="W504" s="19">
        <f t="shared" ca="1" si="369"/>
        <v>0</v>
      </c>
      <c r="X504" s="19">
        <f t="shared" si="370"/>
        <v>0</v>
      </c>
      <c r="Y504" s="19">
        <f t="shared" si="371"/>
        <v>0</v>
      </c>
      <c r="Z504" s="19">
        <f t="shared" si="364"/>
        <v>0</v>
      </c>
      <c r="AA504" s="19">
        <f t="shared" ca="1" si="399"/>
        <v>0</v>
      </c>
      <c r="AB504">
        <f t="shared" si="413"/>
        <v>0</v>
      </c>
      <c r="AC504" s="19">
        <f t="shared" si="372"/>
        <v>0</v>
      </c>
      <c r="AD504" s="29">
        <f t="shared" si="414"/>
        <v>0</v>
      </c>
      <c r="AE504" s="19">
        <f t="shared" ca="1" si="373"/>
        <v>0</v>
      </c>
      <c r="AF504" s="29">
        <f t="shared" ca="1" si="400"/>
        <v>0</v>
      </c>
      <c r="AG504" s="19"/>
      <c r="AH504" s="19">
        <f t="shared" si="374"/>
        <v>0</v>
      </c>
      <c r="AI504" s="19">
        <f>SUM($AH$23:AH504)</f>
        <v>100000</v>
      </c>
      <c r="AJ504" s="19">
        <f t="shared" si="401"/>
        <v>164930.2434405321</v>
      </c>
      <c r="AK504" s="19">
        <f t="shared" ca="1" si="402"/>
        <v>164930.2434405321</v>
      </c>
      <c r="AL504" s="20">
        <f ca="1">IF($F$13,OFFSET(product_specs!$J$5,MIN(10,saving_model!AZ504),saving_model!$G$14),0)</f>
        <v>0</v>
      </c>
      <c r="AM504" s="19">
        <f t="shared" si="403"/>
        <v>164930.2434405321</v>
      </c>
      <c r="AN504" s="19">
        <f t="shared" si="412"/>
        <v>165967.15439695437</v>
      </c>
      <c r="AO504" s="19">
        <f t="shared" si="404"/>
        <v>0</v>
      </c>
      <c r="AP504" s="19">
        <f t="shared" si="405"/>
        <v>0</v>
      </c>
      <c r="AQ504" s="18">
        <f t="shared" si="375"/>
        <v>138.30596199746199</v>
      </c>
      <c r="AR504" s="18">
        <f t="shared" si="406"/>
        <v>0</v>
      </c>
      <c r="AS504" s="18">
        <f t="shared" si="407"/>
        <v>-1797.2099888496512</v>
      </c>
      <c r="AT504" s="3">
        <f>return!Q487</f>
        <v>-1.0837740271437579E-2</v>
      </c>
      <c r="AU504" s="8">
        <f t="shared" si="376"/>
        <v>1.2213017387732781</v>
      </c>
      <c r="AV504">
        <f t="shared" si="377"/>
        <v>0</v>
      </c>
      <c r="AW504">
        <f t="shared" si="378"/>
        <v>0</v>
      </c>
      <c r="AX504">
        <f t="shared" si="408"/>
        <v>0</v>
      </c>
      <c r="AY504">
        <f t="shared" si="379"/>
        <v>0</v>
      </c>
      <c r="AZ504">
        <f t="shared" si="380"/>
        <v>40</v>
      </c>
      <c r="BA504">
        <f t="shared" si="381"/>
        <v>5</v>
      </c>
      <c r="BB504">
        <f t="shared" si="409"/>
        <v>7.2020737068914098E-3</v>
      </c>
      <c r="BC504">
        <f t="shared" si="382"/>
        <v>8.3082342308328269E-2</v>
      </c>
      <c r="BD504">
        <f>VLOOKUP(MIN(90,BE504),mortality!$A$4:$G$76,saving_model!BA504+2,FALSE)</f>
        <v>4.1541171154164135E-2</v>
      </c>
      <c r="BE504">
        <f t="shared" si="383"/>
        <v>89</v>
      </c>
      <c r="BF504" s="9">
        <f t="shared" si="410"/>
        <v>8.3717735912058888E-4</v>
      </c>
      <c r="BG504" s="7">
        <f>VLOOKUP(saving_model!AZ504,lapse!$B$4:$C$134,2,FALSE)</f>
        <v>0.01</v>
      </c>
      <c r="BI504">
        <f>discount_curve!K488</f>
        <v>0.60995329603933202</v>
      </c>
    </row>
    <row r="505" spans="1:61" x14ac:dyDescent="0.55000000000000004">
      <c r="A505">
        <f t="shared" si="411"/>
        <v>482</v>
      </c>
      <c r="B505" s="19">
        <f t="shared" ca="1" si="384"/>
        <v>0</v>
      </c>
      <c r="C505">
        <f t="shared" si="365"/>
        <v>0</v>
      </c>
      <c r="D505">
        <f t="shared" si="385"/>
        <v>0</v>
      </c>
      <c r="E505">
        <f t="shared" ca="1" si="386"/>
        <v>0</v>
      </c>
      <c r="F505">
        <f t="shared" si="366"/>
        <v>0</v>
      </c>
      <c r="G505">
        <f t="shared" si="387"/>
        <v>0</v>
      </c>
      <c r="H505">
        <f t="shared" si="388"/>
        <v>0</v>
      </c>
      <c r="I505" s="19">
        <f t="shared" si="389"/>
        <v>0</v>
      </c>
      <c r="J505" s="26">
        <f t="shared" si="390"/>
        <v>0</v>
      </c>
      <c r="L505" s="19">
        <f t="shared" si="391"/>
        <v>0</v>
      </c>
      <c r="M505" s="26">
        <f t="shared" si="367"/>
        <v>0</v>
      </c>
      <c r="N505" s="18">
        <f t="shared" si="392"/>
        <v>0</v>
      </c>
      <c r="O505" s="18">
        <f t="shared" si="393"/>
        <v>0</v>
      </c>
      <c r="P505" s="18">
        <f t="shared" si="394"/>
        <v>0</v>
      </c>
      <c r="Q505" s="18">
        <f t="shared" si="395"/>
        <v>0</v>
      </c>
      <c r="R505" s="18">
        <f t="shared" si="396"/>
        <v>0</v>
      </c>
      <c r="S505" s="26">
        <f t="shared" si="397"/>
        <v>0</v>
      </c>
      <c r="T505" s="27">
        <f t="shared" si="398"/>
        <v>0</v>
      </c>
      <c r="U505" s="27"/>
      <c r="V505" s="19">
        <f t="shared" si="368"/>
        <v>0</v>
      </c>
      <c r="W505" s="19">
        <f t="shared" ca="1" si="369"/>
        <v>0</v>
      </c>
      <c r="X505" s="19">
        <f t="shared" si="370"/>
        <v>0</v>
      </c>
      <c r="Y505" s="19">
        <f t="shared" si="371"/>
        <v>0</v>
      </c>
      <c r="Z505" s="19">
        <f t="shared" si="364"/>
        <v>0</v>
      </c>
      <c r="AA505" s="19">
        <f t="shared" ca="1" si="399"/>
        <v>0</v>
      </c>
      <c r="AB505">
        <f t="shared" si="413"/>
        <v>0</v>
      </c>
      <c r="AC505" s="19">
        <f t="shared" si="372"/>
        <v>0</v>
      </c>
      <c r="AD505" s="29">
        <f t="shared" si="414"/>
        <v>0</v>
      </c>
      <c r="AE505" s="19">
        <f t="shared" ca="1" si="373"/>
        <v>0</v>
      </c>
      <c r="AF505" s="29">
        <f t="shared" ca="1" si="400"/>
        <v>0</v>
      </c>
      <c r="AG505" s="19"/>
      <c r="AH505" s="19">
        <f t="shared" si="374"/>
        <v>0</v>
      </c>
      <c r="AI505" s="19">
        <f>SUM($AH$23:AH505)</f>
        <v>100000</v>
      </c>
      <c r="AJ505" s="19">
        <f t="shared" si="401"/>
        <v>164399.43424525717</v>
      </c>
      <c r="AK505" s="19">
        <f t="shared" ca="1" si="402"/>
        <v>164399.43424525717</v>
      </c>
      <c r="AL505" s="20">
        <f ca="1">IF($F$13,OFFSET(product_specs!$J$5,MIN(10,saving_model!AZ505),saving_model!$G$14),0)</f>
        <v>0</v>
      </c>
      <c r="AM505" s="19">
        <f t="shared" si="403"/>
        <v>164399.43424525717</v>
      </c>
      <c r="AN505" s="19">
        <f t="shared" si="412"/>
        <v>164031.63844610727</v>
      </c>
      <c r="AO505" s="19">
        <f t="shared" si="404"/>
        <v>0</v>
      </c>
      <c r="AP505" s="19">
        <f t="shared" si="405"/>
        <v>0</v>
      </c>
      <c r="AQ505" s="18">
        <f t="shared" si="375"/>
        <v>136.69303203842273</v>
      </c>
      <c r="AR505" s="18">
        <f t="shared" si="406"/>
        <v>0</v>
      </c>
      <c r="AS505" s="18">
        <f t="shared" si="407"/>
        <v>1008.9776623766249</v>
      </c>
      <c r="AT505" s="3">
        <f>return!Q488</f>
        <v>6.1562463676199108E-3</v>
      </c>
      <c r="AU505" s="8">
        <f t="shared" si="376"/>
        <v>1.2218094520359795</v>
      </c>
      <c r="AV505">
        <f t="shared" si="377"/>
        <v>0</v>
      </c>
      <c r="AW505">
        <f t="shared" si="378"/>
        <v>0</v>
      </c>
      <c r="AX505">
        <f t="shared" si="408"/>
        <v>0</v>
      </c>
      <c r="AY505">
        <f t="shared" si="379"/>
        <v>0</v>
      </c>
      <c r="AZ505">
        <f t="shared" si="380"/>
        <v>40</v>
      </c>
      <c r="BA505">
        <f t="shared" si="381"/>
        <v>5</v>
      </c>
      <c r="BB505">
        <f t="shared" si="409"/>
        <v>7.2020737068914098E-3</v>
      </c>
      <c r="BC505">
        <f t="shared" si="382"/>
        <v>8.3082342308328269E-2</v>
      </c>
      <c r="BD505">
        <f>VLOOKUP(MIN(90,BE505),mortality!$A$4:$G$76,saving_model!BA505+2,FALSE)</f>
        <v>4.1541171154164135E-2</v>
      </c>
      <c r="BE505">
        <f t="shared" si="383"/>
        <v>89</v>
      </c>
      <c r="BF505" s="9">
        <f t="shared" si="410"/>
        <v>8.3717735912058888E-4</v>
      </c>
      <c r="BG505" s="7">
        <f>VLOOKUP(saving_model!AZ505,lapse!$B$4:$C$134,2,FALSE)</f>
        <v>0.01</v>
      </c>
      <c r="BI505">
        <f>discount_curve!K489</f>
        <v>0.6093267067213145</v>
      </c>
    </row>
    <row r="506" spans="1:61" x14ac:dyDescent="0.55000000000000004">
      <c r="A506">
        <f t="shared" si="411"/>
        <v>483</v>
      </c>
      <c r="B506" s="19">
        <f t="shared" ca="1" si="384"/>
        <v>0</v>
      </c>
      <c r="C506">
        <f t="shared" si="365"/>
        <v>0</v>
      </c>
      <c r="D506">
        <f t="shared" si="385"/>
        <v>0</v>
      </c>
      <c r="E506">
        <f t="shared" ca="1" si="386"/>
        <v>0</v>
      </c>
      <c r="F506">
        <f t="shared" si="366"/>
        <v>0</v>
      </c>
      <c r="G506">
        <f t="shared" si="387"/>
        <v>0</v>
      </c>
      <c r="H506">
        <f t="shared" si="388"/>
        <v>0</v>
      </c>
      <c r="I506" s="19">
        <f t="shared" si="389"/>
        <v>0</v>
      </c>
      <c r="J506" s="26">
        <f t="shared" si="390"/>
        <v>0</v>
      </c>
      <c r="L506" s="19">
        <f t="shared" si="391"/>
        <v>0</v>
      </c>
      <c r="M506" s="26">
        <f t="shared" si="367"/>
        <v>0</v>
      </c>
      <c r="N506" s="18">
        <f t="shared" si="392"/>
        <v>0</v>
      </c>
      <c r="O506" s="18">
        <f t="shared" si="393"/>
        <v>0</v>
      </c>
      <c r="P506" s="18">
        <f t="shared" si="394"/>
        <v>0</v>
      </c>
      <c r="Q506" s="18">
        <f t="shared" si="395"/>
        <v>0</v>
      </c>
      <c r="R506" s="18">
        <f t="shared" si="396"/>
        <v>0</v>
      </c>
      <c r="S506" s="26">
        <f t="shared" si="397"/>
        <v>0</v>
      </c>
      <c r="T506" s="27">
        <f t="shared" si="398"/>
        <v>0</v>
      </c>
      <c r="U506" s="27"/>
      <c r="V506" s="19">
        <f t="shared" si="368"/>
        <v>0</v>
      </c>
      <c r="W506" s="19">
        <f t="shared" ca="1" si="369"/>
        <v>0</v>
      </c>
      <c r="X506" s="19">
        <f t="shared" si="370"/>
        <v>0</v>
      </c>
      <c r="Y506" s="19">
        <f t="shared" si="371"/>
        <v>0</v>
      </c>
      <c r="Z506" s="19">
        <f t="shared" si="364"/>
        <v>0</v>
      </c>
      <c r="AA506" s="19">
        <f t="shared" ca="1" si="399"/>
        <v>0</v>
      </c>
      <c r="AB506">
        <f t="shared" si="413"/>
        <v>0</v>
      </c>
      <c r="AC506" s="19">
        <f t="shared" si="372"/>
        <v>0</v>
      </c>
      <c r="AD506" s="29">
        <f t="shared" si="414"/>
        <v>0</v>
      </c>
      <c r="AE506" s="19">
        <f t="shared" ca="1" si="373"/>
        <v>0</v>
      </c>
      <c r="AF506" s="29">
        <f t="shared" ca="1" si="400"/>
        <v>0</v>
      </c>
      <c r="AG506" s="19"/>
      <c r="AH506" s="19">
        <f t="shared" si="374"/>
        <v>0</v>
      </c>
      <c r="AI506" s="19">
        <f>SUM($AH$23:AH506)</f>
        <v>100000</v>
      </c>
      <c r="AJ506" s="19">
        <f t="shared" si="401"/>
        <v>164222.34983943289</v>
      </c>
      <c r="AK506" s="19">
        <f t="shared" ca="1" si="402"/>
        <v>164222.34983943289</v>
      </c>
      <c r="AL506" s="20">
        <f ca="1">IF($F$13,OFFSET(product_specs!$J$5,MIN(10,saving_model!AZ506),saving_model!$G$14),0)</f>
        <v>0</v>
      </c>
      <c r="AM506" s="19">
        <f t="shared" si="403"/>
        <v>164222.34983943289</v>
      </c>
      <c r="AN506" s="19">
        <f t="shared" si="412"/>
        <v>164903.92307644547</v>
      </c>
      <c r="AO506" s="19">
        <f t="shared" si="404"/>
        <v>0</v>
      </c>
      <c r="AP506" s="19">
        <f t="shared" si="405"/>
        <v>0</v>
      </c>
      <c r="AQ506" s="18">
        <f t="shared" si="375"/>
        <v>137.4199358970379</v>
      </c>
      <c r="AR506" s="18">
        <f t="shared" si="406"/>
        <v>0</v>
      </c>
      <c r="AS506" s="18">
        <f t="shared" si="407"/>
        <v>-1088.3066022310741</v>
      </c>
      <c r="AT506" s="3">
        <f>return!Q489</f>
        <v>-6.6051447441518585E-3</v>
      </c>
      <c r="AU506" s="8">
        <f t="shared" si="376"/>
        <v>1.2223173763626209</v>
      </c>
      <c r="AV506">
        <f t="shared" si="377"/>
        <v>0</v>
      </c>
      <c r="AW506">
        <f t="shared" si="378"/>
        <v>0</v>
      </c>
      <c r="AX506">
        <f t="shared" si="408"/>
        <v>0</v>
      </c>
      <c r="AY506">
        <f t="shared" si="379"/>
        <v>0</v>
      </c>
      <c r="AZ506">
        <f t="shared" si="380"/>
        <v>40</v>
      </c>
      <c r="BA506">
        <f t="shared" si="381"/>
        <v>5</v>
      </c>
      <c r="BB506">
        <f t="shared" si="409"/>
        <v>7.2020737068914098E-3</v>
      </c>
      <c r="BC506">
        <f t="shared" si="382"/>
        <v>8.3082342308328269E-2</v>
      </c>
      <c r="BD506">
        <f>VLOOKUP(MIN(90,BE506),mortality!$A$4:$G$76,saving_model!BA506+2,FALSE)</f>
        <v>4.1541171154164135E-2</v>
      </c>
      <c r="BE506">
        <f t="shared" si="383"/>
        <v>89</v>
      </c>
      <c r="BF506" s="9">
        <f t="shared" si="410"/>
        <v>8.3717735912058888E-4</v>
      </c>
      <c r="BG506" s="7">
        <f>VLOOKUP(saving_model!AZ506,lapse!$B$4:$C$134,2,FALSE)</f>
        <v>0.01</v>
      </c>
      <c r="BI506">
        <f>discount_curve!K490</f>
        <v>0.60870076108237214</v>
      </c>
    </row>
    <row r="507" spans="1:61" x14ac:dyDescent="0.55000000000000004">
      <c r="A507">
        <f t="shared" si="411"/>
        <v>484</v>
      </c>
      <c r="B507" s="19">
        <f t="shared" ca="1" si="384"/>
        <v>0</v>
      </c>
      <c r="C507">
        <f t="shared" si="365"/>
        <v>0</v>
      </c>
      <c r="D507">
        <f t="shared" si="385"/>
        <v>0</v>
      </c>
      <c r="E507">
        <f t="shared" ca="1" si="386"/>
        <v>0</v>
      </c>
      <c r="F507">
        <f t="shared" si="366"/>
        <v>0</v>
      </c>
      <c r="G507">
        <f t="shared" si="387"/>
        <v>0</v>
      </c>
      <c r="H507">
        <f t="shared" si="388"/>
        <v>0</v>
      </c>
      <c r="I507" s="19">
        <f t="shared" si="389"/>
        <v>0</v>
      </c>
      <c r="J507" s="26">
        <f t="shared" si="390"/>
        <v>0</v>
      </c>
      <c r="L507" s="19">
        <f t="shared" si="391"/>
        <v>0</v>
      </c>
      <c r="M507" s="26">
        <f t="shared" si="367"/>
        <v>0</v>
      </c>
      <c r="N507" s="18">
        <f t="shared" si="392"/>
        <v>0</v>
      </c>
      <c r="O507" s="18">
        <f t="shared" si="393"/>
        <v>0</v>
      </c>
      <c r="P507" s="18">
        <f t="shared" si="394"/>
        <v>0</v>
      </c>
      <c r="Q507" s="18">
        <f t="shared" si="395"/>
        <v>0</v>
      </c>
      <c r="R507" s="18">
        <f t="shared" si="396"/>
        <v>0</v>
      </c>
      <c r="S507" s="26">
        <f t="shared" si="397"/>
        <v>0</v>
      </c>
      <c r="T507" s="27">
        <f t="shared" si="398"/>
        <v>0</v>
      </c>
      <c r="U507" s="27"/>
      <c r="V507" s="19">
        <f t="shared" si="368"/>
        <v>0</v>
      </c>
      <c r="W507" s="19">
        <f t="shared" ca="1" si="369"/>
        <v>0</v>
      </c>
      <c r="X507" s="19">
        <f t="shared" si="370"/>
        <v>0</v>
      </c>
      <c r="Y507" s="19">
        <f t="shared" si="371"/>
        <v>0</v>
      </c>
      <c r="Z507" s="19">
        <f t="shared" si="364"/>
        <v>0</v>
      </c>
      <c r="AA507" s="19">
        <f t="shared" ca="1" si="399"/>
        <v>0</v>
      </c>
      <c r="AB507">
        <f t="shared" si="413"/>
        <v>0</v>
      </c>
      <c r="AC507" s="19">
        <f t="shared" si="372"/>
        <v>0</v>
      </c>
      <c r="AD507" s="29">
        <f t="shared" si="414"/>
        <v>0</v>
      </c>
      <c r="AE507" s="19">
        <f t="shared" ca="1" si="373"/>
        <v>0</v>
      </c>
      <c r="AF507" s="29">
        <f t="shared" ca="1" si="400"/>
        <v>0</v>
      </c>
      <c r="AG507" s="19"/>
      <c r="AH507" s="19">
        <f t="shared" si="374"/>
        <v>0</v>
      </c>
      <c r="AI507" s="19">
        <f>SUM($AH$23:AH507)</f>
        <v>100000</v>
      </c>
      <c r="AJ507" s="19">
        <f t="shared" si="401"/>
        <v>163335.62278902708</v>
      </c>
      <c r="AK507" s="19">
        <f t="shared" ca="1" si="402"/>
        <v>163335.62278902708</v>
      </c>
      <c r="AL507" s="20">
        <f ca="1">IF($F$13,OFFSET(product_specs!$J$5,MIN(10,saving_model!AZ507),saving_model!$G$14),0)</f>
        <v>0</v>
      </c>
      <c r="AM507" s="19">
        <f t="shared" si="403"/>
        <v>163335.62278902708</v>
      </c>
      <c r="AN507" s="19">
        <f t="shared" si="412"/>
        <v>163678.19653831734</v>
      </c>
      <c r="AO507" s="19">
        <f t="shared" si="404"/>
        <v>0</v>
      </c>
      <c r="AP507" s="19">
        <f t="shared" si="405"/>
        <v>0</v>
      </c>
      <c r="AQ507" s="18">
        <f t="shared" si="375"/>
        <v>136.39849711526446</v>
      </c>
      <c r="AR507" s="18">
        <f t="shared" si="406"/>
        <v>0</v>
      </c>
      <c r="AS507" s="18">
        <f t="shared" si="407"/>
        <v>-412.35050434995446</v>
      </c>
      <c r="AT507" s="3">
        <f>return!Q490</f>
        <v>-2.5213768546562543E-3</v>
      </c>
      <c r="AU507" s="8">
        <f t="shared" si="376"/>
        <v>1.222825511840945</v>
      </c>
      <c r="AV507">
        <f t="shared" si="377"/>
        <v>0</v>
      </c>
      <c r="AW507">
        <f t="shared" si="378"/>
        <v>0</v>
      </c>
      <c r="AX507">
        <f t="shared" si="408"/>
        <v>0</v>
      </c>
      <c r="AY507">
        <f t="shared" si="379"/>
        <v>0</v>
      </c>
      <c r="AZ507">
        <f t="shared" si="380"/>
        <v>40</v>
      </c>
      <c r="BA507">
        <f t="shared" si="381"/>
        <v>5</v>
      </c>
      <c r="BB507">
        <f t="shared" si="409"/>
        <v>7.2020737068914098E-3</v>
      </c>
      <c r="BC507">
        <f t="shared" si="382"/>
        <v>8.3082342308328269E-2</v>
      </c>
      <c r="BD507">
        <f>VLOOKUP(MIN(90,BE507),mortality!$A$4:$G$76,saving_model!BA507+2,FALSE)</f>
        <v>4.1541171154164135E-2</v>
      </c>
      <c r="BE507">
        <f t="shared" si="383"/>
        <v>89</v>
      </c>
      <c r="BF507" s="9">
        <f t="shared" si="410"/>
        <v>8.3717735912058888E-4</v>
      </c>
      <c r="BG507" s="7">
        <f>VLOOKUP(saving_model!AZ507,lapse!$B$4:$C$134,2,FALSE)</f>
        <v>0.01</v>
      </c>
      <c r="BI507">
        <f>discount_curve!K491</f>
        <v>0.60807545846126987</v>
      </c>
    </row>
    <row r="508" spans="1:61" x14ac:dyDescent="0.55000000000000004">
      <c r="A508">
        <f t="shared" si="411"/>
        <v>485</v>
      </c>
      <c r="B508" s="19">
        <f t="shared" ca="1" si="384"/>
        <v>0</v>
      </c>
      <c r="C508">
        <f t="shared" si="365"/>
        <v>0</v>
      </c>
      <c r="D508">
        <f t="shared" si="385"/>
        <v>0</v>
      </c>
      <c r="E508">
        <f t="shared" ca="1" si="386"/>
        <v>0</v>
      </c>
      <c r="F508">
        <f t="shared" si="366"/>
        <v>0</v>
      </c>
      <c r="G508">
        <f t="shared" si="387"/>
        <v>0</v>
      </c>
      <c r="H508">
        <f t="shared" si="388"/>
        <v>0</v>
      </c>
      <c r="I508" s="19">
        <f t="shared" si="389"/>
        <v>0</v>
      </c>
      <c r="J508" s="26">
        <f t="shared" si="390"/>
        <v>0</v>
      </c>
      <c r="L508" s="19">
        <f t="shared" si="391"/>
        <v>0</v>
      </c>
      <c r="M508" s="26">
        <f t="shared" si="367"/>
        <v>0</v>
      </c>
      <c r="N508" s="18">
        <f t="shared" si="392"/>
        <v>0</v>
      </c>
      <c r="O508" s="18">
        <f t="shared" si="393"/>
        <v>0</v>
      </c>
      <c r="P508" s="18">
        <f t="shared" si="394"/>
        <v>0</v>
      </c>
      <c r="Q508" s="18">
        <f t="shared" si="395"/>
        <v>0</v>
      </c>
      <c r="R508" s="18">
        <f t="shared" si="396"/>
        <v>0</v>
      </c>
      <c r="S508" s="26">
        <f t="shared" si="397"/>
        <v>0</v>
      </c>
      <c r="T508" s="27">
        <f t="shared" si="398"/>
        <v>0</v>
      </c>
      <c r="U508" s="27"/>
      <c r="V508" s="19">
        <f t="shared" si="368"/>
        <v>0</v>
      </c>
      <c r="W508" s="19">
        <f t="shared" ca="1" si="369"/>
        <v>0</v>
      </c>
      <c r="X508" s="19">
        <f t="shared" si="370"/>
        <v>0</v>
      </c>
      <c r="Y508" s="19">
        <f t="shared" si="371"/>
        <v>0</v>
      </c>
      <c r="Z508" s="19">
        <f t="shared" si="364"/>
        <v>0</v>
      </c>
      <c r="AA508" s="19">
        <f t="shared" ca="1" si="399"/>
        <v>0</v>
      </c>
      <c r="AB508">
        <f t="shared" si="413"/>
        <v>0</v>
      </c>
      <c r="AC508" s="19">
        <f t="shared" si="372"/>
        <v>0</v>
      </c>
      <c r="AD508" s="29">
        <f t="shared" si="414"/>
        <v>0</v>
      </c>
      <c r="AE508" s="19">
        <f t="shared" ca="1" si="373"/>
        <v>0</v>
      </c>
      <c r="AF508" s="29">
        <f t="shared" ca="1" si="400"/>
        <v>0</v>
      </c>
      <c r="AG508" s="19"/>
      <c r="AH508" s="19">
        <f t="shared" si="374"/>
        <v>0</v>
      </c>
      <c r="AI508" s="19">
        <f>SUM($AH$23:AH508)</f>
        <v>100000</v>
      </c>
      <c r="AJ508" s="19">
        <f t="shared" si="401"/>
        <v>163078.40874347478</v>
      </c>
      <c r="AK508" s="19">
        <f t="shared" ca="1" si="402"/>
        <v>163078.40874347478</v>
      </c>
      <c r="AL508" s="20">
        <f ca="1">IF($F$13,OFFSET(product_specs!$J$5,MIN(10,saving_model!AZ508),saving_model!$G$14),0)</f>
        <v>0</v>
      </c>
      <c r="AM508" s="19">
        <f t="shared" si="403"/>
        <v>163078.40874347478</v>
      </c>
      <c r="AN508" s="19">
        <f t="shared" si="412"/>
        <v>163129.44753685212</v>
      </c>
      <c r="AO508" s="19">
        <f t="shared" si="404"/>
        <v>0</v>
      </c>
      <c r="AP508" s="19">
        <f t="shared" si="405"/>
        <v>0</v>
      </c>
      <c r="AQ508" s="18">
        <f t="shared" si="375"/>
        <v>135.94120628071011</v>
      </c>
      <c r="AR508" s="18">
        <f t="shared" si="406"/>
        <v>0</v>
      </c>
      <c r="AS508" s="18">
        <f t="shared" si="407"/>
        <v>169.80482580676249</v>
      </c>
      <c r="AT508" s="3">
        <f>return!Q491</f>
        <v>1.0417889008558223E-3</v>
      </c>
      <c r="AU508" s="8">
        <f t="shared" si="376"/>
        <v>1.2233338585587306</v>
      </c>
      <c r="AV508">
        <f t="shared" si="377"/>
        <v>0</v>
      </c>
      <c r="AW508">
        <f t="shared" si="378"/>
        <v>0</v>
      </c>
      <c r="AX508">
        <f t="shared" si="408"/>
        <v>0</v>
      </c>
      <c r="AY508">
        <f t="shared" si="379"/>
        <v>0</v>
      </c>
      <c r="AZ508">
        <f t="shared" si="380"/>
        <v>40</v>
      </c>
      <c r="BA508">
        <f t="shared" si="381"/>
        <v>5</v>
      </c>
      <c r="BB508">
        <f t="shared" si="409"/>
        <v>7.2020737068914098E-3</v>
      </c>
      <c r="BC508">
        <f t="shared" si="382"/>
        <v>8.3082342308328269E-2</v>
      </c>
      <c r="BD508">
        <f>VLOOKUP(MIN(90,BE508),mortality!$A$4:$G$76,saving_model!BA508+2,FALSE)</f>
        <v>4.1541171154164135E-2</v>
      </c>
      <c r="BE508">
        <f t="shared" si="383"/>
        <v>89</v>
      </c>
      <c r="BF508" s="9">
        <f t="shared" si="410"/>
        <v>8.3717735912058888E-4</v>
      </c>
      <c r="BG508" s="7">
        <f>VLOOKUP(saving_model!AZ508,lapse!$B$4:$C$134,2,FALSE)</f>
        <v>0.01</v>
      </c>
      <c r="BI508">
        <f>discount_curve!K492</f>
        <v>0.60745079819745207</v>
      </c>
    </row>
    <row r="509" spans="1:61" x14ac:dyDescent="0.55000000000000004">
      <c r="A509">
        <f t="shared" si="411"/>
        <v>486</v>
      </c>
      <c r="B509" s="19">
        <f t="shared" ca="1" si="384"/>
        <v>0</v>
      </c>
      <c r="C509">
        <f t="shared" si="365"/>
        <v>0</v>
      </c>
      <c r="D509">
        <f t="shared" si="385"/>
        <v>0</v>
      </c>
      <c r="E509">
        <f t="shared" ca="1" si="386"/>
        <v>0</v>
      </c>
      <c r="F509">
        <f t="shared" si="366"/>
        <v>0</v>
      </c>
      <c r="G509">
        <f t="shared" si="387"/>
        <v>0</v>
      </c>
      <c r="H509">
        <f t="shared" si="388"/>
        <v>0</v>
      </c>
      <c r="I509" s="19">
        <f t="shared" si="389"/>
        <v>0</v>
      </c>
      <c r="J509" s="26">
        <f t="shared" si="390"/>
        <v>0</v>
      </c>
      <c r="L509" s="19">
        <f t="shared" si="391"/>
        <v>0</v>
      </c>
      <c r="M509" s="26">
        <f t="shared" si="367"/>
        <v>0</v>
      </c>
      <c r="N509" s="18">
        <f t="shared" si="392"/>
        <v>0</v>
      </c>
      <c r="O509" s="18">
        <f t="shared" si="393"/>
        <v>0</v>
      </c>
      <c r="P509" s="18">
        <f t="shared" si="394"/>
        <v>0</v>
      </c>
      <c r="Q509" s="18">
        <f t="shared" si="395"/>
        <v>0</v>
      </c>
      <c r="R509" s="18">
        <f t="shared" si="396"/>
        <v>0</v>
      </c>
      <c r="S509" s="26">
        <f t="shared" si="397"/>
        <v>0</v>
      </c>
      <c r="T509" s="27">
        <f t="shared" si="398"/>
        <v>0</v>
      </c>
      <c r="U509" s="27"/>
      <c r="V509" s="19">
        <f t="shared" si="368"/>
        <v>0</v>
      </c>
      <c r="W509" s="19">
        <f t="shared" ca="1" si="369"/>
        <v>0</v>
      </c>
      <c r="X509" s="19">
        <f t="shared" si="370"/>
        <v>0</v>
      </c>
      <c r="Y509" s="19">
        <f t="shared" si="371"/>
        <v>0</v>
      </c>
      <c r="Z509" s="19">
        <f t="shared" si="364"/>
        <v>0</v>
      </c>
      <c r="AA509" s="19">
        <f t="shared" ca="1" si="399"/>
        <v>0</v>
      </c>
      <c r="AB509">
        <f t="shared" si="413"/>
        <v>0</v>
      </c>
      <c r="AC509" s="19">
        <f t="shared" si="372"/>
        <v>0</v>
      </c>
      <c r="AD509" s="29">
        <f t="shared" si="414"/>
        <v>0</v>
      </c>
      <c r="AE509" s="19">
        <f t="shared" ca="1" si="373"/>
        <v>0</v>
      </c>
      <c r="AF509" s="29">
        <f t="shared" ca="1" si="400"/>
        <v>0</v>
      </c>
      <c r="AG509" s="19"/>
      <c r="AH509" s="19">
        <f t="shared" si="374"/>
        <v>0</v>
      </c>
      <c r="AI509" s="19">
        <f>SUM($AH$23:AH509)</f>
        <v>100000</v>
      </c>
      <c r="AJ509" s="19">
        <f t="shared" si="401"/>
        <v>162731.22838720359</v>
      </c>
      <c r="AK509" s="19">
        <f t="shared" ca="1" si="402"/>
        <v>162731.22838720359</v>
      </c>
      <c r="AL509" s="20">
        <f ca="1">IF($F$13,OFFSET(product_specs!$J$5,MIN(10,saving_model!AZ509),saving_model!$G$14),0)</f>
        <v>0</v>
      </c>
      <c r="AM509" s="19">
        <f t="shared" si="403"/>
        <v>162731.22838720359</v>
      </c>
      <c r="AN509" s="19">
        <f t="shared" si="412"/>
        <v>163163.31115637816</v>
      </c>
      <c r="AO509" s="19">
        <f t="shared" si="404"/>
        <v>0</v>
      </c>
      <c r="AP509" s="19">
        <f t="shared" si="405"/>
        <v>0</v>
      </c>
      <c r="AQ509" s="18">
        <f t="shared" si="375"/>
        <v>135.96942596364846</v>
      </c>
      <c r="AR509" s="18">
        <f t="shared" si="406"/>
        <v>0</v>
      </c>
      <c r="AS509" s="18">
        <f t="shared" si="407"/>
        <v>-592.22668642182612</v>
      </c>
      <c r="AT509" s="3">
        <f>return!Q492</f>
        <v>-3.6326832059934144E-3</v>
      </c>
      <c r="AU509" s="8">
        <f t="shared" si="376"/>
        <v>1.2238424166037931</v>
      </c>
      <c r="AV509">
        <f t="shared" si="377"/>
        <v>0</v>
      </c>
      <c r="AW509">
        <f t="shared" si="378"/>
        <v>0</v>
      </c>
      <c r="AX509">
        <f t="shared" si="408"/>
        <v>0</v>
      </c>
      <c r="AY509">
        <f t="shared" si="379"/>
        <v>0</v>
      </c>
      <c r="AZ509">
        <f t="shared" si="380"/>
        <v>40</v>
      </c>
      <c r="BA509">
        <f t="shared" si="381"/>
        <v>5</v>
      </c>
      <c r="BB509">
        <f t="shared" si="409"/>
        <v>7.2020737068914098E-3</v>
      </c>
      <c r="BC509">
        <f t="shared" si="382"/>
        <v>8.3082342308328269E-2</v>
      </c>
      <c r="BD509">
        <f>VLOOKUP(MIN(90,BE509),mortality!$A$4:$G$76,saving_model!BA509+2,FALSE)</f>
        <v>4.1541171154164135E-2</v>
      </c>
      <c r="BE509">
        <f t="shared" si="383"/>
        <v>89</v>
      </c>
      <c r="BF509" s="9">
        <f t="shared" si="410"/>
        <v>8.3717735912058888E-4</v>
      </c>
      <c r="BG509" s="7">
        <f>VLOOKUP(saving_model!AZ509,lapse!$B$4:$C$134,2,FALSE)</f>
        <v>0.01</v>
      </c>
      <c r="BI509">
        <f>discount_curve!K493</f>
        <v>0.60682677963104159</v>
      </c>
    </row>
    <row r="510" spans="1:61" x14ac:dyDescent="0.55000000000000004">
      <c r="A510">
        <f t="shared" si="411"/>
        <v>487</v>
      </c>
      <c r="B510" s="19">
        <f t="shared" ca="1" si="384"/>
        <v>0</v>
      </c>
      <c r="C510">
        <f t="shared" si="365"/>
        <v>0</v>
      </c>
      <c r="D510">
        <f t="shared" si="385"/>
        <v>0</v>
      </c>
      <c r="E510">
        <f t="shared" ca="1" si="386"/>
        <v>0</v>
      </c>
      <c r="F510">
        <f t="shared" si="366"/>
        <v>0</v>
      </c>
      <c r="G510">
        <f t="shared" si="387"/>
        <v>0</v>
      </c>
      <c r="H510">
        <f t="shared" si="388"/>
        <v>0</v>
      </c>
      <c r="I510" s="19">
        <f t="shared" si="389"/>
        <v>0</v>
      </c>
      <c r="J510" s="26">
        <f t="shared" si="390"/>
        <v>0</v>
      </c>
      <c r="L510" s="19">
        <f t="shared" si="391"/>
        <v>0</v>
      </c>
      <c r="M510" s="26">
        <f t="shared" si="367"/>
        <v>0</v>
      </c>
      <c r="N510" s="18">
        <f t="shared" si="392"/>
        <v>0</v>
      </c>
      <c r="O510" s="18">
        <f t="shared" si="393"/>
        <v>0</v>
      </c>
      <c r="P510" s="18">
        <f t="shared" si="394"/>
        <v>0</v>
      </c>
      <c r="Q510" s="18">
        <f t="shared" si="395"/>
        <v>0</v>
      </c>
      <c r="R510" s="18">
        <f t="shared" si="396"/>
        <v>0</v>
      </c>
      <c r="S510" s="26">
        <f t="shared" si="397"/>
        <v>0</v>
      </c>
      <c r="T510" s="27">
        <f t="shared" si="398"/>
        <v>0</v>
      </c>
      <c r="U510" s="27"/>
      <c r="V510" s="19">
        <f t="shared" si="368"/>
        <v>0</v>
      </c>
      <c r="W510" s="19">
        <f t="shared" ca="1" si="369"/>
        <v>0</v>
      </c>
      <c r="X510" s="19">
        <f t="shared" si="370"/>
        <v>0</v>
      </c>
      <c r="Y510" s="19">
        <f t="shared" si="371"/>
        <v>0</v>
      </c>
      <c r="Z510" s="19">
        <f t="shared" si="364"/>
        <v>0</v>
      </c>
      <c r="AA510" s="19">
        <f t="shared" ca="1" si="399"/>
        <v>0</v>
      </c>
      <c r="AB510">
        <f t="shared" si="413"/>
        <v>0</v>
      </c>
      <c r="AC510" s="19">
        <f t="shared" si="372"/>
        <v>0</v>
      </c>
      <c r="AD510" s="29">
        <f t="shared" si="414"/>
        <v>0</v>
      </c>
      <c r="AE510" s="19">
        <f t="shared" ca="1" si="373"/>
        <v>0</v>
      </c>
      <c r="AF510" s="29">
        <f t="shared" ca="1" si="400"/>
        <v>0</v>
      </c>
      <c r="AG510" s="19"/>
      <c r="AH510" s="19">
        <f t="shared" si="374"/>
        <v>0</v>
      </c>
      <c r="AI510" s="19">
        <f>SUM($AH$23:AH510)</f>
        <v>100000</v>
      </c>
      <c r="AJ510" s="19">
        <f t="shared" si="401"/>
        <v>161910.97991714047</v>
      </c>
      <c r="AK510" s="19">
        <f t="shared" ca="1" si="402"/>
        <v>161910.97991714047</v>
      </c>
      <c r="AL510" s="20">
        <f ca="1">IF($F$13,OFFSET(product_specs!$J$5,MIN(10,saving_model!AZ510),saving_model!$G$14),0)</f>
        <v>0</v>
      </c>
      <c r="AM510" s="19">
        <f t="shared" si="403"/>
        <v>161910.97991714047</v>
      </c>
      <c r="AN510" s="19">
        <f t="shared" si="412"/>
        <v>162435.11504399267</v>
      </c>
      <c r="AO510" s="19">
        <f t="shared" si="404"/>
        <v>0</v>
      </c>
      <c r="AP510" s="19">
        <f t="shared" si="405"/>
        <v>0</v>
      </c>
      <c r="AQ510" s="18">
        <f t="shared" si="375"/>
        <v>135.3625958699939</v>
      </c>
      <c r="AR510" s="18">
        <f t="shared" si="406"/>
        <v>0</v>
      </c>
      <c r="AS510" s="18">
        <f t="shared" si="407"/>
        <v>-777.5450619644422</v>
      </c>
      <c r="AT510" s="3">
        <f>return!Q493</f>
        <v>-4.7907963520337216E-3</v>
      </c>
      <c r="AU510" s="8">
        <f t="shared" si="376"/>
        <v>1.2243511860639844</v>
      </c>
      <c r="AV510">
        <f t="shared" si="377"/>
        <v>0</v>
      </c>
      <c r="AW510">
        <f t="shared" si="378"/>
        <v>0</v>
      </c>
      <c r="AX510">
        <f t="shared" si="408"/>
        <v>0</v>
      </c>
      <c r="AY510">
        <f t="shared" si="379"/>
        <v>0</v>
      </c>
      <c r="AZ510">
        <f t="shared" si="380"/>
        <v>40</v>
      </c>
      <c r="BA510">
        <f t="shared" si="381"/>
        <v>5</v>
      </c>
      <c r="BB510">
        <f t="shared" si="409"/>
        <v>7.2020737068914098E-3</v>
      </c>
      <c r="BC510">
        <f t="shared" si="382"/>
        <v>8.3082342308328269E-2</v>
      </c>
      <c r="BD510">
        <f>VLOOKUP(MIN(90,BE510),mortality!$A$4:$G$76,saving_model!BA510+2,FALSE)</f>
        <v>4.1541171154164135E-2</v>
      </c>
      <c r="BE510">
        <f t="shared" si="383"/>
        <v>89</v>
      </c>
      <c r="BF510" s="9">
        <f t="shared" si="410"/>
        <v>8.3717735912058888E-4</v>
      </c>
      <c r="BG510" s="7">
        <f>VLOOKUP(saving_model!AZ510,lapse!$B$4:$C$134,2,FALSE)</f>
        <v>0.01</v>
      </c>
      <c r="BI510">
        <f>discount_curve!K494</f>
        <v>0.60620340210283952</v>
      </c>
    </row>
    <row r="511" spans="1:61" x14ac:dyDescent="0.55000000000000004">
      <c r="A511">
        <f t="shared" si="411"/>
        <v>488</v>
      </c>
      <c r="B511" s="19">
        <f t="shared" ca="1" si="384"/>
        <v>0</v>
      </c>
      <c r="C511">
        <f t="shared" si="365"/>
        <v>0</v>
      </c>
      <c r="D511">
        <f t="shared" si="385"/>
        <v>0</v>
      </c>
      <c r="E511">
        <f t="shared" ca="1" si="386"/>
        <v>0</v>
      </c>
      <c r="F511">
        <f t="shared" si="366"/>
        <v>0</v>
      </c>
      <c r="G511">
        <f t="shared" si="387"/>
        <v>0</v>
      </c>
      <c r="H511">
        <f t="shared" si="388"/>
        <v>0</v>
      </c>
      <c r="I511" s="19">
        <f t="shared" si="389"/>
        <v>0</v>
      </c>
      <c r="J511" s="26">
        <f t="shared" si="390"/>
        <v>0</v>
      </c>
      <c r="L511" s="19">
        <f t="shared" si="391"/>
        <v>0</v>
      </c>
      <c r="M511" s="26">
        <f t="shared" si="367"/>
        <v>0</v>
      </c>
      <c r="N511" s="18">
        <f t="shared" si="392"/>
        <v>0</v>
      </c>
      <c r="O511" s="18">
        <f t="shared" si="393"/>
        <v>0</v>
      </c>
      <c r="P511" s="18">
        <f t="shared" si="394"/>
        <v>0</v>
      </c>
      <c r="Q511" s="18">
        <f t="shared" si="395"/>
        <v>0</v>
      </c>
      <c r="R511" s="18">
        <f t="shared" si="396"/>
        <v>0</v>
      </c>
      <c r="S511" s="26">
        <f t="shared" si="397"/>
        <v>0</v>
      </c>
      <c r="T511" s="27">
        <f t="shared" si="398"/>
        <v>0</v>
      </c>
      <c r="U511" s="27"/>
      <c r="V511" s="19">
        <f t="shared" si="368"/>
        <v>0</v>
      </c>
      <c r="W511" s="19">
        <f t="shared" ca="1" si="369"/>
        <v>0</v>
      </c>
      <c r="X511" s="19">
        <f t="shared" si="370"/>
        <v>0</v>
      </c>
      <c r="Y511" s="19">
        <f t="shared" si="371"/>
        <v>0</v>
      </c>
      <c r="Z511" s="19">
        <f t="shared" si="364"/>
        <v>0</v>
      </c>
      <c r="AA511" s="19">
        <f t="shared" ca="1" si="399"/>
        <v>0</v>
      </c>
      <c r="AB511">
        <f t="shared" si="413"/>
        <v>0</v>
      </c>
      <c r="AC511" s="19">
        <f t="shared" si="372"/>
        <v>0</v>
      </c>
      <c r="AD511" s="29">
        <f t="shared" si="414"/>
        <v>0</v>
      </c>
      <c r="AE511" s="19">
        <f t="shared" ca="1" si="373"/>
        <v>0</v>
      </c>
      <c r="AF511" s="29">
        <f t="shared" ca="1" si="400"/>
        <v>0</v>
      </c>
      <c r="AG511" s="19"/>
      <c r="AH511" s="19">
        <f t="shared" si="374"/>
        <v>0</v>
      </c>
      <c r="AI511" s="19">
        <f>SUM($AH$23:AH511)</f>
        <v>100000</v>
      </c>
      <c r="AJ511" s="19">
        <f t="shared" si="401"/>
        <v>161164.42360667494</v>
      </c>
      <c r="AK511" s="19">
        <f t="shared" ca="1" si="402"/>
        <v>161164.42360667494</v>
      </c>
      <c r="AL511" s="20">
        <f ca="1">IF($F$13,OFFSET(product_specs!$J$5,MIN(10,saving_model!AZ511),saving_model!$G$14),0)</f>
        <v>0</v>
      </c>
      <c r="AM511" s="19">
        <f t="shared" si="403"/>
        <v>161164.42360667494</v>
      </c>
      <c r="AN511" s="19">
        <f t="shared" si="412"/>
        <v>161522.20738615823</v>
      </c>
      <c r="AO511" s="19">
        <f t="shared" si="404"/>
        <v>0</v>
      </c>
      <c r="AP511" s="19">
        <f t="shared" si="405"/>
        <v>0</v>
      </c>
      <c r="AQ511" s="18">
        <f t="shared" si="375"/>
        <v>134.6018394884652</v>
      </c>
      <c r="AR511" s="18">
        <f t="shared" si="406"/>
        <v>0</v>
      </c>
      <c r="AS511" s="18">
        <f t="shared" si="407"/>
        <v>-446.36387998968365</v>
      </c>
      <c r="AT511" s="3">
        <f>return!Q494</f>
        <v>-2.7657878588489559E-3</v>
      </c>
      <c r="AU511" s="8">
        <f t="shared" si="376"/>
        <v>1.2248601670271928</v>
      </c>
      <c r="AV511">
        <f t="shared" si="377"/>
        <v>0</v>
      </c>
      <c r="AW511">
        <f t="shared" si="378"/>
        <v>0</v>
      </c>
      <c r="AX511">
        <f t="shared" si="408"/>
        <v>0</v>
      </c>
      <c r="AY511">
        <f t="shared" si="379"/>
        <v>0</v>
      </c>
      <c r="AZ511">
        <f t="shared" si="380"/>
        <v>40</v>
      </c>
      <c r="BA511">
        <f t="shared" si="381"/>
        <v>5</v>
      </c>
      <c r="BB511">
        <f t="shared" si="409"/>
        <v>7.2020737068914098E-3</v>
      </c>
      <c r="BC511">
        <f t="shared" si="382"/>
        <v>8.3082342308328269E-2</v>
      </c>
      <c r="BD511">
        <f>VLOOKUP(MIN(90,BE511),mortality!$A$4:$G$76,saving_model!BA511+2,FALSE)</f>
        <v>4.1541171154164135E-2</v>
      </c>
      <c r="BE511">
        <f t="shared" si="383"/>
        <v>89</v>
      </c>
      <c r="BF511" s="9">
        <f t="shared" si="410"/>
        <v>8.3717735912058888E-4</v>
      </c>
      <c r="BG511" s="7">
        <f>VLOOKUP(saving_model!AZ511,lapse!$B$4:$C$134,2,FALSE)</f>
        <v>0.01</v>
      </c>
      <c r="BI511">
        <f>discount_curve!K495</f>
        <v>0.6055806649543235</v>
      </c>
    </row>
    <row r="512" spans="1:61" x14ac:dyDescent="0.55000000000000004">
      <c r="A512">
        <f t="shared" si="411"/>
        <v>489</v>
      </c>
      <c r="B512" s="19">
        <f t="shared" ca="1" si="384"/>
        <v>0</v>
      </c>
      <c r="C512">
        <f t="shared" si="365"/>
        <v>0</v>
      </c>
      <c r="D512">
        <f t="shared" si="385"/>
        <v>0</v>
      </c>
      <c r="E512">
        <f t="shared" ca="1" si="386"/>
        <v>0</v>
      </c>
      <c r="F512">
        <f t="shared" si="366"/>
        <v>0</v>
      </c>
      <c r="G512">
        <f t="shared" si="387"/>
        <v>0</v>
      </c>
      <c r="H512">
        <f t="shared" si="388"/>
        <v>0</v>
      </c>
      <c r="I512" s="19">
        <f t="shared" si="389"/>
        <v>0</v>
      </c>
      <c r="J512" s="26">
        <f t="shared" si="390"/>
        <v>0</v>
      </c>
      <c r="L512" s="19">
        <f t="shared" si="391"/>
        <v>0</v>
      </c>
      <c r="M512" s="26">
        <f t="shared" si="367"/>
        <v>0</v>
      </c>
      <c r="N512" s="18">
        <f t="shared" si="392"/>
        <v>0</v>
      </c>
      <c r="O512" s="18">
        <f t="shared" si="393"/>
        <v>0</v>
      </c>
      <c r="P512" s="18">
        <f t="shared" si="394"/>
        <v>0</v>
      </c>
      <c r="Q512" s="18">
        <f t="shared" si="395"/>
        <v>0</v>
      </c>
      <c r="R512" s="18">
        <f t="shared" si="396"/>
        <v>0</v>
      </c>
      <c r="S512" s="26">
        <f t="shared" si="397"/>
        <v>0</v>
      </c>
      <c r="T512" s="27">
        <f t="shared" si="398"/>
        <v>0</v>
      </c>
      <c r="U512" s="27"/>
      <c r="V512" s="19">
        <f t="shared" si="368"/>
        <v>0</v>
      </c>
      <c r="W512" s="19">
        <f t="shared" ca="1" si="369"/>
        <v>0</v>
      </c>
      <c r="X512" s="19">
        <f t="shared" si="370"/>
        <v>0</v>
      </c>
      <c r="Y512" s="19">
        <f t="shared" si="371"/>
        <v>0</v>
      </c>
      <c r="Z512" s="19">
        <f t="shared" si="364"/>
        <v>0</v>
      </c>
      <c r="AA512" s="19">
        <f t="shared" ca="1" si="399"/>
        <v>0</v>
      </c>
      <c r="AB512">
        <f t="shared" si="413"/>
        <v>0</v>
      </c>
      <c r="AC512" s="19">
        <f t="shared" si="372"/>
        <v>0</v>
      </c>
      <c r="AD512" s="29">
        <f t="shared" si="414"/>
        <v>0</v>
      </c>
      <c r="AE512" s="19">
        <f t="shared" ca="1" si="373"/>
        <v>0</v>
      </c>
      <c r="AF512" s="29">
        <f t="shared" ca="1" si="400"/>
        <v>0</v>
      </c>
      <c r="AG512" s="19"/>
      <c r="AH512" s="19">
        <f t="shared" si="374"/>
        <v>0</v>
      </c>
      <c r="AI512" s="19">
        <f>SUM($AH$23:AH512)</f>
        <v>100000</v>
      </c>
      <c r="AJ512" s="19">
        <f t="shared" si="401"/>
        <v>162634.95506414346</v>
      </c>
      <c r="AK512" s="19">
        <f t="shared" ca="1" si="402"/>
        <v>162634.95506414346</v>
      </c>
      <c r="AL512" s="20">
        <f ca="1">IF($F$13,OFFSET(product_specs!$J$5,MIN(10,saving_model!AZ512),saving_model!$G$14),0)</f>
        <v>0</v>
      </c>
      <c r="AM512" s="19">
        <f t="shared" si="403"/>
        <v>162634.95506414346</v>
      </c>
      <c r="AN512" s="19">
        <f t="shared" si="412"/>
        <v>160941.24166668009</v>
      </c>
      <c r="AO512" s="19">
        <f t="shared" si="404"/>
        <v>0</v>
      </c>
      <c r="AP512" s="19">
        <f t="shared" si="405"/>
        <v>0</v>
      </c>
      <c r="AQ512" s="18">
        <f t="shared" si="375"/>
        <v>134.11770138890009</v>
      </c>
      <c r="AR512" s="18">
        <f t="shared" si="406"/>
        <v>0</v>
      </c>
      <c r="AS512" s="18">
        <f t="shared" si="407"/>
        <v>3655.6621977045602</v>
      </c>
      <c r="AT512" s="3">
        <f>return!Q495</f>
        <v>2.2733210491928224E-2</v>
      </c>
      <c r="AU512" s="8">
        <f t="shared" si="376"/>
        <v>1.2253693595813433</v>
      </c>
      <c r="AV512">
        <f t="shared" si="377"/>
        <v>0</v>
      </c>
      <c r="AW512">
        <f t="shared" si="378"/>
        <v>0</v>
      </c>
      <c r="AX512">
        <f t="shared" si="408"/>
        <v>0</v>
      </c>
      <c r="AY512">
        <f t="shared" si="379"/>
        <v>0</v>
      </c>
      <c r="AZ512">
        <f t="shared" si="380"/>
        <v>40</v>
      </c>
      <c r="BA512">
        <f t="shared" si="381"/>
        <v>5</v>
      </c>
      <c r="BB512">
        <f t="shared" si="409"/>
        <v>7.2020737068914098E-3</v>
      </c>
      <c r="BC512">
        <f t="shared" si="382"/>
        <v>8.3082342308328269E-2</v>
      </c>
      <c r="BD512">
        <f>VLOOKUP(MIN(90,BE512),mortality!$A$4:$G$76,saving_model!BA512+2,FALSE)</f>
        <v>4.1541171154164135E-2</v>
      </c>
      <c r="BE512">
        <f t="shared" si="383"/>
        <v>89</v>
      </c>
      <c r="BF512" s="9">
        <f t="shared" si="410"/>
        <v>8.3717735912058888E-4</v>
      </c>
      <c r="BG512" s="7">
        <f>VLOOKUP(saving_model!AZ512,lapse!$B$4:$C$134,2,FALSE)</f>
        <v>0.01</v>
      </c>
      <c r="BI512">
        <f>discount_curve!K496</f>
        <v>0.60495856752764787</v>
      </c>
    </row>
    <row r="513" spans="1:61" x14ac:dyDescent="0.55000000000000004">
      <c r="A513">
        <f t="shared" si="411"/>
        <v>490</v>
      </c>
      <c r="B513" s="19">
        <f t="shared" ca="1" si="384"/>
        <v>0</v>
      </c>
      <c r="C513">
        <f t="shared" si="365"/>
        <v>0</v>
      </c>
      <c r="D513">
        <f t="shared" si="385"/>
        <v>0</v>
      </c>
      <c r="E513">
        <f t="shared" ca="1" si="386"/>
        <v>0</v>
      </c>
      <c r="F513">
        <f t="shared" si="366"/>
        <v>0</v>
      </c>
      <c r="G513">
        <f t="shared" si="387"/>
        <v>0</v>
      </c>
      <c r="H513">
        <f t="shared" si="388"/>
        <v>0</v>
      </c>
      <c r="I513" s="19">
        <f t="shared" si="389"/>
        <v>0</v>
      </c>
      <c r="J513" s="26">
        <f t="shared" si="390"/>
        <v>0</v>
      </c>
      <c r="L513" s="19">
        <f t="shared" si="391"/>
        <v>0</v>
      </c>
      <c r="M513" s="26">
        <f t="shared" si="367"/>
        <v>0</v>
      </c>
      <c r="N513" s="18">
        <f t="shared" si="392"/>
        <v>0</v>
      </c>
      <c r="O513" s="18">
        <f t="shared" si="393"/>
        <v>0</v>
      </c>
      <c r="P513" s="18">
        <f t="shared" si="394"/>
        <v>0</v>
      </c>
      <c r="Q513" s="18">
        <f t="shared" si="395"/>
        <v>0</v>
      </c>
      <c r="R513" s="18">
        <f t="shared" si="396"/>
        <v>0</v>
      </c>
      <c r="S513" s="26">
        <f t="shared" si="397"/>
        <v>0</v>
      </c>
      <c r="T513" s="27">
        <f t="shared" si="398"/>
        <v>0</v>
      </c>
      <c r="U513" s="27"/>
      <c r="V513" s="19">
        <f t="shared" si="368"/>
        <v>0</v>
      </c>
      <c r="W513" s="19">
        <f t="shared" ca="1" si="369"/>
        <v>0</v>
      </c>
      <c r="X513" s="19">
        <f t="shared" si="370"/>
        <v>0</v>
      </c>
      <c r="Y513" s="19">
        <f t="shared" si="371"/>
        <v>0</v>
      </c>
      <c r="Z513" s="19">
        <f t="shared" si="364"/>
        <v>0</v>
      </c>
      <c r="AA513" s="19">
        <f t="shared" ca="1" si="399"/>
        <v>0</v>
      </c>
      <c r="AB513">
        <f t="shared" si="413"/>
        <v>0</v>
      </c>
      <c r="AC513" s="19">
        <f t="shared" si="372"/>
        <v>0</v>
      </c>
      <c r="AD513" s="29">
        <f t="shared" si="414"/>
        <v>0</v>
      </c>
      <c r="AE513" s="19">
        <f t="shared" ca="1" si="373"/>
        <v>0</v>
      </c>
      <c r="AF513" s="29">
        <f t="shared" ca="1" si="400"/>
        <v>0</v>
      </c>
      <c r="AG513" s="19"/>
      <c r="AH513" s="19">
        <f t="shared" si="374"/>
        <v>0</v>
      </c>
      <c r="AI513" s="19">
        <f>SUM($AH$23:AH513)</f>
        <v>100000</v>
      </c>
      <c r="AJ513" s="19">
        <f t="shared" si="401"/>
        <v>163675.15335362681</v>
      </c>
      <c r="AK513" s="19">
        <f t="shared" ca="1" si="402"/>
        <v>163675.15335362681</v>
      </c>
      <c r="AL513" s="20">
        <f ca="1">IF($F$13,OFFSET(product_specs!$J$5,MIN(10,saving_model!AZ513),saving_model!$G$14),0)</f>
        <v>0</v>
      </c>
      <c r="AM513" s="19">
        <f t="shared" si="403"/>
        <v>163675.15335362681</v>
      </c>
      <c r="AN513" s="19">
        <f t="shared" si="412"/>
        <v>164462.78616299576</v>
      </c>
      <c r="AO513" s="19">
        <f t="shared" si="404"/>
        <v>0</v>
      </c>
      <c r="AP513" s="19">
        <f t="shared" si="405"/>
        <v>0</v>
      </c>
      <c r="AQ513" s="18">
        <f t="shared" si="375"/>
        <v>137.05232180249646</v>
      </c>
      <c r="AR513" s="18">
        <f t="shared" si="406"/>
        <v>0</v>
      </c>
      <c r="AS513" s="18">
        <f t="shared" si="407"/>
        <v>-1301.1609751328692</v>
      </c>
      <c r="AT513" s="3">
        <f>return!Q496</f>
        <v>-7.9181814358445513E-3</v>
      </c>
      <c r="AU513" s="8">
        <f t="shared" si="376"/>
        <v>1.2258787638143973</v>
      </c>
      <c r="AV513">
        <f t="shared" si="377"/>
        <v>0</v>
      </c>
      <c r="AW513">
        <f t="shared" si="378"/>
        <v>0</v>
      </c>
      <c r="AX513">
        <f t="shared" si="408"/>
        <v>0</v>
      </c>
      <c r="AY513">
        <f t="shared" si="379"/>
        <v>0</v>
      </c>
      <c r="AZ513">
        <f t="shared" si="380"/>
        <v>40</v>
      </c>
      <c r="BA513">
        <f t="shared" si="381"/>
        <v>5</v>
      </c>
      <c r="BB513">
        <f t="shared" si="409"/>
        <v>7.2020737068914098E-3</v>
      </c>
      <c r="BC513">
        <f t="shared" si="382"/>
        <v>8.3082342308328269E-2</v>
      </c>
      <c r="BD513">
        <f>VLOOKUP(MIN(90,BE513),mortality!$A$4:$G$76,saving_model!BA513+2,FALSE)</f>
        <v>4.1541171154164135E-2</v>
      </c>
      <c r="BE513">
        <f t="shared" si="383"/>
        <v>89</v>
      </c>
      <c r="BF513" s="9">
        <f t="shared" si="410"/>
        <v>8.3717735912058888E-4</v>
      </c>
      <c r="BG513" s="7">
        <f>VLOOKUP(saving_model!AZ513,lapse!$B$4:$C$134,2,FALSE)</f>
        <v>0.01</v>
      </c>
      <c r="BI513">
        <f>discount_curve!K497</f>
        <v>0.60433710916564309</v>
      </c>
    </row>
    <row r="514" spans="1:61" x14ac:dyDescent="0.55000000000000004">
      <c r="A514">
        <f t="shared" si="411"/>
        <v>491</v>
      </c>
      <c r="B514" s="19">
        <f t="shared" ca="1" si="384"/>
        <v>0</v>
      </c>
      <c r="C514">
        <f t="shared" si="365"/>
        <v>0</v>
      </c>
      <c r="D514">
        <f t="shared" si="385"/>
        <v>0</v>
      </c>
      <c r="E514">
        <f t="shared" ca="1" si="386"/>
        <v>0</v>
      </c>
      <c r="F514">
        <f t="shared" si="366"/>
        <v>0</v>
      </c>
      <c r="G514">
        <f t="shared" si="387"/>
        <v>0</v>
      </c>
      <c r="H514">
        <f t="shared" si="388"/>
        <v>0</v>
      </c>
      <c r="I514" s="19">
        <f t="shared" si="389"/>
        <v>0</v>
      </c>
      <c r="J514" s="26">
        <f t="shared" si="390"/>
        <v>0</v>
      </c>
      <c r="L514" s="19">
        <f t="shared" si="391"/>
        <v>0</v>
      </c>
      <c r="M514" s="26">
        <f t="shared" si="367"/>
        <v>0</v>
      </c>
      <c r="N514" s="18">
        <f t="shared" si="392"/>
        <v>0</v>
      </c>
      <c r="O514" s="18">
        <f t="shared" si="393"/>
        <v>0</v>
      </c>
      <c r="P514" s="18">
        <f t="shared" si="394"/>
        <v>0</v>
      </c>
      <c r="Q514" s="18">
        <f t="shared" si="395"/>
        <v>0</v>
      </c>
      <c r="R514" s="18">
        <f t="shared" si="396"/>
        <v>0</v>
      </c>
      <c r="S514" s="26">
        <f t="shared" si="397"/>
        <v>0</v>
      </c>
      <c r="T514" s="27">
        <f t="shared" si="398"/>
        <v>0</v>
      </c>
      <c r="U514" s="27"/>
      <c r="V514" s="19">
        <f t="shared" si="368"/>
        <v>0</v>
      </c>
      <c r="W514" s="19">
        <f t="shared" ca="1" si="369"/>
        <v>0</v>
      </c>
      <c r="X514" s="19">
        <f t="shared" si="370"/>
        <v>0</v>
      </c>
      <c r="Y514" s="19">
        <f t="shared" si="371"/>
        <v>0</v>
      </c>
      <c r="Z514" s="19">
        <f t="shared" si="364"/>
        <v>0</v>
      </c>
      <c r="AA514" s="19">
        <f t="shared" ca="1" si="399"/>
        <v>0</v>
      </c>
      <c r="AB514">
        <f t="shared" si="413"/>
        <v>0</v>
      </c>
      <c r="AC514" s="19">
        <f t="shared" si="372"/>
        <v>0</v>
      </c>
      <c r="AD514" s="29">
        <f t="shared" si="414"/>
        <v>0</v>
      </c>
      <c r="AE514" s="19">
        <f t="shared" ca="1" si="373"/>
        <v>0</v>
      </c>
      <c r="AF514" s="29">
        <f t="shared" ca="1" si="400"/>
        <v>0</v>
      </c>
      <c r="AG514" s="19"/>
      <c r="AH514" s="19">
        <f t="shared" si="374"/>
        <v>0</v>
      </c>
      <c r="AI514" s="19">
        <f>SUM($AH$23:AH514)</f>
        <v>100000</v>
      </c>
      <c r="AJ514" s="19">
        <f t="shared" si="401"/>
        <v>163327.73521317</v>
      </c>
      <c r="AK514" s="19">
        <f t="shared" ca="1" si="402"/>
        <v>163327.73521317</v>
      </c>
      <c r="AL514" s="20">
        <f ca="1">IF($F$13,OFFSET(product_specs!$J$5,MIN(10,saving_model!AZ514),saving_model!$G$14),0)</f>
        <v>0</v>
      </c>
      <c r="AM514" s="19">
        <f t="shared" si="403"/>
        <v>163327.73521317</v>
      </c>
      <c r="AN514" s="19">
        <f t="shared" si="412"/>
        <v>163024.57286606039</v>
      </c>
      <c r="AO514" s="19">
        <f t="shared" si="404"/>
        <v>0</v>
      </c>
      <c r="AP514" s="19">
        <f t="shared" si="405"/>
        <v>0</v>
      </c>
      <c r="AQ514" s="18">
        <f t="shared" si="375"/>
        <v>135.853810721717</v>
      </c>
      <c r="AR514" s="18">
        <f t="shared" si="406"/>
        <v>0</v>
      </c>
      <c r="AS514" s="18">
        <f t="shared" si="407"/>
        <v>878.03231566266368</v>
      </c>
      <c r="AT514" s="3">
        <f>return!Q497</f>
        <v>5.3903813643740861E-3</v>
      </c>
      <c r="AU514" s="8">
        <f t="shared" si="376"/>
        <v>1.2263883798143531</v>
      </c>
      <c r="AV514">
        <f t="shared" si="377"/>
        <v>0</v>
      </c>
      <c r="AW514">
        <f t="shared" si="378"/>
        <v>0</v>
      </c>
      <c r="AX514">
        <f t="shared" si="408"/>
        <v>0</v>
      </c>
      <c r="AY514">
        <f t="shared" si="379"/>
        <v>0</v>
      </c>
      <c r="AZ514">
        <f t="shared" si="380"/>
        <v>40</v>
      </c>
      <c r="BA514">
        <f t="shared" si="381"/>
        <v>5</v>
      </c>
      <c r="BB514">
        <f t="shared" si="409"/>
        <v>7.2020737068914098E-3</v>
      </c>
      <c r="BC514">
        <f t="shared" si="382"/>
        <v>8.3082342308328269E-2</v>
      </c>
      <c r="BD514">
        <f>VLOOKUP(MIN(90,BE514),mortality!$A$4:$G$76,saving_model!BA514+2,FALSE)</f>
        <v>4.1541171154164135E-2</v>
      </c>
      <c r="BE514">
        <f t="shared" si="383"/>
        <v>89</v>
      </c>
      <c r="BF514" s="9">
        <f t="shared" si="410"/>
        <v>8.3717735912058888E-4</v>
      </c>
      <c r="BG514" s="7">
        <f>VLOOKUP(saving_model!AZ514,lapse!$B$4:$C$134,2,FALSE)</f>
        <v>0.01</v>
      </c>
      <c r="BI514">
        <f>discount_curve!K498</f>
        <v>0.60371628921181431</v>
      </c>
    </row>
    <row r="515" spans="1:61" x14ac:dyDescent="0.55000000000000004">
      <c r="A515">
        <f t="shared" si="411"/>
        <v>492</v>
      </c>
      <c r="B515" s="19">
        <f t="shared" ca="1" si="384"/>
        <v>0</v>
      </c>
      <c r="C515">
        <f t="shared" si="365"/>
        <v>0</v>
      </c>
      <c r="D515">
        <f t="shared" si="385"/>
        <v>0</v>
      </c>
      <c r="E515">
        <f t="shared" ca="1" si="386"/>
        <v>0</v>
      </c>
      <c r="F515">
        <f t="shared" si="366"/>
        <v>0</v>
      </c>
      <c r="G515">
        <f t="shared" si="387"/>
        <v>0</v>
      </c>
      <c r="H515">
        <f t="shared" si="388"/>
        <v>0</v>
      </c>
      <c r="I515" s="19">
        <f t="shared" si="389"/>
        <v>0</v>
      </c>
      <c r="J515" s="26">
        <f t="shared" si="390"/>
        <v>0</v>
      </c>
      <c r="L515" s="19">
        <f t="shared" si="391"/>
        <v>0</v>
      </c>
      <c r="M515" s="26">
        <f t="shared" si="367"/>
        <v>0</v>
      </c>
      <c r="N515" s="18">
        <f t="shared" si="392"/>
        <v>0</v>
      </c>
      <c r="O515" s="18">
        <f t="shared" si="393"/>
        <v>0</v>
      </c>
      <c r="P515" s="18">
        <f t="shared" si="394"/>
        <v>0</v>
      </c>
      <c r="Q515" s="18">
        <f t="shared" si="395"/>
        <v>0</v>
      </c>
      <c r="R515" s="18">
        <f t="shared" si="396"/>
        <v>0</v>
      </c>
      <c r="S515" s="26">
        <f t="shared" si="397"/>
        <v>0</v>
      </c>
      <c r="T515" s="27">
        <f t="shared" si="398"/>
        <v>0</v>
      </c>
      <c r="U515" s="27"/>
      <c r="V515" s="19">
        <f t="shared" si="368"/>
        <v>0</v>
      </c>
      <c r="W515" s="19">
        <f t="shared" ca="1" si="369"/>
        <v>0</v>
      </c>
      <c r="X515" s="19">
        <f t="shared" si="370"/>
        <v>0</v>
      </c>
      <c r="Y515" s="19">
        <f t="shared" si="371"/>
        <v>0</v>
      </c>
      <c r="Z515" s="19">
        <f t="shared" si="364"/>
        <v>0</v>
      </c>
      <c r="AA515" s="19">
        <f t="shared" ca="1" si="399"/>
        <v>0</v>
      </c>
      <c r="AB515">
        <f t="shared" si="413"/>
        <v>0</v>
      </c>
      <c r="AC515" s="19">
        <f t="shared" si="372"/>
        <v>0</v>
      </c>
      <c r="AD515" s="29">
        <f t="shared" si="414"/>
        <v>0</v>
      </c>
      <c r="AE515" s="19">
        <f t="shared" ca="1" si="373"/>
        <v>0</v>
      </c>
      <c r="AF515" s="29">
        <f t="shared" ca="1" si="400"/>
        <v>0</v>
      </c>
      <c r="AG515" s="19"/>
      <c r="AH515" s="19">
        <f t="shared" si="374"/>
        <v>0</v>
      </c>
      <c r="AI515" s="19">
        <f>SUM($AH$23:AH515)</f>
        <v>100000</v>
      </c>
      <c r="AJ515" s="19">
        <f t="shared" si="401"/>
        <v>163305.50313799118</v>
      </c>
      <c r="AK515" s="19">
        <f t="shared" ca="1" si="402"/>
        <v>163305.50313799118</v>
      </c>
      <c r="AL515" s="20">
        <f ca="1">IF($F$13,OFFSET(product_specs!$J$5,MIN(10,saving_model!AZ515),saving_model!$G$14),0)</f>
        <v>0</v>
      </c>
      <c r="AM515" s="19">
        <f t="shared" si="403"/>
        <v>163305.50313799118</v>
      </c>
      <c r="AN515" s="19">
        <f t="shared" si="412"/>
        <v>163766.75137100133</v>
      </c>
      <c r="AO515" s="19">
        <f t="shared" si="404"/>
        <v>0</v>
      </c>
      <c r="AP515" s="19">
        <f t="shared" si="405"/>
        <v>0</v>
      </c>
      <c r="AQ515" s="18">
        <f t="shared" si="375"/>
        <v>136.47229280916778</v>
      </c>
      <c r="AR515" s="18">
        <f t="shared" si="406"/>
        <v>0</v>
      </c>
      <c r="AS515" s="18">
        <f t="shared" si="407"/>
        <v>-649.55188040197891</v>
      </c>
      <c r="AT515" s="3">
        <f>return!Q498</f>
        <v>-3.9696313180006548E-3</v>
      </c>
      <c r="AU515" s="8">
        <f t="shared" si="376"/>
        <v>1.2268982076692452</v>
      </c>
      <c r="AV515">
        <f t="shared" si="377"/>
        <v>0</v>
      </c>
      <c r="AW515">
        <f t="shared" si="378"/>
        <v>0</v>
      </c>
      <c r="AX515">
        <f t="shared" si="408"/>
        <v>0</v>
      </c>
      <c r="AY515">
        <f t="shared" si="379"/>
        <v>0</v>
      </c>
      <c r="AZ515">
        <f t="shared" si="380"/>
        <v>41</v>
      </c>
      <c r="BA515">
        <f t="shared" si="381"/>
        <v>5</v>
      </c>
      <c r="BB515">
        <f t="shared" si="409"/>
        <v>8.1709400070986149E-3</v>
      </c>
      <c r="BC515">
        <f t="shared" si="382"/>
        <v>9.376267690156434E-2</v>
      </c>
      <c r="BD515">
        <f>VLOOKUP(MIN(90,BE515),mortality!$A$4:$G$76,saving_model!BA515+2,FALSE)</f>
        <v>4.688133845078217E-2</v>
      </c>
      <c r="BE515">
        <f t="shared" si="383"/>
        <v>90</v>
      </c>
      <c r="BF515" s="9">
        <f t="shared" si="410"/>
        <v>8.3717735912058888E-4</v>
      </c>
      <c r="BG515" s="7">
        <f>VLOOKUP(saving_model!AZ515,lapse!$B$4:$C$134,2,FALSE)</f>
        <v>0.01</v>
      </c>
      <c r="BI515">
        <f>discount_curve!K499</f>
        <v>0.60456336280107414</v>
      </c>
    </row>
    <row r="516" spans="1:61" x14ac:dyDescent="0.55000000000000004">
      <c r="A516">
        <f t="shared" si="411"/>
        <v>493</v>
      </c>
      <c r="B516" s="19">
        <f t="shared" ca="1" si="384"/>
        <v>0</v>
      </c>
      <c r="C516">
        <f t="shared" si="365"/>
        <v>0</v>
      </c>
      <c r="D516">
        <f t="shared" si="385"/>
        <v>0</v>
      </c>
      <c r="E516">
        <f t="shared" ca="1" si="386"/>
        <v>0</v>
      </c>
      <c r="F516">
        <f t="shared" si="366"/>
        <v>0</v>
      </c>
      <c r="G516">
        <f t="shared" si="387"/>
        <v>0</v>
      </c>
      <c r="H516">
        <f t="shared" si="388"/>
        <v>0</v>
      </c>
      <c r="I516" s="19">
        <f t="shared" si="389"/>
        <v>0</v>
      </c>
      <c r="J516" s="26">
        <f t="shared" si="390"/>
        <v>0</v>
      </c>
      <c r="L516" s="19">
        <f t="shared" si="391"/>
        <v>0</v>
      </c>
      <c r="M516" s="26">
        <f t="shared" si="367"/>
        <v>0</v>
      </c>
      <c r="N516" s="18">
        <f t="shared" si="392"/>
        <v>0</v>
      </c>
      <c r="O516" s="18">
        <f t="shared" si="393"/>
        <v>0</v>
      </c>
      <c r="P516" s="18">
        <f t="shared" si="394"/>
        <v>0</v>
      </c>
      <c r="Q516" s="18">
        <f t="shared" si="395"/>
        <v>0</v>
      </c>
      <c r="R516" s="18">
        <f t="shared" si="396"/>
        <v>0</v>
      </c>
      <c r="S516" s="26">
        <f t="shared" si="397"/>
        <v>0</v>
      </c>
      <c r="T516" s="27">
        <f t="shared" si="398"/>
        <v>0</v>
      </c>
      <c r="U516" s="27"/>
      <c r="V516" s="19">
        <f t="shared" si="368"/>
        <v>0</v>
      </c>
      <c r="W516" s="19">
        <f t="shared" ca="1" si="369"/>
        <v>0</v>
      </c>
      <c r="X516" s="19">
        <f t="shared" si="370"/>
        <v>0</v>
      </c>
      <c r="Y516" s="19">
        <f t="shared" si="371"/>
        <v>0</v>
      </c>
      <c r="Z516" s="19">
        <f t="shared" si="364"/>
        <v>0</v>
      </c>
      <c r="AA516" s="19">
        <f t="shared" ca="1" si="399"/>
        <v>0</v>
      </c>
      <c r="AB516">
        <f t="shared" si="413"/>
        <v>0</v>
      </c>
      <c r="AC516" s="19">
        <f t="shared" si="372"/>
        <v>0</v>
      </c>
      <c r="AD516" s="29">
        <f t="shared" si="414"/>
        <v>0</v>
      </c>
      <c r="AE516" s="19">
        <f t="shared" ca="1" si="373"/>
        <v>0</v>
      </c>
      <c r="AF516" s="29">
        <f t="shared" ca="1" si="400"/>
        <v>0</v>
      </c>
      <c r="AG516" s="19"/>
      <c r="AH516" s="19">
        <f t="shared" si="374"/>
        <v>0</v>
      </c>
      <c r="AI516" s="19">
        <f>SUM($AH$23:AH516)</f>
        <v>100000</v>
      </c>
      <c r="AJ516" s="19">
        <f t="shared" si="401"/>
        <v>164003.40348104184</v>
      </c>
      <c r="AK516" s="19">
        <f t="shared" ca="1" si="402"/>
        <v>164003.40348104184</v>
      </c>
      <c r="AL516" s="20">
        <f ca="1">IF($F$13,OFFSET(product_specs!$J$5,MIN(10,saving_model!AZ516),saving_model!$G$14),0)</f>
        <v>0</v>
      </c>
      <c r="AM516" s="19">
        <f t="shared" si="403"/>
        <v>164003.40348104184</v>
      </c>
      <c r="AN516" s="19">
        <f t="shared" si="412"/>
        <v>162980.7271977902</v>
      </c>
      <c r="AO516" s="19">
        <f t="shared" si="404"/>
        <v>0</v>
      </c>
      <c r="AP516" s="19">
        <f t="shared" si="405"/>
        <v>0</v>
      </c>
      <c r="AQ516" s="18">
        <f t="shared" si="375"/>
        <v>135.81727266482517</v>
      </c>
      <c r="AR516" s="18">
        <f t="shared" si="406"/>
        <v>0</v>
      </c>
      <c r="AS516" s="18">
        <f t="shared" si="407"/>
        <v>2316.9871118329756</v>
      </c>
      <c r="AT516" s="3">
        <f>return!Q499</f>
        <v>1.4228182587336047E-2</v>
      </c>
      <c r="AU516" s="8">
        <f t="shared" si="376"/>
        <v>1.2274082474671446</v>
      </c>
      <c r="AV516">
        <f t="shared" si="377"/>
        <v>0</v>
      </c>
      <c r="AW516">
        <f t="shared" si="378"/>
        <v>0</v>
      </c>
      <c r="AX516">
        <f t="shared" si="408"/>
        <v>0</v>
      </c>
      <c r="AY516">
        <f t="shared" si="379"/>
        <v>0</v>
      </c>
      <c r="AZ516">
        <f t="shared" si="380"/>
        <v>41</v>
      </c>
      <c r="BA516">
        <f t="shared" si="381"/>
        <v>5</v>
      </c>
      <c r="BB516">
        <f t="shared" si="409"/>
        <v>8.1709400070986149E-3</v>
      </c>
      <c r="BC516">
        <f t="shared" si="382"/>
        <v>9.376267690156434E-2</v>
      </c>
      <c r="BD516">
        <f>VLOOKUP(MIN(90,BE516),mortality!$A$4:$G$76,saving_model!BA516+2,FALSE)</f>
        <v>4.688133845078217E-2</v>
      </c>
      <c r="BE516">
        <f t="shared" si="383"/>
        <v>90</v>
      </c>
      <c r="BF516" s="9">
        <f t="shared" si="410"/>
        <v>8.3717735912058888E-4</v>
      </c>
      <c r="BG516" s="7">
        <f>VLOOKUP(saving_model!AZ516,lapse!$B$4:$C$134,2,FALSE)</f>
        <v>0.01</v>
      </c>
      <c r="BI516">
        <f>discount_curve!K500</f>
        <v>0.60394529321475521</v>
      </c>
    </row>
    <row r="517" spans="1:61" x14ac:dyDescent="0.55000000000000004">
      <c r="A517">
        <f t="shared" si="411"/>
        <v>494</v>
      </c>
      <c r="B517" s="19">
        <f t="shared" ca="1" si="384"/>
        <v>0</v>
      </c>
      <c r="C517">
        <f t="shared" si="365"/>
        <v>0</v>
      </c>
      <c r="D517">
        <f t="shared" si="385"/>
        <v>0</v>
      </c>
      <c r="E517">
        <f t="shared" ca="1" si="386"/>
        <v>0</v>
      </c>
      <c r="F517">
        <f t="shared" si="366"/>
        <v>0</v>
      </c>
      <c r="G517">
        <f t="shared" si="387"/>
        <v>0</v>
      </c>
      <c r="H517">
        <f t="shared" si="388"/>
        <v>0</v>
      </c>
      <c r="I517" s="19">
        <f t="shared" si="389"/>
        <v>0</v>
      </c>
      <c r="J517" s="26">
        <f t="shared" si="390"/>
        <v>0</v>
      </c>
      <c r="L517" s="19">
        <f t="shared" si="391"/>
        <v>0</v>
      </c>
      <c r="M517" s="26">
        <f t="shared" si="367"/>
        <v>0</v>
      </c>
      <c r="N517" s="18">
        <f t="shared" si="392"/>
        <v>0</v>
      </c>
      <c r="O517" s="18">
        <f t="shared" si="393"/>
        <v>0</v>
      </c>
      <c r="P517" s="18">
        <f t="shared" si="394"/>
        <v>0</v>
      </c>
      <c r="Q517" s="18">
        <f t="shared" si="395"/>
        <v>0</v>
      </c>
      <c r="R517" s="18">
        <f t="shared" si="396"/>
        <v>0</v>
      </c>
      <c r="S517" s="26">
        <f t="shared" si="397"/>
        <v>0</v>
      </c>
      <c r="T517" s="27">
        <f t="shared" si="398"/>
        <v>0</v>
      </c>
      <c r="U517" s="27"/>
      <c r="V517" s="19">
        <f t="shared" si="368"/>
        <v>0</v>
      </c>
      <c r="W517" s="19">
        <f t="shared" ca="1" si="369"/>
        <v>0</v>
      </c>
      <c r="X517" s="19">
        <f t="shared" si="370"/>
        <v>0</v>
      </c>
      <c r="Y517" s="19">
        <f t="shared" si="371"/>
        <v>0</v>
      </c>
      <c r="Z517" s="19">
        <f t="shared" si="364"/>
        <v>0</v>
      </c>
      <c r="AA517" s="19">
        <f t="shared" ca="1" si="399"/>
        <v>0</v>
      </c>
      <c r="AB517">
        <f t="shared" si="413"/>
        <v>0</v>
      </c>
      <c r="AC517" s="19">
        <f t="shared" si="372"/>
        <v>0</v>
      </c>
      <c r="AD517" s="29">
        <f t="shared" si="414"/>
        <v>0</v>
      </c>
      <c r="AE517" s="19">
        <f t="shared" ca="1" si="373"/>
        <v>0</v>
      </c>
      <c r="AF517" s="29">
        <f t="shared" ca="1" si="400"/>
        <v>0</v>
      </c>
      <c r="AG517" s="19"/>
      <c r="AH517" s="19">
        <f t="shared" si="374"/>
        <v>0</v>
      </c>
      <c r="AI517" s="19">
        <f>SUM($AH$23:AH517)</f>
        <v>100000</v>
      </c>
      <c r="AJ517" s="19">
        <f t="shared" si="401"/>
        <v>164167.79236816321</v>
      </c>
      <c r="AK517" s="19">
        <f t="shared" ca="1" si="402"/>
        <v>164167.79236816321</v>
      </c>
      <c r="AL517" s="20">
        <f ca="1">IF($F$13,OFFSET(product_specs!$J$5,MIN(10,saving_model!AZ517),saving_model!$G$14),0)</f>
        <v>0</v>
      </c>
      <c r="AM517" s="19">
        <f t="shared" si="403"/>
        <v>164167.79236816321</v>
      </c>
      <c r="AN517" s="19">
        <f t="shared" si="412"/>
        <v>165161.89703695834</v>
      </c>
      <c r="AO517" s="19">
        <f t="shared" si="404"/>
        <v>0</v>
      </c>
      <c r="AP517" s="19">
        <f t="shared" si="405"/>
        <v>0</v>
      </c>
      <c r="AQ517" s="18">
        <f t="shared" si="375"/>
        <v>137.63491419746529</v>
      </c>
      <c r="AR517" s="18">
        <f t="shared" si="406"/>
        <v>0</v>
      </c>
      <c r="AS517" s="18">
        <f t="shared" si="407"/>
        <v>-1712.9395091953186</v>
      </c>
      <c r="AT517" s="3">
        <f>return!Q500</f>
        <v>-1.0379925273782287E-2</v>
      </c>
      <c r="AU517" s="8">
        <f t="shared" si="376"/>
        <v>1.2279184992961596</v>
      </c>
      <c r="AV517">
        <f t="shared" si="377"/>
        <v>0</v>
      </c>
      <c r="AW517">
        <f t="shared" si="378"/>
        <v>0</v>
      </c>
      <c r="AX517">
        <f t="shared" si="408"/>
        <v>0</v>
      </c>
      <c r="AY517">
        <f t="shared" si="379"/>
        <v>0</v>
      </c>
      <c r="AZ517">
        <f t="shared" si="380"/>
        <v>41</v>
      </c>
      <c r="BA517">
        <f t="shared" si="381"/>
        <v>5</v>
      </c>
      <c r="BB517">
        <f t="shared" si="409"/>
        <v>8.1709400070986149E-3</v>
      </c>
      <c r="BC517">
        <f t="shared" si="382"/>
        <v>9.376267690156434E-2</v>
      </c>
      <c r="BD517">
        <f>VLOOKUP(MIN(90,BE517),mortality!$A$4:$G$76,saving_model!BA517+2,FALSE)</f>
        <v>4.688133845078217E-2</v>
      </c>
      <c r="BE517">
        <f t="shared" si="383"/>
        <v>90</v>
      </c>
      <c r="BF517" s="9">
        <f t="shared" si="410"/>
        <v>8.3717735912058888E-4</v>
      </c>
      <c r="BG517" s="7">
        <f>VLOOKUP(saving_model!AZ517,lapse!$B$4:$C$134,2,FALSE)</f>
        <v>0.01</v>
      </c>
      <c r="BI517">
        <f>discount_curve!K501</f>
        <v>0.60332785550598111</v>
      </c>
    </row>
    <row r="518" spans="1:61" x14ac:dyDescent="0.55000000000000004">
      <c r="A518">
        <f t="shared" si="411"/>
        <v>495</v>
      </c>
      <c r="B518" s="19">
        <f t="shared" ca="1" si="384"/>
        <v>0</v>
      </c>
      <c r="C518">
        <f t="shared" si="365"/>
        <v>0</v>
      </c>
      <c r="D518">
        <f t="shared" si="385"/>
        <v>0</v>
      </c>
      <c r="E518">
        <f t="shared" ca="1" si="386"/>
        <v>0</v>
      </c>
      <c r="F518">
        <f t="shared" si="366"/>
        <v>0</v>
      </c>
      <c r="G518">
        <f t="shared" si="387"/>
        <v>0</v>
      </c>
      <c r="H518">
        <f t="shared" si="388"/>
        <v>0</v>
      </c>
      <c r="I518" s="19">
        <f t="shared" si="389"/>
        <v>0</v>
      </c>
      <c r="J518" s="26">
        <f t="shared" si="390"/>
        <v>0</v>
      </c>
      <c r="L518" s="19">
        <f t="shared" si="391"/>
        <v>0</v>
      </c>
      <c r="M518" s="26">
        <f t="shared" si="367"/>
        <v>0</v>
      </c>
      <c r="N518" s="18">
        <f t="shared" si="392"/>
        <v>0</v>
      </c>
      <c r="O518" s="18">
        <f t="shared" si="393"/>
        <v>0</v>
      </c>
      <c r="P518" s="18">
        <f t="shared" si="394"/>
        <v>0</v>
      </c>
      <c r="Q518" s="18">
        <f t="shared" si="395"/>
        <v>0</v>
      </c>
      <c r="R518" s="18">
        <f t="shared" si="396"/>
        <v>0</v>
      </c>
      <c r="S518" s="26">
        <f t="shared" si="397"/>
        <v>0</v>
      </c>
      <c r="T518" s="27">
        <f t="shared" si="398"/>
        <v>0</v>
      </c>
      <c r="U518" s="27"/>
      <c r="V518" s="19">
        <f t="shared" si="368"/>
        <v>0</v>
      </c>
      <c r="W518" s="19">
        <f t="shared" ca="1" si="369"/>
        <v>0</v>
      </c>
      <c r="X518" s="19">
        <f t="shared" si="370"/>
        <v>0</v>
      </c>
      <c r="Y518" s="19">
        <f t="shared" si="371"/>
        <v>0</v>
      </c>
      <c r="Z518" s="19">
        <f t="shared" si="364"/>
        <v>0</v>
      </c>
      <c r="AA518" s="19">
        <f t="shared" ca="1" si="399"/>
        <v>0</v>
      </c>
      <c r="AB518">
        <f t="shared" si="413"/>
        <v>0</v>
      </c>
      <c r="AC518" s="19">
        <f t="shared" si="372"/>
        <v>0</v>
      </c>
      <c r="AD518" s="29">
        <f t="shared" si="414"/>
        <v>0</v>
      </c>
      <c r="AE518" s="19">
        <f t="shared" ca="1" si="373"/>
        <v>0</v>
      </c>
      <c r="AF518" s="29">
        <f t="shared" ca="1" si="400"/>
        <v>0</v>
      </c>
      <c r="AG518" s="19"/>
      <c r="AH518" s="19">
        <f t="shared" si="374"/>
        <v>0</v>
      </c>
      <c r="AI518" s="19">
        <f>SUM($AH$23:AH518)</f>
        <v>100000</v>
      </c>
      <c r="AJ518" s="19">
        <f t="shared" si="401"/>
        <v>162846.36356810041</v>
      </c>
      <c r="AK518" s="19">
        <f t="shared" ca="1" si="402"/>
        <v>162846.36356810041</v>
      </c>
      <c r="AL518" s="20">
        <f ca="1">IF($F$13,OFFSET(product_specs!$J$5,MIN(10,saving_model!AZ518),saving_model!$G$14),0)</f>
        <v>0</v>
      </c>
      <c r="AM518" s="19">
        <f t="shared" si="403"/>
        <v>162846.36356810041</v>
      </c>
      <c r="AN518" s="19">
        <f t="shared" si="412"/>
        <v>163311.32261356557</v>
      </c>
      <c r="AO518" s="19">
        <f t="shared" si="404"/>
        <v>0</v>
      </c>
      <c r="AP518" s="19">
        <f t="shared" si="405"/>
        <v>0</v>
      </c>
      <c r="AQ518" s="18">
        <f t="shared" si="375"/>
        <v>136.09276884463799</v>
      </c>
      <c r="AR518" s="18">
        <f t="shared" si="406"/>
        <v>0</v>
      </c>
      <c r="AS518" s="18">
        <f t="shared" si="407"/>
        <v>-657.73255324108482</v>
      </c>
      <c r="AT518" s="3">
        <f>return!Q501</f>
        <v>-4.0308357700307162E-3</v>
      </c>
      <c r="AU518" s="8">
        <f t="shared" si="376"/>
        <v>1.2284289632444343</v>
      </c>
      <c r="AV518">
        <f t="shared" si="377"/>
        <v>0</v>
      </c>
      <c r="AW518">
        <f t="shared" si="378"/>
        <v>0</v>
      </c>
      <c r="AX518">
        <f t="shared" si="408"/>
        <v>0</v>
      </c>
      <c r="AY518">
        <f t="shared" si="379"/>
        <v>0</v>
      </c>
      <c r="AZ518">
        <f t="shared" si="380"/>
        <v>41</v>
      </c>
      <c r="BA518">
        <f t="shared" si="381"/>
        <v>5</v>
      </c>
      <c r="BB518">
        <f t="shared" si="409"/>
        <v>8.1709400070986149E-3</v>
      </c>
      <c r="BC518">
        <f t="shared" si="382"/>
        <v>9.376267690156434E-2</v>
      </c>
      <c r="BD518">
        <f>VLOOKUP(MIN(90,BE518),mortality!$A$4:$G$76,saving_model!BA518+2,FALSE)</f>
        <v>4.688133845078217E-2</v>
      </c>
      <c r="BE518">
        <f t="shared" si="383"/>
        <v>90</v>
      </c>
      <c r="BF518" s="9">
        <f t="shared" si="410"/>
        <v>8.3717735912058888E-4</v>
      </c>
      <c r="BG518" s="7">
        <f>VLOOKUP(saving_model!AZ518,lapse!$B$4:$C$134,2,FALSE)</f>
        <v>0.01</v>
      </c>
      <c r="BI518">
        <f>discount_curve!K502</f>
        <v>0.60271104902875816</v>
      </c>
    </row>
    <row r="519" spans="1:61" x14ac:dyDescent="0.55000000000000004">
      <c r="A519">
        <f t="shared" si="411"/>
        <v>496</v>
      </c>
      <c r="B519" s="19">
        <f t="shared" ca="1" si="384"/>
        <v>0</v>
      </c>
      <c r="C519">
        <f t="shared" si="365"/>
        <v>0</v>
      </c>
      <c r="D519">
        <f t="shared" si="385"/>
        <v>0</v>
      </c>
      <c r="E519">
        <f t="shared" ca="1" si="386"/>
        <v>0</v>
      </c>
      <c r="F519">
        <f t="shared" si="366"/>
        <v>0</v>
      </c>
      <c r="G519">
        <f t="shared" si="387"/>
        <v>0</v>
      </c>
      <c r="H519">
        <f t="shared" si="388"/>
        <v>0</v>
      </c>
      <c r="I519" s="19">
        <f t="shared" si="389"/>
        <v>0</v>
      </c>
      <c r="J519" s="26">
        <f t="shared" si="390"/>
        <v>0</v>
      </c>
      <c r="L519" s="19">
        <f t="shared" si="391"/>
        <v>0</v>
      </c>
      <c r="M519" s="26">
        <f t="shared" si="367"/>
        <v>0</v>
      </c>
      <c r="N519" s="18">
        <f t="shared" si="392"/>
        <v>0</v>
      </c>
      <c r="O519" s="18">
        <f t="shared" si="393"/>
        <v>0</v>
      </c>
      <c r="P519" s="18">
        <f t="shared" si="394"/>
        <v>0</v>
      </c>
      <c r="Q519" s="18">
        <f t="shared" si="395"/>
        <v>0</v>
      </c>
      <c r="R519" s="18">
        <f t="shared" si="396"/>
        <v>0</v>
      </c>
      <c r="S519" s="26">
        <f t="shared" si="397"/>
        <v>0</v>
      </c>
      <c r="T519" s="27">
        <f t="shared" si="398"/>
        <v>0</v>
      </c>
      <c r="U519" s="27"/>
      <c r="V519" s="19">
        <f t="shared" si="368"/>
        <v>0</v>
      </c>
      <c r="W519" s="19">
        <f t="shared" ca="1" si="369"/>
        <v>0</v>
      </c>
      <c r="X519" s="19">
        <f t="shared" si="370"/>
        <v>0</v>
      </c>
      <c r="Y519" s="19">
        <f t="shared" si="371"/>
        <v>0</v>
      </c>
      <c r="Z519" s="19">
        <f t="shared" si="364"/>
        <v>0</v>
      </c>
      <c r="AA519" s="19">
        <f t="shared" ca="1" si="399"/>
        <v>0</v>
      </c>
      <c r="AB519">
        <f t="shared" si="413"/>
        <v>0</v>
      </c>
      <c r="AC519" s="19">
        <f t="shared" si="372"/>
        <v>0</v>
      </c>
      <c r="AD519" s="29">
        <f t="shared" si="414"/>
        <v>0</v>
      </c>
      <c r="AE519" s="19">
        <f t="shared" ca="1" si="373"/>
        <v>0</v>
      </c>
      <c r="AF519" s="29">
        <f t="shared" ca="1" si="400"/>
        <v>0</v>
      </c>
      <c r="AG519" s="19"/>
      <c r="AH519" s="19">
        <f t="shared" si="374"/>
        <v>0</v>
      </c>
      <c r="AI519" s="19">
        <f>SUM($AH$23:AH519)</f>
        <v>100000</v>
      </c>
      <c r="AJ519" s="19">
        <f t="shared" si="401"/>
        <v>162880.4640566546</v>
      </c>
      <c r="AK519" s="19">
        <f t="shared" ca="1" si="402"/>
        <v>162880.4640566546</v>
      </c>
      <c r="AL519" s="20">
        <f ca="1">IF($F$13,OFFSET(product_specs!$J$5,MIN(10,saving_model!AZ519),saving_model!$G$14),0)</f>
        <v>0</v>
      </c>
      <c r="AM519" s="19">
        <f t="shared" si="403"/>
        <v>162880.4640566546</v>
      </c>
      <c r="AN519" s="19">
        <f t="shared" si="412"/>
        <v>162517.49729147987</v>
      </c>
      <c r="AO519" s="19">
        <f t="shared" si="404"/>
        <v>0</v>
      </c>
      <c r="AP519" s="19">
        <f t="shared" si="405"/>
        <v>0</v>
      </c>
      <c r="AQ519" s="18">
        <f t="shared" si="375"/>
        <v>135.4312477428999</v>
      </c>
      <c r="AR519" s="18">
        <f t="shared" si="406"/>
        <v>0</v>
      </c>
      <c r="AS519" s="18">
        <f t="shared" si="407"/>
        <v>996.79602583526992</v>
      </c>
      <c r="AT519" s="3">
        <f>return!Q502</f>
        <v>6.1385844516030907E-3</v>
      </c>
      <c r="AU519" s="8">
        <f t="shared" si="376"/>
        <v>1.2289396394001502</v>
      </c>
      <c r="AV519">
        <f t="shared" si="377"/>
        <v>0</v>
      </c>
      <c r="AW519">
        <f t="shared" si="378"/>
        <v>0</v>
      </c>
      <c r="AX519">
        <f t="shared" si="408"/>
        <v>0</v>
      </c>
      <c r="AY519">
        <f t="shared" si="379"/>
        <v>0</v>
      </c>
      <c r="AZ519">
        <f t="shared" si="380"/>
        <v>41</v>
      </c>
      <c r="BA519">
        <f t="shared" si="381"/>
        <v>5</v>
      </c>
      <c r="BB519">
        <f t="shared" si="409"/>
        <v>8.1709400070986149E-3</v>
      </c>
      <c r="BC519">
        <f t="shared" si="382"/>
        <v>9.376267690156434E-2</v>
      </c>
      <c r="BD519">
        <f>VLOOKUP(MIN(90,BE519),mortality!$A$4:$G$76,saving_model!BA519+2,FALSE)</f>
        <v>4.688133845078217E-2</v>
      </c>
      <c r="BE519">
        <f t="shared" si="383"/>
        <v>90</v>
      </c>
      <c r="BF519" s="9">
        <f t="shared" si="410"/>
        <v>8.3717735912058888E-4</v>
      </c>
      <c r="BG519" s="7">
        <f>VLOOKUP(saving_model!AZ519,lapse!$B$4:$C$134,2,FALSE)</f>
        <v>0.01</v>
      </c>
      <c r="BI519">
        <f>discount_curve!K503</f>
        <v>0.60209487313775278</v>
      </c>
    </row>
    <row r="520" spans="1:61" x14ac:dyDescent="0.55000000000000004">
      <c r="A520">
        <f t="shared" si="411"/>
        <v>497</v>
      </c>
      <c r="B520" s="19">
        <f t="shared" ca="1" si="384"/>
        <v>0</v>
      </c>
      <c r="C520">
        <f t="shared" si="365"/>
        <v>0</v>
      </c>
      <c r="D520">
        <f t="shared" si="385"/>
        <v>0</v>
      </c>
      <c r="E520">
        <f t="shared" ca="1" si="386"/>
        <v>0</v>
      </c>
      <c r="F520">
        <f t="shared" si="366"/>
        <v>0</v>
      </c>
      <c r="G520">
        <f t="shared" si="387"/>
        <v>0</v>
      </c>
      <c r="H520">
        <f t="shared" si="388"/>
        <v>0</v>
      </c>
      <c r="I520" s="19">
        <f t="shared" si="389"/>
        <v>0</v>
      </c>
      <c r="J520" s="26">
        <f t="shared" si="390"/>
        <v>0</v>
      </c>
      <c r="L520" s="19">
        <f t="shared" si="391"/>
        <v>0</v>
      </c>
      <c r="M520" s="26">
        <f t="shared" si="367"/>
        <v>0</v>
      </c>
      <c r="N520" s="18">
        <f t="shared" si="392"/>
        <v>0</v>
      </c>
      <c r="O520" s="18">
        <f t="shared" si="393"/>
        <v>0</v>
      </c>
      <c r="P520" s="18">
        <f t="shared" si="394"/>
        <v>0</v>
      </c>
      <c r="Q520" s="18">
        <f t="shared" si="395"/>
        <v>0</v>
      </c>
      <c r="R520" s="18">
        <f t="shared" si="396"/>
        <v>0</v>
      </c>
      <c r="S520" s="26">
        <f t="shared" si="397"/>
        <v>0</v>
      </c>
      <c r="T520" s="27">
        <f t="shared" si="398"/>
        <v>0</v>
      </c>
      <c r="U520" s="27"/>
      <c r="V520" s="19">
        <f t="shared" si="368"/>
        <v>0</v>
      </c>
      <c r="W520" s="19">
        <f t="shared" ca="1" si="369"/>
        <v>0</v>
      </c>
      <c r="X520" s="19">
        <f t="shared" si="370"/>
        <v>0</v>
      </c>
      <c r="Y520" s="19">
        <f t="shared" si="371"/>
        <v>0</v>
      </c>
      <c r="Z520" s="19">
        <f t="shared" si="364"/>
        <v>0</v>
      </c>
      <c r="AA520" s="19">
        <f t="shared" ca="1" si="399"/>
        <v>0</v>
      </c>
      <c r="AB520">
        <f t="shared" si="413"/>
        <v>0</v>
      </c>
      <c r="AC520" s="19">
        <f t="shared" si="372"/>
        <v>0</v>
      </c>
      <c r="AD520" s="29">
        <f t="shared" si="414"/>
        <v>0</v>
      </c>
      <c r="AE520" s="19">
        <f t="shared" ca="1" si="373"/>
        <v>0</v>
      </c>
      <c r="AF520" s="29">
        <f t="shared" ca="1" si="400"/>
        <v>0</v>
      </c>
      <c r="AG520" s="19"/>
      <c r="AH520" s="19">
        <f t="shared" si="374"/>
        <v>0</v>
      </c>
      <c r="AI520" s="19">
        <f>SUM($AH$23:AH520)</f>
        <v>100000</v>
      </c>
      <c r="AJ520" s="19">
        <f t="shared" si="401"/>
        <v>162723.02744669601</v>
      </c>
      <c r="AK520" s="19">
        <f t="shared" ca="1" si="402"/>
        <v>162723.02744669601</v>
      </c>
      <c r="AL520" s="20">
        <f ca="1">IF($F$13,OFFSET(product_specs!$J$5,MIN(10,saving_model!AZ520),saving_model!$G$14),0)</f>
        <v>0</v>
      </c>
      <c r="AM520" s="19">
        <f t="shared" si="403"/>
        <v>162723.02744669601</v>
      </c>
      <c r="AN520" s="19">
        <f t="shared" si="412"/>
        <v>163378.86206957223</v>
      </c>
      <c r="AO520" s="19">
        <f t="shared" si="404"/>
        <v>0</v>
      </c>
      <c r="AP520" s="19">
        <f t="shared" si="405"/>
        <v>0</v>
      </c>
      <c r="AQ520" s="18">
        <f t="shared" si="375"/>
        <v>136.14905172464353</v>
      </c>
      <c r="AR520" s="18">
        <f t="shared" si="406"/>
        <v>0</v>
      </c>
      <c r="AS520" s="18">
        <f t="shared" si="407"/>
        <v>-1039.3711423031757</v>
      </c>
      <c r="AT520" s="3">
        <f>return!Q503</f>
        <v>-6.3670293337353412E-3</v>
      </c>
      <c r="AU520" s="8">
        <f t="shared" si="376"/>
        <v>1.2294505278515246</v>
      </c>
      <c r="AV520">
        <f t="shared" si="377"/>
        <v>0</v>
      </c>
      <c r="AW520">
        <f t="shared" si="378"/>
        <v>0</v>
      </c>
      <c r="AX520">
        <f t="shared" si="408"/>
        <v>0</v>
      </c>
      <c r="AY520">
        <f t="shared" si="379"/>
        <v>0</v>
      </c>
      <c r="AZ520">
        <f t="shared" si="380"/>
        <v>41</v>
      </c>
      <c r="BA520">
        <f t="shared" si="381"/>
        <v>5</v>
      </c>
      <c r="BB520">
        <f t="shared" si="409"/>
        <v>8.1709400070986149E-3</v>
      </c>
      <c r="BC520">
        <f t="shared" si="382"/>
        <v>9.376267690156434E-2</v>
      </c>
      <c r="BD520">
        <f>VLOOKUP(MIN(90,BE520),mortality!$A$4:$G$76,saving_model!BA520+2,FALSE)</f>
        <v>4.688133845078217E-2</v>
      </c>
      <c r="BE520">
        <f t="shared" si="383"/>
        <v>90</v>
      </c>
      <c r="BF520" s="9">
        <f t="shared" si="410"/>
        <v>8.3717735912058888E-4</v>
      </c>
      <c r="BG520" s="7">
        <f>VLOOKUP(saving_model!AZ520,lapse!$B$4:$C$134,2,FALSE)</f>
        <v>0.01</v>
      </c>
      <c r="BI520">
        <f>discount_curve!K504</f>
        <v>0.60147932718829134</v>
      </c>
    </row>
    <row r="521" spans="1:61" x14ac:dyDescent="0.55000000000000004">
      <c r="A521">
        <f t="shared" si="411"/>
        <v>498</v>
      </c>
      <c r="B521" s="19">
        <f t="shared" ca="1" si="384"/>
        <v>0</v>
      </c>
      <c r="C521">
        <f t="shared" si="365"/>
        <v>0</v>
      </c>
      <c r="D521">
        <f t="shared" si="385"/>
        <v>0</v>
      </c>
      <c r="E521">
        <f t="shared" ca="1" si="386"/>
        <v>0</v>
      </c>
      <c r="F521">
        <f t="shared" si="366"/>
        <v>0</v>
      </c>
      <c r="G521">
        <f t="shared" si="387"/>
        <v>0</v>
      </c>
      <c r="H521">
        <f t="shared" si="388"/>
        <v>0</v>
      </c>
      <c r="I521" s="19">
        <f t="shared" si="389"/>
        <v>0</v>
      </c>
      <c r="J521" s="26">
        <f t="shared" si="390"/>
        <v>0</v>
      </c>
      <c r="L521" s="19">
        <f t="shared" si="391"/>
        <v>0</v>
      </c>
      <c r="M521" s="26">
        <f t="shared" si="367"/>
        <v>0</v>
      </c>
      <c r="N521" s="18">
        <f t="shared" si="392"/>
        <v>0</v>
      </c>
      <c r="O521" s="18">
        <f t="shared" si="393"/>
        <v>0</v>
      </c>
      <c r="P521" s="18">
        <f t="shared" si="394"/>
        <v>0</v>
      </c>
      <c r="Q521" s="18">
        <f t="shared" si="395"/>
        <v>0</v>
      </c>
      <c r="R521" s="18">
        <f t="shared" si="396"/>
        <v>0</v>
      </c>
      <c r="S521" s="26">
        <f t="shared" si="397"/>
        <v>0</v>
      </c>
      <c r="T521" s="27">
        <f t="shared" si="398"/>
        <v>0</v>
      </c>
      <c r="U521" s="27"/>
      <c r="V521" s="19">
        <f t="shared" si="368"/>
        <v>0</v>
      </c>
      <c r="W521" s="19">
        <f t="shared" ca="1" si="369"/>
        <v>0</v>
      </c>
      <c r="X521" s="19">
        <f t="shared" si="370"/>
        <v>0</v>
      </c>
      <c r="Y521" s="19">
        <f t="shared" si="371"/>
        <v>0</v>
      </c>
      <c r="Z521" s="19">
        <f t="shared" si="364"/>
        <v>0</v>
      </c>
      <c r="AA521" s="19">
        <f t="shared" ca="1" si="399"/>
        <v>0</v>
      </c>
      <c r="AB521">
        <f t="shared" si="413"/>
        <v>0</v>
      </c>
      <c r="AC521" s="19">
        <f t="shared" si="372"/>
        <v>0</v>
      </c>
      <c r="AD521" s="29">
        <f t="shared" si="414"/>
        <v>0</v>
      </c>
      <c r="AE521" s="19">
        <f t="shared" ca="1" si="373"/>
        <v>0</v>
      </c>
      <c r="AF521" s="29">
        <f t="shared" ca="1" si="400"/>
        <v>0</v>
      </c>
      <c r="AG521" s="19"/>
      <c r="AH521" s="19">
        <f t="shared" si="374"/>
        <v>0</v>
      </c>
      <c r="AI521" s="19">
        <f>SUM($AH$23:AH521)</f>
        <v>100000</v>
      </c>
      <c r="AJ521" s="19">
        <f t="shared" si="401"/>
        <v>162707.90314176225</v>
      </c>
      <c r="AK521" s="19">
        <f t="shared" ca="1" si="402"/>
        <v>162707.90314176225</v>
      </c>
      <c r="AL521" s="20">
        <f ca="1">IF($F$13,OFFSET(product_specs!$J$5,MIN(10,saving_model!AZ521),saving_model!$G$14),0)</f>
        <v>0</v>
      </c>
      <c r="AM521" s="19">
        <f t="shared" si="403"/>
        <v>162707.90314176225</v>
      </c>
      <c r="AN521" s="19">
        <f t="shared" si="412"/>
        <v>162203.34187554443</v>
      </c>
      <c r="AO521" s="19">
        <f t="shared" si="404"/>
        <v>0</v>
      </c>
      <c r="AP521" s="19">
        <f t="shared" si="405"/>
        <v>0</v>
      </c>
      <c r="AQ521" s="18">
        <f t="shared" si="375"/>
        <v>135.1694515629537</v>
      </c>
      <c r="AR521" s="18">
        <f t="shared" si="406"/>
        <v>0</v>
      </c>
      <c r="AS521" s="18">
        <f t="shared" si="407"/>
        <v>1279.4614355615502</v>
      </c>
      <c r="AT521" s="3">
        <f>return!Q504</f>
        <v>7.89458791584563E-3</v>
      </c>
      <c r="AU521" s="8">
        <f t="shared" si="376"/>
        <v>1.2299616286868125</v>
      </c>
      <c r="AV521">
        <f t="shared" si="377"/>
        <v>0</v>
      </c>
      <c r="AW521">
        <f t="shared" si="378"/>
        <v>0</v>
      </c>
      <c r="AX521">
        <f t="shared" si="408"/>
        <v>0</v>
      </c>
      <c r="AY521">
        <f t="shared" si="379"/>
        <v>0</v>
      </c>
      <c r="AZ521">
        <f t="shared" si="380"/>
        <v>41</v>
      </c>
      <c r="BA521">
        <f t="shared" si="381"/>
        <v>5</v>
      </c>
      <c r="BB521">
        <f t="shared" si="409"/>
        <v>8.1709400070986149E-3</v>
      </c>
      <c r="BC521">
        <f t="shared" si="382"/>
        <v>9.376267690156434E-2</v>
      </c>
      <c r="BD521">
        <f>VLOOKUP(MIN(90,BE521),mortality!$A$4:$G$76,saving_model!BA521+2,FALSE)</f>
        <v>4.688133845078217E-2</v>
      </c>
      <c r="BE521">
        <f t="shared" si="383"/>
        <v>90</v>
      </c>
      <c r="BF521" s="9">
        <f t="shared" si="410"/>
        <v>8.3717735912058888E-4</v>
      </c>
      <c r="BG521" s="7">
        <f>VLOOKUP(saving_model!AZ521,lapse!$B$4:$C$134,2,FALSE)</f>
        <v>0.01</v>
      </c>
      <c r="BI521">
        <f>discount_curve!K505</f>
        <v>0.60086441053635864</v>
      </c>
    </row>
    <row r="522" spans="1:61" x14ac:dyDescent="0.55000000000000004">
      <c r="A522">
        <f t="shared" si="411"/>
        <v>499</v>
      </c>
      <c r="B522" s="19">
        <f t="shared" ca="1" si="384"/>
        <v>0</v>
      </c>
      <c r="C522">
        <f t="shared" si="365"/>
        <v>0</v>
      </c>
      <c r="D522">
        <f t="shared" si="385"/>
        <v>0</v>
      </c>
      <c r="E522">
        <f t="shared" ca="1" si="386"/>
        <v>0</v>
      </c>
      <c r="F522">
        <f t="shared" si="366"/>
        <v>0</v>
      </c>
      <c r="G522">
        <f t="shared" si="387"/>
        <v>0</v>
      </c>
      <c r="H522">
        <f t="shared" si="388"/>
        <v>0</v>
      </c>
      <c r="I522" s="19">
        <f t="shared" si="389"/>
        <v>0</v>
      </c>
      <c r="J522" s="26">
        <f t="shared" si="390"/>
        <v>0</v>
      </c>
      <c r="L522" s="19">
        <f t="shared" si="391"/>
        <v>0</v>
      </c>
      <c r="M522" s="26">
        <f t="shared" si="367"/>
        <v>0</v>
      </c>
      <c r="N522" s="18">
        <f t="shared" si="392"/>
        <v>0</v>
      </c>
      <c r="O522" s="18">
        <f t="shared" si="393"/>
        <v>0</v>
      </c>
      <c r="P522" s="18">
        <f t="shared" si="394"/>
        <v>0</v>
      </c>
      <c r="Q522" s="18">
        <f t="shared" si="395"/>
        <v>0</v>
      </c>
      <c r="R522" s="18">
        <f t="shared" si="396"/>
        <v>0</v>
      </c>
      <c r="S522" s="26">
        <f t="shared" si="397"/>
        <v>0</v>
      </c>
      <c r="T522" s="27">
        <f t="shared" si="398"/>
        <v>0</v>
      </c>
      <c r="U522" s="27"/>
      <c r="V522" s="19">
        <f t="shared" si="368"/>
        <v>0</v>
      </c>
      <c r="W522" s="19">
        <f t="shared" ca="1" si="369"/>
        <v>0</v>
      </c>
      <c r="X522" s="19">
        <f t="shared" si="370"/>
        <v>0</v>
      </c>
      <c r="Y522" s="19">
        <f t="shared" si="371"/>
        <v>0</v>
      </c>
      <c r="Z522" s="19">
        <f t="shared" si="364"/>
        <v>0</v>
      </c>
      <c r="AA522" s="19">
        <f t="shared" ca="1" si="399"/>
        <v>0</v>
      </c>
      <c r="AB522">
        <f t="shared" si="413"/>
        <v>0</v>
      </c>
      <c r="AC522" s="19">
        <f t="shared" si="372"/>
        <v>0</v>
      </c>
      <c r="AD522" s="29">
        <f t="shared" si="414"/>
        <v>0</v>
      </c>
      <c r="AE522" s="19">
        <f t="shared" ca="1" si="373"/>
        <v>0</v>
      </c>
      <c r="AF522" s="29">
        <f t="shared" ca="1" si="400"/>
        <v>0</v>
      </c>
      <c r="AG522" s="19"/>
      <c r="AH522" s="19">
        <f t="shared" si="374"/>
        <v>0</v>
      </c>
      <c r="AI522" s="19">
        <f>SUM($AH$23:AH522)</f>
        <v>100000</v>
      </c>
      <c r="AJ522" s="19">
        <f t="shared" si="401"/>
        <v>163901.68037774644</v>
      </c>
      <c r="AK522" s="19">
        <f t="shared" ca="1" si="402"/>
        <v>163901.68037774644</v>
      </c>
      <c r="AL522" s="20">
        <f ca="1">IF($F$13,OFFSET(product_specs!$J$5,MIN(10,saving_model!AZ522),saving_model!$G$14),0)</f>
        <v>0</v>
      </c>
      <c r="AM522" s="19">
        <f t="shared" si="403"/>
        <v>163901.68037774644</v>
      </c>
      <c r="AN522" s="19">
        <f t="shared" si="412"/>
        <v>163347.63385954304</v>
      </c>
      <c r="AO522" s="19">
        <f t="shared" si="404"/>
        <v>0</v>
      </c>
      <c r="AP522" s="19">
        <f t="shared" si="405"/>
        <v>0</v>
      </c>
      <c r="AQ522" s="18">
        <f t="shared" si="375"/>
        <v>136.12302821628586</v>
      </c>
      <c r="AR522" s="18">
        <f t="shared" si="406"/>
        <v>0</v>
      </c>
      <c r="AS522" s="18">
        <f t="shared" si="407"/>
        <v>1380.3390928393158</v>
      </c>
      <c r="AT522" s="3">
        <f>return!Q505</f>
        <v>8.4573636124589679E-3</v>
      </c>
      <c r="AU522" s="8">
        <f t="shared" si="376"/>
        <v>1.2304729419943046</v>
      </c>
      <c r="AV522">
        <f t="shared" si="377"/>
        <v>0</v>
      </c>
      <c r="AW522">
        <f t="shared" si="378"/>
        <v>0</v>
      </c>
      <c r="AX522">
        <f t="shared" si="408"/>
        <v>0</v>
      </c>
      <c r="AY522">
        <f t="shared" si="379"/>
        <v>0</v>
      </c>
      <c r="AZ522">
        <f t="shared" si="380"/>
        <v>41</v>
      </c>
      <c r="BA522">
        <f t="shared" si="381"/>
        <v>5</v>
      </c>
      <c r="BB522">
        <f t="shared" si="409"/>
        <v>8.1709400070986149E-3</v>
      </c>
      <c r="BC522">
        <f t="shared" si="382"/>
        <v>9.376267690156434E-2</v>
      </c>
      <c r="BD522">
        <f>VLOOKUP(MIN(90,BE522),mortality!$A$4:$G$76,saving_model!BA522+2,FALSE)</f>
        <v>4.688133845078217E-2</v>
      </c>
      <c r="BE522">
        <f t="shared" si="383"/>
        <v>90</v>
      </c>
      <c r="BF522" s="9">
        <f t="shared" si="410"/>
        <v>8.3717735912058888E-4</v>
      </c>
      <c r="BG522" s="7">
        <f>VLOOKUP(saving_model!AZ522,lapse!$B$4:$C$134,2,FALSE)</f>
        <v>0.01</v>
      </c>
      <c r="BI522">
        <f>discount_curve!K506</f>
        <v>0.60025012253859877</v>
      </c>
    </row>
    <row r="523" spans="1:61" x14ac:dyDescent="0.55000000000000004">
      <c r="A523">
        <f t="shared" si="411"/>
        <v>500</v>
      </c>
      <c r="B523" s="19">
        <f t="shared" ca="1" si="384"/>
        <v>0</v>
      </c>
      <c r="C523">
        <f t="shared" si="365"/>
        <v>0</v>
      </c>
      <c r="D523">
        <f t="shared" si="385"/>
        <v>0</v>
      </c>
      <c r="E523">
        <f t="shared" ca="1" si="386"/>
        <v>0</v>
      </c>
      <c r="F523">
        <f t="shared" si="366"/>
        <v>0</v>
      </c>
      <c r="G523">
        <f t="shared" si="387"/>
        <v>0</v>
      </c>
      <c r="H523">
        <f t="shared" si="388"/>
        <v>0</v>
      </c>
      <c r="I523" s="19">
        <f t="shared" si="389"/>
        <v>0</v>
      </c>
      <c r="J523" s="26">
        <f t="shared" si="390"/>
        <v>0</v>
      </c>
      <c r="L523" s="19">
        <f t="shared" si="391"/>
        <v>0</v>
      </c>
      <c r="M523" s="26">
        <f t="shared" si="367"/>
        <v>0</v>
      </c>
      <c r="N523" s="18">
        <f t="shared" si="392"/>
        <v>0</v>
      </c>
      <c r="O523" s="18">
        <f t="shared" si="393"/>
        <v>0</v>
      </c>
      <c r="P523" s="18">
        <f t="shared" si="394"/>
        <v>0</v>
      </c>
      <c r="Q523" s="18">
        <f t="shared" si="395"/>
        <v>0</v>
      </c>
      <c r="R523" s="18">
        <f t="shared" si="396"/>
        <v>0</v>
      </c>
      <c r="S523" s="26">
        <f t="shared" si="397"/>
        <v>0</v>
      </c>
      <c r="T523" s="27">
        <f t="shared" si="398"/>
        <v>0</v>
      </c>
      <c r="U523" s="27"/>
      <c r="V523" s="19">
        <f t="shared" si="368"/>
        <v>0</v>
      </c>
      <c r="W523" s="19">
        <f t="shared" ca="1" si="369"/>
        <v>0</v>
      </c>
      <c r="X523" s="19">
        <f t="shared" si="370"/>
        <v>0</v>
      </c>
      <c r="Y523" s="19">
        <f t="shared" si="371"/>
        <v>0</v>
      </c>
      <c r="Z523" s="19">
        <f t="shared" si="364"/>
        <v>0</v>
      </c>
      <c r="AA523" s="19">
        <f t="shared" ca="1" si="399"/>
        <v>0</v>
      </c>
      <c r="AB523">
        <f t="shared" si="413"/>
        <v>0</v>
      </c>
      <c r="AC523" s="19">
        <f t="shared" si="372"/>
        <v>0</v>
      </c>
      <c r="AD523" s="29">
        <f t="shared" si="414"/>
        <v>0</v>
      </c>
      <c r="AE523" s="19">
        <f t="shared" ca="1" si="373"/>
        <v>0</v>
      </c>
      <c r="AF523" s="29">
        <f t="shared" ca="1" si="400"/>
        <v>0</v>
      </c>
      <c r="AG523" s="19"/>
      <c r="AH523" s="19">
        <f t="shared" si="374"/>
        <v>0</v>
      </c>
      <c r="AI523" s="19">
        <f>SUM($AH$23:AH523)</f>
        <v>100000</v>
      </c>
      <c r="AJ523" s="19">
        <f t="shared" si="401"/>
        <v>163619.64917348023</v>
      </c>
      <c r="AK523" s="19">
        <f t="shared" ca="1" si="402"/>
        <v>163619.64917348023</v>
      </c>
      <c r="AL523" s="20">
        <f ca="1">IF($F$13,OFFSET(product_specs!$J$5,MIN(10,saving_model!AZ523),saving_model!$G$14),0)</f>
        <v>0</v>
      </c>
      <c r="AM523" s="19">
        <f t="shared" si="403"/>
        <v>163619.64917348023</v>
      </c>
      <c r="AN523" s="19">
        <f t="shared" si="412"/>
        <v>164591.84992416608</v>
      </c>
      <c r="AO523" s="19">
        <f t="shared" si="404"/>
        <v>0</v>
      </c>
      <c r="AP523" s="19">
        <f t="shared" si="405"/>
        <v>0</v>
      </c>
      <c r="AQ523" s="18">
        <f t="shared" si="375"/>
        <v>137.15987493680507</v>
      </c>
      <c r="AR523" s="18">
        <f t="shared" si="406"/>
        <v>0</v>
      </c>
      <c r="AS523" s="18">
        <f t="shared" si="407"/>
        <v>-1670.0817514981286</v>
      </c>
      <c r="AT523" s="3">
        <f>return!Q506</f>
        <v>-1.0155269825373736E-2</v>
      </c>
      <c r="AU523" s="8">
        <f t="shared" si="376"/>
        <v>1.230984467862329</v>
      </c>
      <c r="AV523">
        <f t="shared" si="377"/>
        <v>0</v>
      </c>
      <c r="AW523">
        <f t="shared" si="378"/>
        <v>0</v>
      </c>
      <c r="AX523">
        <f t="shared" si="408"/>
        <v>0</v>
      </c>
      <c r="AY523">
        <f t="shared" si="379"/>
        <v>0</v>
      </c>
      <c r="AZ523">
        <f t="shared" si="380"/>
        <v>41</v>
      </c>
      <c r="BA523">
        <f t="shared" si="381"/>
        <v>5</v>
      </c>
      <c r="BB523">
        <f t="shared" si="409"/>
        <v>8.1709400070986149E-3</v>
      </c>
      <c r="BC523">
        <f t="shared" si="382"/>
        <v>9.376267690156434E-2</v>
      </c>
      <c r="BD523">
        <f>VLOOKUP(MIN(90,BE523),mortality!$A$4:$G$76,saving_model!BA523+2,FALSE)</f>
        <v>4.688133845078217E-2</v>
      </c>
      <c r="BE523">
        <f t="shared" si="383"/>
        <v>90</v>
      </c>
      <c r="BF523" s="9">
        <f t="shared" si="410"/>
        <v>8.3717735912058888E-4</v>
      </c>
      <c r="BG523" s="7">
        <f>VLOOKUP(saving_model!AZ523,lapse!$B$4:$C$134,2,FALSE)</f>
        <v>0.01</v>
      </c>
      <c r="BI523">
        <f>discount_curve!K507</f>
        <v>0.59963646255231295</v>
      </c>
    </row>
    <row r="524" spans="1:61" x14ac:dyDescent="0.55000000000000004">
      <c r="A524">
        <f t="shared" si="411"/>
        <v>501</v>
      </c>
      <c r="B524" s="19">
        <f t="shared" ca="1" si="384"/>
        <v>0</v>
      </c>
      <c r="C524">
        <f t="shared" si="365"/>
        <v>0</v>
      </c>
      <c r="D524">
        <f t="shared" si="385"/>
        <v>0</v>
      </c>
      <c r="E524">
        <f t="shared" ca="1" si="386"/>
        <v>0</v>
      </c>
      <c r="F524">
        <f t="shared" si="366"/>
        <v>0</v>
      </c>
      <c r="G524">
        <f t="shared" si="387"/>
        <v>0</v>
      </c>
      <c r="H524">
        <f t="shared" si="388"/>
        <v>0</v>
      </c>
      <c r="I524" s="19">
        <f t="shared" si="389"/>
        <v>0</v>
      </c>
      <c r="J524" s="26">
        <f t="shared" si="390"/>
        <v>0</v>
      </c>
      <c r="L524" s="19">
        <f t="shared" si="391"/>
        <v>0</v>
      </c>
      <c r="M524" s="26">
        <f t="shared" si="367"/>
        <v>0</v>
      </c>
      <c r="N524" s="18">
        <f t="shared" si="392"/>
        <v>0</v>
      </c>
      <c r="O524" s="18">
        <f t="shared" si="393"/>
        <v>0</v>
      </c>
      <c r="P524" s="18">
        <f t="shared" si="394"/>
        <v>0</v>
      </c>
      <c r="Q524" s="18">
        <f t="shared" si="395"/>
        <v>0</v>
      </c>
      <c r="R524" s="18">
        <f t="shared" si="396"/>
        <v>0</v>
      </c>
      <c r="S524" s="26">
        <f t="shared" si="397"/>
        <v>0</v>
      </c>
      <c r="T524" s="27">
        <f t="shared" si="398"/>
        <v>0</v>
      </c>
      <c r="U524" s="27"/>
      <c r="V524" s="19">
        <f t="shared" si="368"/>
        <v>0</v>
      </c>
      <c r="W524" s="19">
        <f t="shared" ca="1" si="369"/>
        <v>0</v>
      </c>
      <c r="X524" s="19">
        <f t="shared" si="370"/>
        <v>0</v>
      </c>
      <c r="Y524" s="19">
        <f t="shared" si="371"/>
        <v>0</v>
      </c>
      <c r="Z524" s="19">
        <f t="shared" si="364"/>
        <v>0</v>
      </c>
      <c r="AA524" s="19">
        <f t="shared" ca="1" si="399"/>
        <v>0</v>
      </c>
      <c r="AB524">
        <f t="shared" si="413"/>
        <v>0</v>
      </c>
      <c r="AC524" s="19">
        <f t="shared" si="372"/>
        <v>0</v>
      </c>
      <c r="AD524" s="29">
        <f t="shared" si="414"/>
        <v>0</v>
      </c>
      <c r="AE524" s="19">
        <f t="shared" ca="1" si="373"/>
        <v>0</v>
      </c>
      <c r="AF524" s="29">
        <f t="shared" ca="1" si="400"/>
        <v>0</v>
      </c>
      <c r="AG524" s="19"/>
      <c r="AH524" s="19">
        <f t="shared" si="374"/>
        <v>0</v>
      </c>
      <c r="AI524" s="19">
        <f>SUM($AH$23:AH524)</f>
        <v>100000</v>
      </c>
      <c r="AJ524" s="19">
        <f t="shared" si="401"/>
        <v>162466.10250079696</v>
      </c>
      <c r="AK524" s="19">
        <f t="shared" ca="1" si="402"/>
        <v>162466.10250079696</v>
      </c>
      <c r="AL524" s="20">
        <f ca="1">IF($F$13,OFFSET(product_specs!$J$5,MIN(10,saving_model!AZ524),saving_model!$G$14),0)</f>
        <v>0</v>
      </c>
      <c r="AM524" s="19">
        <f t="shared" si="403"/>
        <v>162466.10250079696</v>
      </c>
      <c r="AN524" s="19">
        <f t="shared" si="412"/>
        <v>162784.60829773115</v>
      </c>
      <c r="AO524" s="19">
        <f t="shared" si="404"/>
        <v>0</v>
      </c>
      <c r="AP524" s="19">
        <f t="shared" si="405"/>
        <v>0</v>
      </c>
      <c r="AQ524" s="18">
        <f t="shared" si="375"/>
        <v>135.65384024810928</v>
      </c>
      <c r="AR524" s="18">
        <f t="shared" si="406"/>
        <v>0</v>
      </c>
      <c r="AS524" s="18">
        <f t="shared" si="407"/>
        <v>-365.70391337214045</v>
      </c>
      <c r="AT524" s="3">
        <f>return!Q507</f>
        <v>-2.2484246184794054E-3</v>
      </c>
      <c r="AU524" s="8">
        <f t="shared" si="376"/>
        <v>1.2314962063792503</v>
      </c>
      <c r="AV524">
        <f t="shared" si="377"/>
        <v>0</v>
      </c>
      <c r="AW524">
        <f t="shared" si="378"/>
        <v>0</v>
      </c>
      <c r="AX524">
        <f t="shared" si="408"/>
        <v>0</v>
      </c>
      <c r="AY524">
        <f t="shared" si="379"/>
        <v>0</v>
      </c>
      <c r="AZ524">
        <f t="shared" si="380"/>
        <v>41</v>
      </c>
      <c r="BA524">
        <f t="shared" si="381"/>
        <v>5</v>
      </c>
      <c r="BB524">
        <f t="shared" si="409"/>
        <v>8.1709400070986149E-3</v>
      </c>
      <c r="BC524">
        <f t="shared" si="382"/>
        <v>9.376267690156434E-2</v>
      </c>
      <c r="BD524">
        <f>VLOOKUP(MIN(90,BE524),mortality!$A$4:$G$76,saving_model!BA524+2,FALSE)</f>
        <v>4.688133845078217E-2</v>
      </c>
      <c r="BE524">
        <f t="shared" si="383"/>
        <v>90</v>
      </c>
      <c r="BF524" s="9">
        <f t="shared" si="410"/>
        <v>8.3717735912058888E-4</v>
      </c>
      <c r="BG524" s="7">
        <f>VLOOKUP(saving_model!AZ524,lapse!$B$4:$C$134,2,FALSE)</f>
        <v>0.01</v>
      </c>
      <c r="BI524">
        <f>discount_curve!K508</f>
        <v>0.59902342993545976</v>
      </c>
    </row>
    <row r="525" spans="1:61" x14ac:dyDescent="0.55000000000000004">
      <c r="A525">
        <f t="shared" si="411"/>
        <v>502</v>
      </c>
      <c r="B525" s="19">
        <f t="shared" ca="1" si="384"/>
        <v>0</v>
      </c>
      <c r="C525">
        <f t="shared" si="365"/>
        <v>0</v>
      </c>
      <c r="D525">
        <f t="shared" si="385"/>
        <v>0</v>
      </c>
      <c r="E525">
        <f t="shared" ca="1" si="386"/>
        <v>0</v>
      </c>
      <c r="F525">
        <f t="shared" si="366"/>
        <v>0</v>
      </c>
      <c r="G525">
        <f t="shared" si="387"/>
        <v>0</v>
      </c>
      <c r="H525">
        <f t="shared" si="388"/>
        <v>0</v>
      </c>
      <c r="I525" s="19">
        <f t="shared" si="389"/>
        <v>0</v>
      </c>
      <c r="J525" s="26">
        <f t="shared" si="390"/>
        <v>0</v>
      </c>
      <c r="L525" s="19">
        <f t="shared" si="391"/>
        <v>0</v>
      </c>
      <c r="M525" s="26">
        <f t="shared" si="367"/>
        <v>0</v>
      </c>
      <c r="N525" s="18">
        <f t="shared" si="392"/>
        <v>0</v>
      </c>
      <c r="O525" s="18">
        <f t="shared" si="393"/>
        <v>0</v>
      </c>
      <c r="P525" s="18">
        <f t="shared" si="394"/>
        <v>0</v>
      </c>
      <c r="Q525" s="18">
        <f t="shared" si="395"/>
        <v>0</v>
      </c>
      <c r="R525" s="18">
        <f t="shared" si="396"/>
        <v>0</v>
      </c>
      <c r="S525" s="26">
        <f t="shared" si="397"/>
        <v>0</v>
      </c>
      <c r="T525" s="27">
        <f t="shared" si="398"/>
        <v>0</v>
      </c>
      <c r="U525" s="27"/>
      <c r="V525" s="19">
        <f t="shared" si="368"/>
        <v>0</v>
      </c>
      <c r="W525" s="19">
        <f t="shared" ca="1" si="369"/>
        <v>0</v>
      </c>
      <c r="X525" s="19">
        <f t="shared" si="370"/>
        <v>0</v>
      </c>
      <c r="Y525" s="19">
        <f t="shared" si="371"/>
        <v>0</v>
      </c>
      <c r="Z525" s="19">
        <f t="shared" si="364"/>
        <v>0</v>
      </c>
      <c r="AA525" s="19">
        <f t="shared" ca="1" si="399"/>
        <v>0</v>
      </c>
      <c r="AB525">
        <f t="shared" si="413"/>
        <v>0</v>
      </c>
      <c r="AC525" s="19">
        <f t="shared" si="372"/>
        <v>0</v>
      </c>
      <c r="AD525" s="29">
        <f t="shared" si="414"/>
        <v>0</v>
      </c>
      <c r="AE525" s="19">
        <f t="shared" ca="1" si="373"/>
        <v>0</v>
      </c>
      <c r="AF525" s="29">
        <f t="shared" ca="1" si="400"/>
        <v>0</v>
      </c>
      <c r="AG525" s="19"/>
      <c r="AH525" s="19">
        <f t="shared" si="374"/>
        <v>0</v>
      </c>
      <c r="AI525" s="19">
        <f>SUM($AH$23:AH525)</f>
        <v>100000</v>
      </c>
      <c r="AJ525" s="19">
        <f t="shared" si="401"/>
        <v>162718.17510344592</v>
      </c>
      <c r="AK525" s="19">
        <f t="shared" ca="1" si="402"/>
        <v>162718.17510344592</v>
      </c>
      <c r="AL525" s="20">
        <f ca="1">IF($F$13,OFFSET(product_specs!$J$5,MIN(10,saving_model!AZ525),saving_model!$G$14),0)</f>
        <v>0</v>
      </c>
      <c r="AM525" s="19">
        <f t="shared" si="403"/>
        <v>162718.17510344592</v>
      </c>
      <c r="AN525" s="19">
        <f t="shared" si="412"/>
        <v>162283.2505441109</v>
      </c>
      <c r="AO525" s="19">
        <f t="shared" si="404"/>
        <v>0</v>
      </c>
      <c r="AP525" s="19">
        <f t="shared" si="405"/>
        <v>0</v>
      </c>
      <c r="AQ525" s="18">
        <f t="shared" si="375"/>
        <v>135.23604212009241</v>
      </c>
      <c r="AR525" s="18">
        <f t="shared" si="406"/>
        <v>0</v>
      </c>
      <c r="AS525" s="18">
        <f t="shared" si="407"/>
        <v>1140.3212029101921</v>
      </c>
      <c r="AT525" s="3">
        <f>return!Q508</f>
        <v>7.0325943022644388E-3</v>
      </c>
      <c r="AU525" s="8">
        <f t="shared" si="376"/>
        <v>1.2320081576334696</v>
      </c>
      <c r="AV525">
        <f t="shared" si="377"/>
        <v>0</v>
      </c>
      <c r="AW525">
        <f t="shared" si="378"/>
        <v>0</v>
      </c>
      <c r="AX525">
        <f t="shared" si="408"/>
        <v>0</v>
      </c>
      <c r="AY525">
        <f t="shared" si="379"/>
        <v>0</v>
      </c>
      <c r="AZ525">
        <f t="shared" si="380"/>
        <v>41</v>
      </c>
      <c r="BA525">
        <f t="shared" si="381"/>
        <v>5</v>
      </c>
      <c r="BB525">
        <f t="shared" si="409"/>
        <v>8.1709400070986149E-3</v>
      </c>
      <c r="BC525">
        <f t="shared" si="382"/>
        <v>9.376267690156434E-2</v>
      </c>
      <c r="BD525">
        <f>VLOOKUP(MIN(90,BE525),mortality!$A$4:$G$76,saving_model!BA525+2,FALSE)</f>
        <v>4.688133845078217E-2</v>
      </c>
      <c r="BE525">
        <f t="shared" si="383"/>
        <v>90</v>
      </c>
      <c r="BF525" s="9">
        <f t="shared" si="410"/>
        <v>8.3717735912058888E-4</v>
      </c>
      <c r="BG525" s="7">
        <f>VLOOKUP(saving_model!AZ525,lapse!$B$4:$C$134,2,FALSE)</f>
        <v>0.01</v>
      </c>
      <c r="BI525">
        <f>discount_curve!K509</f>
        <v>0.59841102404665403</v>
      </c>
    </row>
    <row r="526" spans="1:61" x14ac:dyDescent="0.55000000000000004">
      <c r="A526">
        <f t="shared" si="411"/>
        <v>503</v>
      </c>
      <c r="B526" s="19">
        <f t="shared" ca="1" si="384"/>
        <v>0</v>
      </c>
      <c r="C526">
        <f t="shared" si="365"/>
        <v>0</v>
      </c>
      <c r="D526">
        <f t="shared" si="385"/>
        <v>0</v>
      </c>
      <c r="E526">
        <f t="shared" ca="1" si="386"/>
        <v>0</v>
      </c>
      <c r="F526">
        <f t="shared" si="366"/>
        <v>0</v>
      </c>
      <c r="G526">
        <f t="shared" si="387"/>
        <v>0</v>
      </c>
      <c r="H526">
        <f t="shared" si="388"/>
        <v>0</v>
      </c>
      <c r="I526" s="19">
        <f t="shared" si="389"/>
        <v>0</v>
      </c>
      <c r="J526" s="26">
        <f t="shared" si="390"/>
        <v>0</v>
      </c>
      <c r="L526" s="19">
        <f t="shared" si="391"/>
        <v>0</v>
      </c>
      <c r="M526" s="26">
        <f t="shared" si="367"/>
        <v>0</v>
      </c>
      <c r="N526" s="18">
        <f t="shared" si="392"/>
        <v>0</v>
      </c>
      <c r="O526" s="18">
        <f t="shared" si="393"/>
        <v>0</v>
      </c>
      <c r="P526" s="18">
        <f t="shared" si="394"/>
        <v>0</v>
      </c>
      <c r="Q526" s="18">
        <f t="shared" si="395"/>
        <v>0</v>
      </c>
      <c r="R526" s="18">
        <f t="shared" si="396"/>
        <v>0</v>
      </c>
      <c r="S526" s="26">
        <f t="shared" si="397"/>
        <v>0</v>
      </c>
      <c r="T526" s="27">
        <f t="shared" si="398"/>
        <v>0</v>
      </c>
      <c r="U526" s="27"/>
      <c r="V526" s="19">
        <f t="shared" si="368"/>
        <v>0</v>
      </c>
      <c r="W526" s="19">
        <f t="shared" ca="1" si="369"/>
        <v>0</v>
      </c>
      <c r="X526" s="19">
        <f t="shared" si="370"/>
        <v>0</v>
      </c>
      <c r="Y526" s="19">
        <f t="shared" si="371"/>
        <v>0</v>
      </c>
      <c r="Z526" s="19">
        <f t="shared" si="364"/>
        <v>0</v>
      </c>
      <c r="AA526" s="19">
        <f t="shared" ca="1" si="399"/>
        <v>0</v>
      </c>
      <c r="AB526">
        <f t="shared" si="413"/>
        <v>0</v>
      </c>
      <c r="AC526" s="19">
        <f t="shared" si="372"/>
        <v>0</v>
      </c>
      <c r="AD526" s="29">
        <f t="shared" si="414"/>
        <v>0</v>
      </c>
      <c r="AE526" s="19">
        <f t="shared" ca="1" si="373"/>
        <v>0</v>
      </c>
      <c r="AF526" s="29">
        <f t="shared" ca="1" si="400"/>
        <v>0</v>
      </c>
      <c r="AG526" s="19"/>
      <c r="AH526" s="19">
        <f t="shared" si="374"/>
        <v>0</v>
      </c>
      <c r="AI526" s="19">
        <f>SUM($AH$23:AH526)</f>
        <v>100000</v>
      </c>
      <c r="AJ526" s="19">
        <f t="shared" si="401"/>
        <v>162833.96791485586</v>
      </c>
      <c r="AK526" s="19">
        <f t="shared" ca="1" si="402"/>
        <v>162833.96791485586</v>
      </c>
      <c r="AL526" s="20">
        <f ca="1">IF($F$13,OFFSET(product_specs!$J$5,MIN(10,saving_model!AZ526),saving_model!$G$14),0)</f>
        <v>0</v>
      </c>
      <c r="AM526" s="19">
        <f t="shared" si="403"/>
        <v>162833.96791485586</v>
      </c>
      <c r="AN526" s="19">
        <f t="shared" si="412"/>
        <v>163288.33570490099</v>
      </c>
      <c r="AO526" s="19">
        <f t="shared" si="404"/>
        <v>0</v>
      </c>
      <c r="AP526" s="19">
        <f t="shared" si="405"/>
        <v>0</v>
      </c>
      <c r="AQ526" s="18">
        <f t="shared" si="375"/>
        <v>136.0736130874175</v>
      </c>
      <c r="AR526" s="18">
        <f t="shared" si="406"/>
        <v>0</v>
      </c>
      <c r="AS526" s="18">
        <f t="shared" si="407"/>
        <v>-636.58835391543141</v>
      </c>
      <c r="AT526" s="3">
        <f>return!Q509</f>
        <v>-3.9018052569641526E-3</v>
      </c>
      <c r="AU526" s="8">
        <f t="shared" si="376"/>
        <v>1.2325203217134251</v>
      </c>
      <c r="AV526">
        <f t="shared" si="377"/>
        <v>0</v>
      </c>
      <c r="AW526">
        <f t="shared" si="378"/>
        <v>0</v>
      </c>
      <c r="AX526">
        <f t="shared" si="408"/>
        <v>0</v>
      </c>
      <c r="AY526">
        <f t="shared" si="379"/>
        <v>0</v>
      </c>
      <c r="AZ526">
        <f t="shared" si="380"/>
        <v>41</v>
      </c>
      <c r="BA526">
        <f t="shared" si="381"/>
        <v>5</v>
      </c>
      <c r="BB526">
        <f t="shared" si="409"/>
        <v>8.1709400070986149E-3</v>
      </c>
      <c r="BC526">
        <f t="shared" si="382"/>
        <v>9.376267690156434E-2</v>
      </c>
      <c r="BD526">
        <f>VLOOKUP(MIN(90,BE526),mortality!$A$4:$G$76,saving_model!BA526+2,FALSE)</f>
        <v>4.688133845078217E-2</v>
      </c>
      <c r="BE526">
        <f t="shared" si="383"/>
        <v>90</v>
      </c>
      <c r="BF526" s="9">
        <f t="shared" si="410"/>
        <v>8.3717735912058888E-4</v>
      </c>
      <c r="BG526" s="7">
        <f>VLOOKUP(saving_model!AZ526,lapse!$B$4:$C$134,2,FALSE)</f>
        <v>0.01</v>
      </c>
      <c r="BI526">
        <f>discount_curve!K510</f>
        <v>0.59779924424516606</v>
      </c>
    </row>
    <row r="527" spans="1:61" x14ac:dyDescent="0.55000000000000004">
      <c r="A527">
        <f t="shared" si="411"/>
        <v>504</v>
      </c>
      <c r="B527" s="19">
        <f t="shared" ca="1" si="384"/>
        <v>0</v>
      </c>
      <c r="C527">
        <f t="shared" si="365"/>
        <v>0</v>
      </c>
      <c r="D527">
        <f t="shared" si="385"/>
        <v>0</v>
      </c>
      <c r="E527">
        <f t="shared" ca="1" si="386"/>
        <v>0</v>
      </c>
      <c r="F527">
        <f t="shared" si="366"/>
        <v>0</v>
      </c>
      <c r="G527">
        <f t="shared" si="387"/>
        <v>0</v>
      </c>
      <c r="H527">
        <f t="shared" si="388"/>
        <v>0</v>
      </c>
      <c r="I527" s="19">
        <f t="shared" si="389"/>
        <v>0</v>
      </c>
      <c r="J527" s="26">
        <f t="shared" si="390"/>
        <v>0</v>
      </c>
      <c r="L527" s="19">
        <f t="shared" si="391"/>
        <v>0</v>
      </c>
      <c r="M527" s="26">
        <f t="shared" si="367"/>
        <v>0</v>
      </c>
      <c r="N527" s="18">
        <f t="shared" si="392"/>
        <v>0</v>
      </c>
      <c r="O527" s="18">
        <f t="shared" si="393"/>
        <v>0</v>
      </c>
      <c r="P527" s="18">
        <f t="shared" si="394"/>
        <v>0</v>
      </c>
      <c r="Q527" s="18">
        <f t="shared" si="395"/>
        <v>0</v>
      </c>
      <c r="R527" s="18">
        <f t="shared" si="396"/>
        <v>0</v>
      </c>
      <c r="S527" s="26">
        <f t="shared" si="397"/>
        <v>0</v>
      </c>
      <c r="T527" s="27">
        <f t="shared" si="398"/>
        <v>0</v>
      </c>
      <c r="U527" s="27"/>
      <c r="V527" s="19">
        <f t="shared" si="368"/>
        <v>0</v>
      </c>
      <c r="W527" s="19">
        <f t="shared" ca="1" si="369"/>
        <v>0</v>
      </c>
      <c r="X527" s="19">
        <f t="shared" si="370"/>
        <v>0</v>
      </c>
      <c r="Y527" s="19">
        <f t="shared" si="371"/>
        <v>0</v>
      </c>
      <c r="Z527" s="19">
        <f t="shared" si="364"/>
        <v>0</v>
      </c>
      <c r="AA527" s="19">
        <f t="shared" ca="1" si="399"/>
        <v>0</v>
      </c>
      <c r="AB527">
        <f t="shared" si="413"/>
        <v>0</v>
      </c>
      <c r="AC527" s="19">
        <f t="shared" si="372"/>
        <v>0</v>
      </c>
      <c r="AD527" s="29">
        <f t="shared" si="414"/>
        <v>0</v>
      </c>
      <c r="AE527" s="19">
        <f t="shared" ca="1" si="373"/>
        <v>0</v>
      </c>
      <c r="AF527" s="29">
        <f t="shared" ca="1" si="400"/>
        <v>0</v>
      </c>
      <c r="AG527" s="19"/>
      <c r="AH527" s="19">
        <f t="shared" si="374"/>
        <v>0</v>
      </c>
      <c r="AI527" s="19">
        <f>SUM($AH$23:AH527)</f>
        <v>100000</v>
      </c>
      <c r="AJ527" s="19">
        <f t="shared" si="401"/>
        <v>162279.51696497638</v>
      </c>
      <c r="AK527" s="19">
        <f t="shared" ca="1" si="402"/>
        <v>162279.51696497638</v>
      </c>
      <c r="AL527" s="20">
        <f ca="1">IF($F$13,OFFSET(product_specs!$J$5,MIN(10,saving_model!AZ527),saving_model!$G$14),0)</f>
        <v>0</v>
      </c>
      <c r="AM527" s="19">
        <f t="shared" si="403"/>
        <v>162279.51696497638</v>
      </c>
      <c r="AN527" s="19">
        <f t="shared" si="412"/>
        <v>162515.67373789815</v>
      </c>
      <c r="AO527" s="19">
        <f t="shared" si="404"/>
        <v>0</v>
      </c>
      <c r="AP527" s="19">
        <f t="shared" si="405"/>
        <v>0</v>
      </c>
      <c r="AQ527" s="18">
        <f t="shared" si="375"/>
        <v>135.42972811491512</v>
      </c>
      <c r="AR527" s="18">
        <f t="shared" si="406"/>
        <v>0</v>
      </c>
      <c r="AS527" s="18">
        <f t="shared" si="407"/>
        <v>-201.45408961370478</v>
      </c>
      <c r="AT527" s="3">
        <f>return!Q510</f>
        <v>-1.2406317704607428E-3</v>
      </c>
      <c r="AU527" s="8">
        <f t="shared" si="376"/>
        <v>1.2330326987075915</v>
      </c>
      <c r="AV527">
        <f t="shared" si="377"/>
        <v>0</v>
      </c>
      <c r="AW527">
        <f t="shared" si="378"/>
        <v>0</v>
      </c>
      <c r="AX527">
        <f t="shared" si="408"/>
        <v>0</v>
      </c>
      <c r="AY527">
        <f t="shared" si="379"/>
        <v>0</v>
      </c>
      <c r="AZ527">
        <f t="shared" si="380"/>
        <v>42</v>
      </c>
      <c r="BA527">
        <f t="shared" si="381"/>
        <v>5</v>
      </c>
      <c r="BB527">
        <f t="shared" si="409"/>
        <v>8.1709400070986149E-3</v>
      </c>
      <c r="BC527">
        <f t="shared" si="382"/>
        <v>9.376267690156434E-2</v>
      </c>
      <c r="BD527">
        <f>VLOOKUP(MIN(90,BE527),mortality!$A$4:$G$76,saving_model!BA527+2,FALSE)</f>
        <v>4.688133845078217E-2</v>
      </c>
      <c r="BE527">
        <f t="shared" si="383"/>
        <v>91</v>
      </c>
      <c r="BF527" s="9">
        <f t="shared" si="410"/>
        <v>8.3717735912058888E-4</v>
      </c>
      <c r="BG527" s="7">
        <f>VLOOKUP(saving_model!AZ527,lapse!$B$4:$C$134,2,FALSE)</f>
        <v>0.01</v>
      </c>
      <c r="BI527">
        <f>discount_curve!K511</f>
        <v>0.59867654083237809</v>
      </c>
    </row>
    <row r="528" spans="1:61" x14ac:dyDescent="0.55000000000000004">
      <c r="A528">
        <f t="shared" si="411"/>
        <v>505</v>
      </c>
      <c r="B528" s="19">
        <f t="shared" ca="1" si="384"/>
        <v>0</v>
      </c>
      <c r="C528">
        <f t="shared" si="365"/>
        <v>0</v>
      </c>
      <c r="D528">
        <f t="shared" si="385"/>
        <v>0</v>
      </c>
      <c r="E528">
        <f t="shared" ca="1" si="386"/>
        <v>0</v>
      </c>
      <c r="F528">
        <f t="shared" si="366"/>
        <v>0</v>
      </c>
      <c r="G528">
        <f t="shared" si="387"/>
        <v>0</v>
      </c>
      <c r="H528">
        <f t="shared" si="388"/>
        <v>0</v>
      </c>
      <c r="I528" s="19">
        <f t="shared" si="389"/>
        <v>0</v>
      </c>
      <c r="J528" s="26">
        <f t="shared" si="390"/>
        <v>0</v>
      </c>
      <c r="L528" s="19">
        <f t="shared" si="391"/>
        <v>0</v>
      </c>
      <c r="M528" s="26">
        <f t="shared" si="367"/>
        <v>0</v>
      </c>
      <c r="N528" s="18">
        <f t="shared" si="392"/>
        <v>0</v>
      </c>
      <c r="O528" s="18">
        <f t="shared" si="393"/>
        <v>0</v>
      </c>
      <c r="P528" s="18">
        <f t="shared" si="394"/>
        <v>0</v>
      </c>
      <c r="Q528" s="18">
        <f t="shared" si="395"/>
        <v>0</v>
      </c>
      <c r="R528" s="18">
        <f t="shared" si="396"/>
        <v>0</v>
      </c>
      <c r="S528" s="26">
        <f t="shared" si="397"/>
        <v>0</v>
      </c>
      <c r="T528" s="27">
        <f t="shared" si="398"/>
        <v>0</v>
      </c>
      <c r="U528" s="27"/>
      <c r="V528" s="19">
        <f t="shared" si="368"/>
        <v>0</v>
      </c>
      <c r="W528" s="19">
        <f t="shared" ca="1" si="369"/>
        <v>0</v>
      </c>
      <c r="X528" s="19">
        <f t="shared" si="370"/>
        <v>0</v>
      </c>
      <c r="Y528" s="19">
        <f t="shared" si="371"/>
        <v>0</v>
      </c>
      <c r="Z528" s="19">
        <f t="shared" si="364"/>
        <v>0</v>
      </c>
      <c r="AA528" s="19">
        <f t="shared" ca="1" si="399"/>
        <v>0</v>
      </c>
      <c r="AB528">
        <f t="shared" si="413"/>
        <v>0</v>
      </c>
      <c r="AC528" s="19">
        <f t="shared" si="372"/>
        <v>0</v>
      </c>
      <c r="AD528" s="29">
        <f t="shared" si="414"/>
        <v>0</v>
      </c>
      <c r="AE528" s="19">
        <f t="shared" ca="1" si="373"/>
        <v>0</v>
      </c>
      <c r="AF528" s="29">
        <f t="shared" ca="1" si="400"/>
        <v>0</v>
      </c>
      <c r="AG528" s="19"/>
      <c r="AH528" s="19">
        <f t="shared" si="374"/>
        <v>0</v>
      </c>
      <c r="AI528" s="19">
        <f>SUM($AH$23:AH528)</f>
        <v>100000</v>
      </c>
      <c r="AJ528" s="19">
        <f t="shared" si="401"/>
        <v>163207.0187150937</v>
      </c>
      <c r="AK528" s="19">
        <f t="shared" ca="1" si="402"/>
        <v>163207.0187150937</v>
      </c>
      <c r="AL528" s="20">
        <f ca="1">IF($F$13,OFFSET(product_specs!$J$5,MIN(10,saving_model!AZ528),saving_model!$G$14),0)</f>
        <v>0</v>
      </c>
      <c r="AM528" s="19">
        <f t="shared" si="403"/>
        <v>163207.0187150937</v>
      </c>
      <c r="AN528" s="19">
        <f t="shared" si="412"/>
        <v>162178.78992016951</v>
      </c>
      <c r="AO528" s="19">
        <f t="shared" si="404"/>
        <v>0</v>
      </c>
      <c r="AP528" s="19">
        <f t="shared" si="405"/>
        <v>0</v>
      </c>
      <c r="AQ528" s="18">
        <f t="shared" si="375"/>
        <v>135.14899160014127</v>
      </c>
      <c r="AR528" s="18">
        <f t="shared" si="406"/>
        <v>0</v>
      </c>
      <c r="AS528" s="18">
        <f t="shared" si="407"/>
        <v>2326.7555730486788</v>
      </c>
      <c r="AT528" s="3">
        <f>return!Q511</f>
        <v>1.4358820622120794E-2</v>
      </c>
      <c r="AU528" s="8">
        <f t="shared" si="376"/>
        <v>1.2335452887044804</v>
      </c>
      <c r="AV528">
        <f t="shared" si="377"/>
        <v>0</v>
      </c>
      <c r="AW528">
        <f t="shared" si="378"/>
        <v>0</v>
      </c>
      <c r="AX528">
        <f t="shared" si="408"/>
        <v>0</v>
      </c>
      <c r="AY528">
        <f t="shared" si="379"/>
        <v>0</v>
      </c>
      <c r="AZ528">
        <f t="shared" si="380"/>
        <v>42</v>
      </c>
      <c r="BA528">
        <f t="shared" si="381"/>
        <v>5</v>
      </c>
      <c r="BB528">
        <f t="shared" si="409"/>
        <v>8.1709400070986149E-3</v>
      </c>
      <c r="BC528">
        <f t="shared" si="382"/>
        <v>9.376267690156434E-2</v>
      </c>
      <c r="BD528">
        <f>VLOOKUP(MIN(90,BE528),mortality!$A$4:$G$76,saving_model!BA528+2,FALSE)</f>
        <v>4.688133845078217E-2</v>
      </c>
      <c r="BE528">
        <f t="shared" si="383"/>
        <v>91</v>
      </c>
      <c r="BF528" s="9">
        <f t="shared" si="410"/>
        <v>8.3717735912058888E-4</v>
      </c>
      <c r="BG528" s="7">
        <f>VLOOKUP(saving_model!AZ528,lapse!$B$4:$C$134,2,FALSE)</f>
        <v>0.01</v>
      </c>
      <c r="BI528">
        <f>discount_curve!K512</f>
        <v>0.59806744351966312</v>
      </c>
    </row>
    <row r="529" spans="1:61" x14ac:dyDescent="0.55000000000000004">
      <c r="A529">
        <f t="shared" si="411"/>
        <v>506</v>
      </c>
      <c r="B529" s="19">
        <f t="shared" ca="1" si="384"/>
        <v>0</v>
      </c>
      <c r="C529">
        <f t="shared" si="365"/>
        <v>0</v>
      </c>
      <c r="D529">
        <f t="shared" si="385"/>
        <v>0</v>
      </c>
      <c r="E529">
        <f t="shared" ca="1" si="386"/>
        <v>0</v>
      </c>
      <c r="F529">
        <f t="shared" si="366"/>
        <v>0</v>
      </c>
      <c r="G529">
        <f t="shared" si="387"/>
        <v>0</v>
      </c>
      <c r="H529">
        <f t="shared" si="388"/>
        <v>0</v>
      </c>
      <c r="I529" s="19">
        <f t="shared" si="389"/>
        <v>0</v>
      </c>
      <c r="J529" s="26">
        <f t="shared" si="390"/>
        <v>0</v>
      </c>
      <c r="L529" s="19">
        <f t="shared" si="391"/>
        <v>0</v>
      </c>
      <c r="M529" s="26">
        <f t="shared" si="367"/>
        <v>0</v>
      </c>
      <c r="N529" s="18">
        <f t="shared" si="392"/>
        <v>0</v>
      </c>
      <c r="O529" s="18">
        <f t="shared" si="393"/>
        <v>0</v>
      </c>
      <c r="P529" s="18">
        <f t="shared" si="394"/>
        <v>0</v>
      </c>
      <c r="Q529" s="18">
        <f t="shared" si="395"/>
        <v>0</v>
      </c>
      <c r="R529" s="18">
        <f t="shared" si="396"/>
        <v>0</v>
      </c>
      <c r="S529" s="26">
        <f t="shared" si="397"/>
        <v>0</v>
      </c>
      <c r="T529" s="27">
        <f t="shared" si="398"/>
        <v>0</v>
      </c>
      <c r="U529" s="27"/>
      <c r="V529" s="19">
        <f t="shared" si="368"/>
        <v>0</v>
      </c>
      <c r="W529" s="19">
        <f t="shared" ca="1" si="369"/>
        <v>0</v>
      </c>
      <c r="X529" s="19">
        <f t="shared" si="370"/>
        <v>0</v>
      </c>
      <c r="Y529" s="19">
        <f t="shared" si="371"/>
        <v>0</v>
      </c>
      <c r="Z529" s="19">
        <f t="shared" si="364"/>
        <v>0</v>
      </c>
      <c r="AA529" s="19">
        <f t="shared" ca="1" si="399"/>
        <v>0</v>
      </c>
      <c r="AB529">
        <f t="shared" si="413"/>
        <v>0</v>
      </c>
      <c r="AC529" s="19">
        <f t="shared" si="372"/>
        <v>0</v>
      </c>
      <c r="AD529" s="29">
        <f t="shared" si="414"/>
        <v>0</v>
      </c>
      <c r="AE529" s="19">
        <f t="shared" ca="1" si="373"/>
        <v>0</v>
      </c>
      <c r="AF529" s="29">
        <f t="shared" ca="1" si="400"/>
        <v>0</v>
      </c>
      <c r="AG529" s="19"/>
      <c r="AH529" s="19">
        <f t="shared" si="374"/>
        <v>0</v>
      </c>
      <c r="AI529" s="19">
        <f>SUM($AH$23:AH529)</f>
        <v>100000</v>
      </c>
      <c r="AJ529" s="19">
        <f t="shared" si="401"/>
        <v>164510.6806663528</v>
      </c>
      <c r="AK529" s="19">
        <f t="shared" ca="1" si="402"/>
        <v>164510.6806663528</v>
      </c>
      <c r="AL529" s="20">
        <f ca="1">IF($F$13,OFFSET(product_specs!$J$5,MIN(10,saving_model!AZ529),saving_model!$G$14),0)</f>
        <v>0</v>
      </c>
      <c r="AM529" s="19">
        <f t="shared" si="403"/>
        <v>164510.6806663528</v>
      </c>
      <c r="AN529" s="19">
        <f t="shared" si="412"/>
        <v>164370.39650161806</v>
      </c>
      <c r="AO529" s="19">
        <f t="shared" si="404"/>
        <v>0</v>
      </c>
      <c r="AP529" s="19">
        <f t="shared" si="405"/>
        <v>0</v>
      </c>
      <c r="AQ529" s="18">
        <f t="shared" si="375"/>
        <v>136.97533041801503</v>
      </c>
      <c r="AR529" s="18">
        <f t="shared" si="406"/>
        <v>0</v>
      </c>
      <c r="AS529" s="18">
        <f t="shared" si="407"/>
        <v>554.51899030547702</v>
      </c>
      <c r="AT529" s="3">
        <f>return!Q512</f>
        <v>3.376407715013352E-3</v>
      </c>
      <c r="AU529" s="8">
        <f t="shared" si="376"/>
        <v>1.2340580917926405</v>
      </c>
      <c r="AV529">
        <f t="shared" si="377"/>
        <v>0</v>
      </c>
      <c r="AW529">
        <f t="shared" si="378"/>
        <v>0</v>
      </c>
      <c r="AX529">
        <f t="shared" si="408"/>
        <v>0</v>
      </c>
      <c r="AY529">
        <f t="shared" si="379"/>
        <v>0</v>
      </c>
      <c r="AZ529">
        <f t="shared" si="380"/>
        <v>42</v>
      </c>
      <c r="BA529">
        <f t="shared" si="381"/>
        <v>5</v>
      </c>
      <c r="BB529">
        <f t="shared" si="409"/>
        <v>8.1709400070986149E-3</v>
      </c>
      <c r="BC529">
        <f t="shared" si="382"/>
        <v>9.376267690156434E-2</v>
      </c>
      <c r="BD529">
        <f>VLOOKUP(MIN(90,BE529),mortality!$A$4:$G$76,saving_model!BA529+2,FALSE)</f>
        <v>4.688133845078217E-2</v>
      </c>
      <c r="BE529">
        <f t="shared" si="383"/>
        <v>91</v>
      </c>
      <c r="BF529" s="9">
        <f t="shared" si="410"/>
        <v>8.3717735912058888E-4</v>
      </c>
      <c r="BG529" s="7">
        <f>VLOOKUP(saving_model!AZ529,lapse!$B$4:$C$134,2,FALSE)</f>
        <v>0.01</v>
      </c>
      <c r="BI529">
        <f>discount_curve!K513</f>
        <v>0.59745896590642045</v>
      </c>
    </row>
    <row r="530" spans="1:61" x14ac:dyDescent="0.55000000000000004">
      <c r="A530">
        <f t="shared" si="411"/>
        <v>507</v>
      </c>
      <c r="B530" s="19">
        <f t="shared" ca="1" si="384"/>
        <v>0</v>
      </c>
      <c r="C530">
        <f t="shared" si="365"/>
        <v>0</v>
      </c>
      <c r="D530">
        <f t="shared" si="385"/>
        <v>0</v>
      </c>
      <c r="E530">
        <f t="shared" ca="1" si="386"/>
        <v>0</v>
      </c>
      <c r="F530">
        <f t="shared" si="366"/>
        <v>0</v>
      </c>
      <c r="G530">
        <f t="shared" si="387"/>
        <v>0</v>
      </c>
      <c r="H530">
        <f t="shared" si="388"/>
        <v>0</v>
      </c>
      <c r="I530" s="19">
        <f t="shared" si="389"/>
        <v>0</v>
      </c>
      <c r="J530" s="26">
        <f t="shared" si="390"/>
        <v>0</v>
      </c>
      <c r="L530" s="19">
        <f t="shared" si="391"/>
        <v>0</v>
      </c>
      <c r="M530" s="26">
        <f t="shared" si="367"/>
        <v>0</v>
      </c>
      <c r="N530" s="18">
        <f t="shared" si="392"/>
        <v>0</v>
      </c>
      <c r="O530" s="18">
        <f t="shared" si="393"/>
        <v>0</v>
      </c>
      <c r="P530" s="18">
        <f t="shared" si="394"/>
        <v>0</v>
      </c>
      <c r="Q530" s="18">
        <f t="shared" si="395"/>
        <v>0</v>
      </c>
      <c r="R530" s="18">
        <f t="shared" si="396"/>
        <v>0</v>
      </c>
      <c r="S530" s="26">
        <f t="shared" si="397"/>
        <v>0</v>
      </c>
      <c r="T530" s="27">
        <f t="shared" si="398"/>
        <v>0</v>
      </c>
      <c r="U530" s="27"/>
      <c r="V530" s="19">
        <f t="shared" si="368"/>
        <v>0</v>
      </c>
      <c r="W530" s="19">
        <f t="shared" ca="1" si="369"/>
        <v>0</v>
      </c>
      <c r="X530" s="19">
        <f t="shared" si="370"/>
        <v>0</v>
      </c>
      <c r="Y530" s="19">
        <f t="shared" si="371"/>
        <v>0</v>
      </c>
      <c r="Z530" s="19">
        <f t="shared" si="364"/>
        <v>0</v>
      </c>
      <c r="AA530" s="19">
        <f t="shared" ca="1" si="399"/>
        <v>0</v>
      </c>
      <c r="AB530">
        <f t="shared" si="413"/>
        <v>0</v>
      </c>
      <c r="AC530" s="19">
        <f t="shared" si="372"/>
        <v>0</v>
      </c>
      <c r="AD530" s="29">
        <f t="shared" si="414"/>
        <v>0</v>
      </c>
      <c r="AE530" s="19">
        <f t="shared" ca="1" si="373"/>
        <v>0</v>
      </c>
      <c r="AF530" s="29">
        <f t="shared" ca="1" si="400"/>
        <v>0</v>
      </c>
      <c r="AG530" s="19"/>
      <c r="AH530" s="19">
        <f t="shared" si="374"/>
        <v>0</v>
      </c>
      <c r="AI530" s="19">
        <f>SUM($AH$23:AH530)</f>
        <v>100000</v>
      </c>
      <c r="AJ530" s="19">
        <f t="shared" si="401"/>
        <v>164387.28563181218</v>
      </c>
      <c r="AK530" s="19">
        <f t="shared" ca="1" si="402"/>
        <v>164387.28563181218</v>
      </c>
      <c r="AL530" s="20">
        <f ca="1">IF($F$13,OFFSET(product_specs!$J$5,MIN(10,saving_model!AZ530),saving_model!$G$14),0)</f>
        <v>0</v>
      </c>
      <c r="AM530" s="19">
        <f t="shared" si="403"/>
        <v>164387.28563181218</v>
      </c>
      <c r="AN530" s="19">
        <f t="shared" si="412"/>
        <v>164787.94016150554</v>
      </c>
      <c r="AO530" s="19">
        <f t="shared" si="404"/>
        <v>0</v>
      </c>
      <c r="AP530" s="19">
        <f t="shared" si="405"/>
        <v>0</v>
      </c>
      <c r="AQ530" s="18">
        <f t="shared" si="375"/>
        <v>137.3232834679213</v>
      </c>
      <c r="AR530" s="18">
        <f t="shared" si="406"/>
        <v>0</v>
      </c>
      <c r="AS530" s="18">
        <f t="shared" si="407"/>
        <v>-526.6624924509257</v>
      </c>
      <c r="AT530" s="3">
        <f>return!Q513</f>
        <v>-3.1986669861130412E-3</v>
      </c>
      <c r="AU530" s="8">
        <f t="shared" si="376"/>
        <v>1.2345711080606567</v>
      </c>
      <c r="AV530">
        <f t="shared" si="377"/>
        <v>0</v>
      </c>
      <c r="AW530">
        <f t="shared" si="378"/>
        <v>0</v>
      </c>
      <c r="AX530">
        <f t="shared" si="408"/>
        <v>0</v>
      </c>
      <c r="AY530">
        <f t="shared" si="379"/>
        <v>0</v>
      </c>
      <c r="AZ530">
        <f t="shared" si="380"/>
        <v>42</v>
      </c>
      <c r="BA530">
        <f t="shared" si="381"/>
        <v>5</v>
      </c>
      <c r="BB530">
        <f t="shared" si="409"/>
        <v>8.1709400070986149E-3</v>
      </c>
      <c r="BC530">
        <f t="shared" si="382"/>
        <v>9.376267690156434E-2</v>
      </c>
      <c r="BD530">
        <f>VLOOKUP(MIN(90,BE530),mortality!$A$4:$G$76,saving_model!BA530+2,FALSE)</f>
        <v>4.688133845078217E-2</v>
      </c>
      <c r="BE530">
        <f t="shared" si="383"/>
        <v>91</v>
      </c>
      <c r="BF530" s="9">
        <f t="shared" si="410"/>
        <v>8.3717735912058888E-4</v>
      </c>
      <c r="BG530" s="7">
        <f>VLOOKUP(saving_model!AZ530,lapse!$B$4:$C$134,2,FALSE)</f>
        <v>0.01</v>
      </c>
      <c r="BI530">
        <f>discount_curve!K514</f>
        <v>0.59685110736216374</v>
      </c>
    </row>
    <row r="531" spans="1:61" x14ac:dyDescent="0.55000000000000004">
      <c r="A531">
        <f t="shared" si="411"/>
        <v>508</v>
      </c>
      <c r="B531" s="19">
        <f t="shared" ca="1" si="384"/>
        <v>0</v>
      </c>
      <c r="C531">
        <f t="shared" si="365"/>
        <v>0</v>
      </c>
      <c r="D531">
        <f t="shared" si="385"/>
        <v>0</v>
      </c>
      <c r="E531">
        <f t="shared" ca="1" si="386"/>
        <v>0</v>
      </c>
      <c r="F531">
        <f t="shared" si="366"/>
        <v>0</v>
      </c>
      <c r="G531">
        <f t="shared" si="387"/>
        <v>0</v>
      </c>
      <c r="H531">
        <f t="shared" si="388"/>
        <v>0</v>
      </c>
      <c r="I531" s="19">
        <f t="shared" si="389"/>
        <v>0</v>
      </c>
      <c r="J531" s="26">
        <f t="shared" si="390"/>
        <v>0</v>
      </c>
      <c r="L531" s="19">
        <f t="shared" si="391"/>
        <v>0</v>
      </c>
      <c r="M531" s="26">
        <f t="shared" si="367"/>
        <v>0</v>
      </c>
      <c r="N531" s="18">
        <f t="shared" si="392"/>
        <v>0</v>
      </c>
      <c r="O531" s="18">
        <f t="shared" si="393"/>
        <v>0</v>
      </c>
      <c r="P531" s="18">
        <f t="shared" si="394"/>
        <v>0</v>
      </c>
      <c r="Q531" s="18">
        <f t="shared" si="395"/>
        <v>0</v>
      </c>
      <c r="R531" s="18">
        <f t="shared" si="396"/>
        <v>0</v>
      </c>
      <c r="S531" s="26">
        <f t="shared" si="397"/>
        <v>0</v>
      </c>
      <c r="T531" s="27">
        <f t="shared" si="398"/>
        <v>0</v>
      </c>
      <c r="U531" s="27"/>
      <c r="V531" s="19">
        <f t="shared" si="368"/>
        <v>0</v>
      </c>
      <c r="W531" s="19">
        <f t="shared" ca="1" si="369"/>
        <v>0</v>
      </c>
      <c r="X531" s="19">
        <f t="shared" si="370"/>
        <v>0</v>
      </c>
      <c r="Y531" s="19">
        <f t="shared" si="371"/>
        <v>0</v>
      </c>
      <c r="Z531" s="19">
        <f t="shared" si="364"/>
        <v>0</v>
      </c>
      <c r="AA531" s="19">
        <f t="shared" ca="1" si="399"/>
        <v>0</v>
      </c>
      <c r="AB531">
        <f t="shared" si="413"/>
        <v>0</v>
      </c>
      <c r="AC531" s="19">
        <f t="shared" si="372"/>
        <v>0</v>
      </c>
      <c r="AD531" s="29">
        <f t="shared" si="414"/>
        <v>0</v>
      </c>
      <c r="AE531" s="19">
        <f t="shared" ca="1" si="373"/>
        <v>0</v>
      </c>
      <c r="AF531" s="29">
        <f t="shared" ca="1" si="400"/>
        <v>0</v>
      </c>
      <c r="AG531" s="19"/>
      <c r="AH531" s="19">
        <f t="shared" si="374"/>
        <v>0</v>
      </c>
      <c r="AI531" s="19">
        <f>SUM($AH$23:AH531)</f>
        <v>100000</v>
      </c>
      <c r="AJ531" s="19">
        <f t="shared" si="401"/>
        <v>164256.02903012797</v>
      </c>
      <c r="AK531" s="19">
        <f t="shared" ca="1" si="402"/>
        <v>164256.02903012797</v>
      </c>
      <c r="AL531" s="20">
        <f ca="1">IF($F$13,OFFSET(product_specs!$J$5,MIN(10,saving_model!AZ531),saving_model!$G$14),0)</f>
        <v>0</v>
      </c>
      <c r="AM531" s="19">
        <f t="shared" si="403"/>
        <v>164256.02903012797</v>
      </c>
      <c r="AN531" s="19">
        <f t="shared" si="412"/>
        <v>164123.95438558669</v>
      </c>
      <c r="AO531" s="19">
        <f t="shared" si="404"/>
        <v>0</v>
      </c>
      <c r="AP531" s="19">
        <f t="shared" si="405"/>
        <v>0</v>
      </c>
      <c r="AQ531" s="18">
        <f t="shared" si="375"/>
        <v>136.76996198798892</v>
      </c>
      <c r="AR531" s="18">
        <f t="shared" si="406"/>
        <v>0</v>
      </c>
      <c r="AS531" s="18">
        <f t="shared" si="407"/>
        <v>537.689213058566</v>
      </c>
      <c r="AT531" s="3">
        <f>return!Q514</f>
        <v>3.2788489841355517E-3</v>
      </c>
      <c r="AU531" s="8">
        <f t="shared" si="376"/>
        <v>1.2350843375971512</v>
      </c>
      <c r="AV531">
        <f t="shared" si="377"/>
        <v>0</v>
      </c>
      <c r="AW531">
        <f t="shared" si="378"/>
        <v>0</v>
      </c>
      <c r="AX531">
        <f t="shared" si="408"/>
        <v>0</v>
      </c>
      <c r="AY531">
        <f t="shared" si="379"/>
        <v>0</v>
      </c>
      <c r="AZ531">
        <f t="shared" si="380"/>
        <v>42</v>
      </c>
      <c r="BA531">
        <f t="shared" si="381"/>
        <v>5</v>
      </c>
      <c r="BB531">
        <f t="shared" si="409"/>
        <v>8.1709400070986149E-3</v>
      </c>
      <c r="BC531">
        <f t="shared" si="382"/>
        <v>9.376267690156434E-2</v>
      </c>
      <c r="BD531">
        <f>VLOOKUP(MIN(90,BE531),mortality!$A$4:$G$76,saving_model!BA531+2,FALSE)</f>
        <v>4.688133845078217E-2</v>
      </c>
      <c r="BE531">
        <f t="shared" si="383"/>
        <v>91</v>
      </c>
      <c r="BF531" s="9">
        <f t="shared" si="410"/>
        <v>8.3717735912058888E-4</v>
      </c>
      <c r="BG531" s="7">
        <f>VLOOKUP(saving_model!AZ531,lapse!$B$4:$C$134,2,FALSE)</f>
        <v>0.01</v>
      </c>
      <c r="BI531">
        <f>discount_curve!K515</f>
        <v>0.59624386725704814</v>
      </c>
    </row>
    <row r="532" spans="1:61" x14ac:dyDescent="0.55000000000000004">
      <c r="A532">
        <f t="shared" si="411"/>
        <v>509</v>
      </c>
      <c r="B532" s="19">
        <f t="shared" ca="1" si="384"/>
        <v>0</v>
      </c>
      <c r="C532">
        <f t="shared" si="365"/>
        <v>0</v>
      </c>
      <c r="D532">
        <f t="shared" si="385"/>
        <v>0</v>
      </c>
      <c r="E532">
        <f t="shared" ca="1" si="386"/>
        <v>0</v>
      </c>
      <c r="F532">
        <f t="shared" si="366"/>
        <v>0</v>
      </c>
      <c r="G532">
        <f t="shared" si="387"/>
        <v>0</v>
      </c>
      <c r="H532">
        <f t="shared" si="388"/>
        <v>0</v>
      </c>
      <c r="I532" s="19">
        <f t="shared" si="389"/>
        <v>0</v>
      </c>
      <c r="J532" s="26">
        <f t="shared" si="390"/>
        <v>0</v>
      </c>
      <c r="L532" s="19">
        <f t="shared" si="391"/>
        <v>0</v>
      </c>
      <c r="M532" s="26">
        <f t="shared" si="367"/>
        <v>0</v>
      </c>
      <c r="N532" s="18">
        <f t="shared" si="392"/>
        <v>0</v>
      </c>
      <c r="O532" s="18">
        <f t="shared" si="393"/>
        <v>0</v>
      </c>
      <c r="P532" s="18">
        <f t="shared" si="394"/>
        <v>0</v>
      </c>
      <c r="Q532" s="18">
        <f t="shared" si="395"/>
        <v>0</v>
      </c>
      <c r="R532" s="18">
        <f t="shared" si="396"/>
        <v>0</v>
      </c>
      <c r="S532" s="26">
        <f t="shared" si="397"/>
        <v>0</v>
      </c>
      <c r="T532" s="27">
        <f t="shared" si="398"/>
        <v>0</v>
      </c>
      <c r="U532" s="27"/>
      <c r="V532" s="19">
        <f t="shared" si="368"/>
        <v>0</v>
      </c>
      <c r="W532" s="19">
        <f t="shared" ca="1" si="369"/>
        <v>0</v>
      </c>
      <c r="X532" s="19">
        <f t="shared" si="370"/>
        <v>0</v>
      </c>
      <c r="Y532" s="19">
        <f t="shared" si="371"/>
        <v>0</v>
      </c>
      <c r="Z532" s="19">
        <f t="shared" si="364"/>
        <v>0</v>
      </c>
      <c r="AA532" s="19">
        <f t="shared" ca="1" si="399"/>
        <v>0</v>
      </c>
      <c r="AB532">
        <f t="shared" si="413"/>
        <v>0</v>
      </c>
      <c r="AC532" s="19">
        <f t="shared" si="372"/>
        <v>0</v>
      </c>
      <c r="AD532" s="29">
        <f t="shared" si="414"/>
        <v>0</v>
      </c>
      <c r="AE532" s="19">
        <f t="shared" ca="1" si="373"/>
        <v>0</v>
      </c>
      <c r="AF532" s="29">
        <f t="shared" ca="1" si="400"/>
        <v>0</v>
      </c>
      <c r="AG532" s="19"/>
      <c r="AH532" s="19">
        <f t="shared" si="374"/>
        <v>0</v>
      </c>
      <c r="AI532" s="19">
        <f>SUM($AH$23:AH532)</f>
        <v>100000</v>
      </c>
      <c r="AJ532" s="19">
        <f t="shared" si="401"/>
        <v>163649.28713053031</v>
      </c>
      <c r="AK532" s="19">
        <f t="shared" ca="1" si="402"/>
        <v>163649.28713053031</v>
      </c>
      <c r="AL532" s="20">
        <f ca="1">IF($F$13,OFFSET(product_specs!$J$5,MIN(10,saving_model!AZ532),saving_model!$G$14),0)</f>
        <v>0</v>
      </c>
      <c r="AM532" s="19">
        <f t="shared" si="403"/>
        <v>163649.28713053031</v>
      </c>
      <c r="AN532" s="19">
        <f t="shared" si="412"/>
        <v>164524.87363665726</v>
      </c>
      <c r="AO532" s="19">
        <f t="shared" si="404"/>
        <v>0</v>
      </c>
      <c r="AP532" s="19">
        <f t="shared" si="405"/>
        <v>0</v>
      </c>
      <c r="AQ532" s="18">
        <f t="shared" si="375"/>
        <v>137.10406136388104</v>
      </c>
      <c r="AR532" s="18">
        <f t="shared" si="406"/>
        <v>0</v>
      </c>
      <c r="AS532" s="18">
        <f t="shared" si="407"/>
        <v>-1476.9648895261194</v>
      </c>
      <c r="AT532" s="3">
        <f>return!Q515</f>
        <v>-8.9846397535653377E-3</v>
      </c>
      <c r="AU532" s="8">
        <f t="shared" si="376"/>
        <v>1.2355977804907827</v>
      </c>
      <c r="AV532">
        <f t="shared" si="377"/>
        <v>0</v>
      </c>
      <c r="AW532">
        <f t="shared" si="378"/>
        <v>0</v>
      </c>
      <c r="AX532">
        <f t="shared" si="408"/>
        <v>0</v>
      </c>
      <c r="AY532">
        <f t="shared" si="379"/>
        <v>0</v>
      </c>
      <c r="AZ532">
        <f t="shared" si="380"/>
        <v>42</v>
      </c>
      <c r="BA532">
        <f t="shared" si="381"/>
        <v>5</v>
      </c>
      <c r="BB532">
        <f t="shared" si="409"/>
        <v>8.1709400070986149E-3</v>
      </c>
      <c r="BC532">
        <f t="shared" si="382"/>
        <v>9.376267690156434E-2</v>
      </c>
      <c r="BD532">
        <f>VLOOKUP(MIN(90,BE532),mortality!$A$4:$G$76,saving_model!BA532+2,FALSE)</f>
        <v>4.688133845078217E-2</v>
      </c>
      <c r="BE532">
        <f t="shared" si="383"/>
        <v>91</v>
      </c>
      <c r="BF532" s="9">
        <f t="shared" si="410"/>
        <v>8.3717735912058888E-4</v>
      </c>
      <c r="BG532" s="7">
        <f>VLOOKUP(saving_model!AZ532,lapse!$B$4:$C$134,2,FALSE)</f>
        <v>0.01</v>
      </c>
      <c r="BI532">
        <f>discount_curve!K516</f>
        <v>0.59563724496187009</v>
      </c>
    </row>
    <row r="533" spans="1:61" x14ac:dyDescent="0.55000000000000004">
      <c r="A533">
        <f t="shared" si="411"/>
        <v>510</v>
      </c>
      <c r="B533" s="19">
        <f t="shared" ca="1" si="384"/>
        <v>0</v>
      </c>
      <c r="C533">
        <f t="shared" si="365"/>
        <v>0</v>
      </c>
      <c r="D533">
        <f t="shared" si="385"/>
        <v>0</v>
      </c>
      <c r="E533">
        <f t="shared" ca="1" si="386"/>
        <v>0</v>
      </c>
      <c r="F533">
        <f t="shared" si="366"/>
        <v>0</v>
      </c>
      <c r="G533">
        <f t="shared" si="387"/>
        <v>0</v>
      </c>
      <c r="H533">
        <f t="shared" si="388"/>
        <v>0</v>
      </c>
      <c r="I533" s="19">
        <f t="shared" si="389"/>
        <v>0</v>
      </c>
      <c r="J533" s="26">
        <f t="shared" si="390"/>
        <v>0</v>
      </c>
      <c r="L533" s="19">
        <f t="shared" si="391"/>
        <v>0</v>
      </c>
      <c r="M533" s="26">
        <f t="shared" si="367"/>
        <v>0</v>
      </c>
      <c r="N533" s="18">
        <f t="shared" si="392"/>
        <v>0</v>
      </c>
      <c r="O533" s="18">
        <f t="shared" si="393"/>
        <v>0</v>
      </c>
      <c r="P533" s="18">
        <f t="shared" si="394"/>
        <v>0</v>
      </c>
      <c r="Q533" s="18">
        <f t="shared" si="395"/>
        <v>0</v>
      </c>
      <c r="R533" s="18">
        <f t="shared" si="396"/>
        <v>0</v>
      </c>
      <c r="S533" s="26">
        <f t="shared" si="397"/>
        <v>0</v>
      </c>
      <c r="T533" s="27">
        <f t="shared" si="398"/>
        <v>0</v>
      </c>
      <c r="U533" s="27"/>
      <c r="V533" s="19">
        <f t="shared" si="368"/>
        <v>0</v>
      </c>
      <c r="W533" s="19">
        <f t="shared" ca="1" si="369"/>
        <v>0</v>
      </c>
      <c r="X533" s="19">
        <f t="shared" si="370"/>
        <v>0</v>
      </c>
      <c r="Y533" s="19">
        <f t="shared" si="371"/>
        <v>0</v>
      </c>
      <c r="Z533" s="19">
        <f t="shared" si="364"/>
        <v>0</v>
      </c>
      <c r="AA533" s="19">
        <f t="shared" ca="1" si="399"/>
        <v>0</v>
      </c>
      <c r="AB533">
        <f t="shared" si="413"/>
        <v>0</v>
      </c>
      <c r="AC533" s="19">
        <f t="shared" si="372"/>
        <v>0</v>
      </c>
      <c r="AD533" s="29">
        <f t="shared" si="414"/>
        <v>0</v>
      </c>
      <c r="AE533" s="19">
        <f t="shared" ca="1" si="373"/>
        <v>0</v>
      </c>
      <c r="AF533" s="29">
        <f t="shared" ca="1" si="400"/>
        <v>0</v>
      </c>
      <c r="AG533" s="19"/>
      <c r="AH533" s="19">
        <f t="shared" si="374"/>
        <v>0</v>
      </c>
      <c r="AI533" s="19">
        <f>SUM($AH$23:AH533)</f>
        <v>100000</v>
      </c>
      <c r="AJ533" s="19">
        <f t="shared" si="401"/>
        <v>161952.07633085051</v>
      </c>
      <c r="AK533" s="19">
        <f t="shared" ca="1" si="402"/>
        <v>161952.07633085051</v>
      </c>
      <c r="AL533" s="20">
        <f ca="1">IF($F$13,OFFSET(product_specs!$J$5,MIN(10,saving_model!AZ533),saving_model!$G$14),0)</f>
        <v>0</v>
      </c>
      <c r="AM533" s="19">
        <f t="shared" si="403"/>
        <v>161952.07633085051</v>
      </c>
      <c r="AN533" s="19">
        <f t="shared" si="412"/>
        <v>162910.80468576727</v>
      </c>
      <c r="AO533" s="19">
        <f t="shared" si="404"/>
        <v>0</v>
      </c>
      <c r="AP533" s="19">
        <f t="shared" si="405"/>
        <v>0</v>
      </c>
      <c r="AQ533" s="18">
        <f t="shared" si="375"/>
        <v>135.75900390480606</v>
      </c>
      <c r="AR533" s="18">
        <f t="shared" si="406"/>
        <v>0</v>
      </c>
      <c r="AS533" s="18">
        <f t="shared" si="407"/>
        <v>-1645.938702023929</v>
      </c>
      <c r="AT533" s="3">
        <f>return!Q516</f>
        <v>-1.0111738535407033E-2</v>
      </c>
      <c r="AU533" s="8">
        <f t="shared" si="376"/>
        <v>1.236111436830247</v>
      </c>
      <c r="AV533">
        <f t="shared" si="377"/>
        <v>0</v>
      </c>
      <c r="AW533">
        <f t="shared" si="378"/>
        <v>0</v>
      </c>
      <c r="AX533">
        <f t="shared" si="408"/>
        <v>0</v>
      </c>
      <c r="AY533">
        <f t="shared" si="379"/>
        <v>0</v>
      </c>
      <c r="AZ533">
        <f t="shared" si="380"/>
        <v>42</v>
      </c>
      <c r="BA533">
        <f t="shared" si="381"/>
        <v>5</v>
      </c>
      <c r="BB533">
        <f t="shared" si="409"/>
        <v>8.1709400070986149E-3</v>
      </c>
      <c r="BC533">
        <f t="shared" si="382"/>
        <v>9.376267690156434E-2</v>
      </c>
      <c r="BD533">
        <f>VLOOKUP(MIN(90,BE533),mortality!$A$4:$G$76,saving_model!BA533+2,FALSE)</f>
        <v>4.688133845078217E-2</v>
      </c>
      <c r="BE533">
        <f t="shared" si="383"/>
        <v>91</v>
      </c>
      <c r="BF533" s="9">
        <f t="shared" si="410"/>
        <v>8.3717735912058888E-4</v>
      </c>
      <c r="BG533" s="7">
        <f>VLOOKUP(saving_model!AZ533,lapse!$B$4:$C$134,2,FALSE)</f>
        <v>0.01</v>
      </c>
      <c r="BI533">
        <f>discount_curve!K517</f>
        <v>0.59503123984806561</v>
      </c>
    </row>
    <row r="534" spans="1:61" x14ac:dyDescent="0.55000000000000004">
      <c r="A534">
        <f t="shared" si="411"/>
        <v>511</v>
      </c>
      <c r="B534" s="19">
        <f t="shared" ca="1" si="384"/>
        <v>0</v>
      </c>
      <c r="C534">
        <f t="shared" si="365"/>
        <v>0</v>
      </c>
      <c r="D534">
        <f t="shared" si="385"/>
        <v>0</v>
      </c>
      <c r="E534">
        <f t="shared" ca="1" si="386"/>
        <v>0</v>
      </c>
      <c r="F534">
        <f t="shared" si="366"/>
        <v>0</v>
      </c>
      <c r="G534">
        <f t="shared" si="387"/>
        <v>0</v>
      </c>
      <c r="H534">
        <f t="shared" si="388"/>
        <v>0</v>
      </c>
      <c r="I534" s="19">
        <f t="shared" si="389"/>
        <v>0</v>
      </c>
      <c r="J534" s="26">
        <f t="shared" si="390"/>
        <v>0</v>
      </c>
      <c r="L534" s="19">
        <f t="shared" si="391"/>
        <v>0</v>
      </c>
      <c r="M534" s="26">
        <f t="shared" si="367"/>
        <v>0</v>
      </c>
      <c r="N534" s="18">
        <f t="shared" si="392"/>
        <v>0</v>
      </c>
      <c r="O534" s="18">
        <f t="shared" si="393"/>
        <v>0</v>
      </c>
      <c r="P534" s="18">
        <f t="shared" si="394"/>
        <v>0</v>
      </c>
      <c r="Q534" s="18">
        <f t="shared" si="395"/>
        <v>0</v>
      </c>
      <c r="R534" s="18">
        <f t="shared" si="396"/>
        <v>0</v>
      </c>
      <c r="S534" s="26">
        <f t="shared" si="397"/>
        <v>0</v>
      </c>
      <c r="T534" s="27">
        <f t="shared" si="398"/>
        <v>0</v>
      </c>
      <c r="U534" s="27"/>
      <c r="V534" s="19">
        <f t="shared" si="368"/>
        <v>0</v>
      </c>
      <c r="W534" s="19">
        <f t="shared" ca="1" si="369"/>
        <v>0</v>
      </c>
      <c r="X534" s="19">
        <f t="shared" si="370"/>
        <v>0</v>
      </c>
      <c r="Y534" s="19">
        <f t="shared" si="371"/>
        <v>0</v>
      </c>
      <c r="Z534" s="19">
        <f t="shared" ref="Z534:Z597" si="415">H534</f>
        <v>0</v>
      </c>
      <c r="AA534" s="19">
        <f t="shared" ca="1" si="399"/>
        <v>0</v>
      </c>
      <c r="AB534">
        <f t="shared" si="413"/>
        <v>0</v>
      </c>
      <c r="AC534" s="19">
        <f t="shared" si="372"/>
        <v>0</v>
      </c>
      <c r="AD534" s="29">
        <f t="shared" si="414"/>
        <v>0</v>
      </c>
      <c r="AE534" s="19">
        <f t="shared" ca="1" si="373"/>
        <v>0</v>
      </c>
      <c r="AF534" s="29">
        <f t="shared" ca="1" si="400"/>
        <v>0</v>
      </c>
      <c r="AG534" s="19"/>
      <c r="AH534" s="19">
        <f t="shared" si="374"/>
        <v>0</v>
      </c>
      <c r="AI534" s="19">
        <f>SUM($AH$23:AH534)</f>
        <v>100000</v>
      </c>
      <c r="AJ534" s="19">
        <f t="shared" si="401"/>
        <v>160574.05997951774</v>
      </c>
      <c r="AK534" s="19">
        <f t="shared" ca="1" si="402"/>
        <v>160574.05997951774</v>
      </c>
      <c r="AL534" s="20">
        <f ca="1">IF($F$13,OFFSET(product_specs!$J$5,MIN(10,saving_model!AZ534),saving_model!$G$14),0)</f>
        <v>0</v>
      </c>
      <c r="AM534" s="19">
        <f t="shared" si="403"/>
        <v>160574.05997951774</v>
      </c>
      <c r="AN534" s="19">
        <f t="shared" si="412"/>
        <v>161129.10697983854</v>
      </c>
      <c r="AO534" s="19">
        <f t="shared" si="404"/>
        <v>0</v>
      </c>
      <c r="AP534" s="19">
        <f t="shared" si="405"/>
        <v>0</v>
      </c>
      <c r="AQ534" s="18">
        <f t="shared" si="375"/>
        <v>134.27425581653213</v>
      </c>
      <c r="AR534" s="18">
        <f t="shared" si="406"/>
        <v>0</v>
      </c>
      <c r="AS534" s="18">
        <f t="shared" si="407"/>
        <v>-841.54548900853035</v>
      </c>
      <c r="AT534" s="3">
        <f>return!Q517</f>
        <v>-5.2271583799904375E-3</v>
      </c>
      <c r="AU534" s="8">
        <f t="shared" si="376"/>
        <v>1.2366253067042767</v>
      </c>
      <c r="AV534">
        <f t="shared" si="377"/>
        <v>0</v>
      </c>
      <c r="AW534">
        <f t="shared" si="378"/>
        <v>0</v>
      </c>
      <c r="AX534">
        <f t="shared" si="408"/>
        <v>0</v>
      </c>
      <c r="AY534">
        <f t="shared" si="379"/>
        <v>0</v>
      </c>
      <c r="AZ534">
        <f t="shared" si="380"/>
        <v>42</v>
      </c>
      <c r="BA534">
        <f t="shared" si="381"/>
        <v>5</v>
      </c>
      <c r="BB534">
        <f t="shared" si="409"/>
        <v>8.1709400070986149E-3</v>
      </c>
      <c r="BC534">
        <f t="shared" si="382"/>
        <v>9.376267690156434E-2</v>
      </c>
      <c r="BD534">
        <f>VLOOKUP(MIN(90,BE534),mortality!$A$4:$G$76,saving_model!BA534+2,FALSE)</f>
        <v>4.688133845078217E-2</v>
      </c>
      <c r="BE534">
        <f t="shared" si="383"/>
        <v>91</v>
      </c>
      <c r="BF534" s="9">
        <f t="shared" si="410"/>
        <v>8.3717735912058888E-4</v>
      </c>
      <c r="BG534" s="7">
        <f>VLOOKUP(saving_model!AZ534,lapse!$B$4:$C$134,2,FALSE)</f>
        <v>0.01</v>
      </c>
      <c r="BI534">
        <f>discount_curve!K518</f>
        <v>0.59442585128771064</v>
      </c>
    </row>
    <row r="535" spans="1:61" x14ac:dyDescent="0.55000000000000004">
      <c r="A535">
        <f t="shared" si="411"/>
        <v>512</v>
      </c>
      <c r="B535" s="19">
        <f t="shared" ca="1" si="384"/>
        <v>0</v>
      </c>
      <c r="C535">
        <f t="shared" ref="C535:C598" si="416">AH535*AV535</f>
        <v>0</v>
      </c>
      <c r="D535">
        <f t="shared" si="385"/>
        <v>0</v>
      </c>
      <c r="E535">
        <f t="shared" ca="1" si="386"/>
        <v>0</v>
      </c>
      <c r="F535">
        <f t="shared" ref="F535:F598" si="417">(AN535+AO535+AS535-AQ535)*AY535</f>
        <v>0</v>
      </c>
      <c r="G535">
        <f t="shared" si="387"/>
        <v>0</v>
      </c>
      <c r="H535">
        <f t="shared" si="388"/>
        <v>0</v>
      </c>
      <c r="I535" s="19">
        <f t="shared" si="389"/>
        <v>0</v>
      </c>
      <c r="J535" s="26">
        <f t="shared" si="390"/>
        <v>0</v>
      </c>
      <c r="L535" s="19">
        <f t="shared" si="391"/>
        <v>0</v>
      </c>
      <c r="M535" s="26">
        <f t="shared" ref="M535:M598" si="418">C535-V535</f>
        <v>0</v>
      </c>
      <c r="N535" s="18">
        <f t="shared" si="392"/>
        <v>0</v>
      </c>
      <c r="O535" s="18">
        <f t="shared" si="393"/>
        <v>0</v>
      </c>
      <c r="P535" s="18">
        <f t="shared" si="394"/>
        <v>0</v>
      </c>
      <c r="Q535" s="18">
        <f t="shared" si="395"/>
        <v>0</v>
      </c>
      <c r="R535" s="18">
        <f t="shared" si="396"/>
        <v>0</v>
      </c>
      <c r="S535" s="26">
        <f t="shared" si="397"/>
        <v>0</v>
      </c>
      <c r="T535" s="27">
        <f t="shared" si="398"/>
        <v>0</v>
      </c>
      <c r="U535" s="27"/>
      <c r="V535" s="19">
        <f t="shared" ref="V535:V598" si="419">C535*$C$15</f>
        <v>0</v>
      </c>
      <c r="W535" s="19">
        <f t="shared" ref="W535:W598" ca="1" si="420">R535-AK535*AX535</f>
        <v>0</v>
      </c>
      <c r="X535" s="19">
        <f t="shared" ref="X535:X598" si="421">N535</f>
        <v>0</v>
      </c>
      <c r="Y535" s="19">
        <f t="shared" ref="Y535:Y598" si="422">G535</f>
        <v>0</v>
      </c>
      <c r="Z535" s="19">
        <f t="shared" si="415"/>
        <v>0</v>
      </c>
      <c r="AA535" s="19">
        <f t="shared" ca="1" si="399"/>
        <v>0</v>
      </c>
      <c r="AB535">
        <f t="shared" si="413"/>
        <v>0</v>
      </c>
      <c r="AC535" s="19">
        <f t="shared" ref="AC535:AC598" si="423">D535-Q535</f>
        <v>0</v>
      </c>
      <c r="AD535" s="29">
        <f t="shared" si="414"/>
        <v>0</v>
      </c>
      <c r="AE535" s="19">
        <f t="shared" ref="AE535:AE598" ca="1" si="424">AA535+AD535</f>
        <v>0</v>
      </c>
      <c r="AF535" s="29">
        <f t="shared" ca="1" si="400"/>
        <v>0</v>
      </c>
      <c r="AG535" s="19"/>
      <c r="AH535" s="19">
        <f t="shared" ref="AH535:AH598" si="425">IF(A535=0, $C$6, $C$7/12)</f>
        <v>0</v>
      </c>
      <c r="AI535" s="19">
        <f>SUM($AH$23:AH535)</f>
        <v>100000</v>
      </c>
      <c r="AJ535" s="19">
        <f t="shared" si="401"/>
        <v>160056.10167311147</v>
      </c>
      <c r="AK535" s="19">
        <f t="shared" ca="1" si="402"/>
        <v>160056.10167311147</v>
      </c>
      <c r="AL535" s="20">
        <f ca="1">IF($F$13,OFFSET(product_specs!$J$5,MIN(10,saving_model!AZ535),saving_model!$G$14),0)</f>
        <v>0</v>
      </c>
      <c r="AM535" s="19">
        <f t="shared" si="403"/>
        <v>160056.10167311147</v>
      </c>
      <c r="AN535" s="19">
        <f t="shared" si="412"/>
        <v>160153.28723501347</v>
      </c>
      <c r="AO535" s="19">
        <f t="shared" si="404"/>
        <v>0</v>
      </c>
      <c r="AP535" s="19">
        <f t="shared" si="405"/>
        <v>0</v>
      </c>
      <c r="AQ535" s="18">
        <f t="shared" ref="AQ535:AQ598" si="426">SUM(AN535:AO535)*$C$16/12</f>
        <v>133.46107269584456</v>
      </c>
      <c r="AR535" s="18">
        <f t="shared" si="406"/>
        <v>0</v>
      </c>
      <c r="AS535" s="18">
        <f t="shared" si="407"/>
        <v>72.551021587707595</v>
      </c>
      <c r="AT535" s="3">
        <f>return!Q518</f>
        <v>4.5338770405933815E-4</v>
      </c>
      <c r="AU535" s="8">
        <f t="shared" ref="AU535:AU598" si="427">IF(A535=0,1,AU534*(1+$F$5)^(1/12))</f>
        <v>1.2371393902016412</v>
      </c>
      <c r="AV535">
        <f t="shared" ref="AV535:AV598" si="428">IF(A535=0,$C$12,AV534-AW534-AX534-AY534)</f>
        <v>0</v>
      </c>
      <c r="AW535">
        <f t="shared" ref="AW535:AW598" si="429">IFERROR(AV535*BB535,0)</f>
        <v>0</v>
      </c>
      <c r="AX535">
        <f t="shared" si="408"/>
        <v>0</v>
      </c>
      <c r="AY535">
        <f t="shared" ref="AY535:AY598" si="430">IF(A535=12*$C$10-1,AV535-AW535-AX535,0)</f>
        <v>0</v>
      </c>
      <c r="AZ535">
        <f t="shared" ref="AZ535:AZ598" si="431">FLOOR(A535/12,1)</f>
        <v>42</v>
      </c>
      <c r="BA535">
        <f t="shared" ref="BA535:BA598" si="432">MIN(AZ535,5)</f>
        <v>5</v>
      </c>
      <c r="BB535">
        <f t="shared" si="409"/>
        <v>8.1709400070986149E-3</v>
      </c>
      <c r="BC535">
        <f t="shared" ref="BC535:BC598" si="433">MAX(0,MIN(1,BD535*(1+$C$13)))</f>
        <v>9.376267690156434E-2</v>
      </c>
      <c r="BD535">
        <f>VLOOKUP(MIN(90,BE535),mortality!$A$4:$G$76,saving_model!BA535+2,FALSE)</f>
        <v>4.688133845078217E-2</v>
      </c>
      <c r="BE535">
        <f t="shared" ref="BE535:BE598" si="434">$C$9+AZ535</f>
        <v>91</v>
      </c>
      <c r="BF535" s="9">
        <f t="shared" si="410"/>
        <v>8.3717735912058888E-4</v>
      </c>
      <c r="BG535" s="7">
        <f>VLOOKUP(saving_model!AZ535,lapse!$B$4:$C$134,2,FALSE)</f>
        <v>0.01</v>
      </c>
      <c r="BI535">
        <f>discount_curve!K519</f>
        <v>0.59382107865351952</v>
      </c>
    </row>
    <row r="536" spans="1:61" x14ac:dyDescent="0.55000000000000004">
      <c r="A536">
        <f t="shared" si="411"/>
        <v>513</v>
      </c>
      <c r="B536" s="19">
        <f t="shared" ref="B536:B599" ca="1" si="435">C536-SUM(D536:H536)+I536-J536</f>
        <v>0</v>
      </c>
      <c r="C536">
        <f t="shared" si="416"/>
        <v>0</v>
      </c>
      <c r="D536">
        <f t="shared" ref="D536:D599" si="436">AJ536*AW536</f>
        <v>0</v>
      </c>
      <c r="E536">
        <f t="shared" ref="E536:E599" ca="1" si="437">AK536*AX536</f>
        <v>0</v>
      </c>
      <c r="F536">
        <f t="shared" si="417"/>
        <v>0</v>
      </c>
      <c r="G536">
        <f t="shared" ref="G536:G599" si="438">AV536*$F$6/12*AU536</f>
        <v>0</v>
      </c>
      <c r="H536">
        <f t="shared" ref="H536:H599" si="439">C536*$F$8</f>
        <v>0</v>
      </c>
      <c r="I536" s="19">
        <f t="shared" ref="I536:I599" si="440">P536</f>
        <v>0</v>
      </c>
      <c r="J536" s="26">
        <f t="shared" ref="J536:J599" si="441">L537-L536</f>
        <v>0</v>
      </c>
      <c r="L536" s="19">
        <f t="shared" ref="L536:L599" si="442">AN536*AV536</f>
        <v>0</v>
      </c>
      <c r="M536" s="26">
        <f t="shared" si="418"/>
        <v>0</v>
      </c>
      <c r="N536" s="18">
        <f t="shared" ref="N536:N599" si="443">AV536*AQ536</f>
        <v>0</v>
      </c>
      <c r="O536" s="18">
        <f t="shared" ref="O536:O599" si="444">AR536*AV536</f>
        <v>0</v>
      </c>
      <c r="P536" s="18">
        <f t="shared" ref="P536:P599" si="445">(AV536-AW536-AX536)*AS536+(AW536+AX536)*AS536/2</f>
        <v>0</v>
      </c>
      <c r="Q536" s="18">
        <f t="shared" ref="Q536:Q599" si="446">AM536*AW536</f>
        <v>0</v>
      </c>
      <c r="R536" s="18">
        <f t="shared" ref="R536:R599" si="447">AM536*AX536</f>
        <v>0</v>
      </c>
      <c r="S536" s="26">
        <f t="shared" ref="S536:S599" si="448">L536+M536-N536-O536+P536-Q536-R536</f>
        <v>0</v>
      </c>
      <c r="T536" s="27">
        <f t="shared" ref="T536:T599" si="449">L537-S536</f>
        <v>0</v>
      </c>
      <c r="U536" s="27"/>
      <c r="V536" s="19">
        <f t="shared" si="419"/>
        <v>0</v>
      </c>
      <c r="W536" s="19">
        <f t="shared" ca="1" si="420"/>
        <v>0</v>
      </c>
      <c r="X536" s="19">
        <f t="shared" si="421"/>
        <v>0</v>
      </c>
      <c r="Y536" s="19">
        <f t="shared" si="422"/>
        <v>0</v>
      </c>
      <c r="Z536" s="19">
        <f t="shared" si="415"/>
        <v>0</v>
      </c>
      <c r="AA536" s="19">
        <f t="shared" ref="AA536:AA599" ca="1" si="450">SUM(V536:X536)-SUM(Y536:Z536)</f>
        <v>0</v>
      </c>
      <c r="AB536">
        <f t="shared" si="413"/>
        <v>0</v>
      </c>
      <c r="AC536" s="19">
        <f t="shared" si="423"/>
        <v>0</v>
      </c>
      <c r="AD536" s="29">
        <f t="shared" si="414"/>
        <v>0</v>
      </c>
      <c r="AE536" s="19">
        <f t="shared" ca="1" si="424"/>
        <v>0</v>
      </c>
      <c r="AF536" s="29">
        <f t="shared" ref="AF536:AF599" ca="1" si="451">(B536-AE536)*10^6</f>
        <v>0</v>
      </c>
      <c r="AG536" s="19"/>
      <c r="AH536" s="19">
        <f t="shared" si="425"/>
        <v>0</v>
      </c>
      <c r="AI536" s="19">
        <f>SUM($AH$23:AH536)</f>
        <v>100000</v>
      </c>
      <c r="AJ536" s="19">
        <f t="shared" ref="AJ536:AJ599" si="452">IF($F$11="add",AI536+AM536, MAX(AI536, AM536))</f>
        <v>161538.38358860955</v>
      </c>
      <c r="AK536" s="19">
        <f t="shared" ref="AK536:AK599" ca="1" si="453">AM536*(1-AL536)</f>
        <v>161538.38358860955</v>
      </c>
      <c r="AL536" s="20">
        <f ca="1">IF($F$13,OFFSET(product_specs!$J$5,MIN(10,saving_model!AZ536),saving_model!$G$14),0)</f>
        <v>0</v>
      </c>
      <c r="AM536" s="19">
        <f t="shared" ref="AM536:AM599" si="454">AN536+AO536-AQ536-AR536+AS536/2</f>
        <v>161538.38358860955</v>
      </c>
      <c r="AN536" s="19">
        <f t="shared" si="412"/>
        <v>160092.37718390534</v>
      </c>
      <c r="AO536" s="19">
        <f t="shared" ref="AO536:AO599" si="455">AH536*(1-$C$15)</f>
        <v>0</v>
      </c>
      <c r="AP536" s="19">
        <f t="shared" ref="AP536:AP599" si="456">IF($F$11="add",$C$8,MAX(0,AI536-SUM(AN536:AO536)))</f>
        <v>0</v>
      </c>
      <c r="AQ536" s="18">
        <f t="shared" si="426"/>
        <v>133.41031431992113</v>
      </c>
      <c r="AR536" s="18">
        <f t="shared" ref="AR536:AR599" si="457">AP536*BB536*(1+$F$12)</f>
        <v>0</v>
      </c>
      <c r="AS536" s="18">
        <f t="shared" ref="AS536:AS599" si="458">(AN536+AO536-AQ536-AR536)*AT536</f>
        <v>3158.8334380482338</v>
      </c>
      <c r="AT536" s="3">
        <f>return!Q519</f>
        <v>1.9747773443820948E-2</v>
      </c>
      <c r="AU536" s="8">
        <f t="shared" si="427"/>
        <v>1.237653687411147</v>
      </c>
      <c r="AV536">
        <f t="shared" si="428"/>
        <v>0</v>
      </c>
      <c r="AW536">
        <f t="shared" si="429"/>
        <v>0</v>
      </c>
      <c r="AX536">
        <f t="shared" ref="AX536:AX599" si="459">(AV536-AW536)*BF536</f>
        <v>0</v>
      </c>
      <c r="AY536">
        <f t="shared" si="430"/>
        <v>0</v>
      </c>
      <c r="AZ536">
        <f t="shared" si="431"/>
        <v>42</v>
      </c>
      <c r="BA536">
        <f t="shared" si="432"/>
        <v>5</v>
      </c>
      <c r="BB536">
        <f t="shared" ref="BB536:BB599" si="460">1-(1-BC536)^(1/12)</f>
        <v>8.1709400070986149E-3</v>
      </c>
      <c r="BC536">
        <f t="shared" si="433"/>
        <v>9.376267690156434E-2</v>
      </c>
      <c r="BD536">
        <f>VLOOKUP(MIN(90,BE536),mortality!$A$4:$G$76,saving_model!BA536+2,FALSE)</f>
        <v>4.688133845078217E-2</v>
      </c>
      <c r="BE536">
        <f t="shared" si="434"/>
        <v>91</v>
      </c>
      <c r="BF536" s="9">
        <f t="shared" ref="BF536:BF599" si="461">1-(1-BG536)^(1/12)</f>
        <v>8.3717735912058888E-4</v>
      </c>
      <c r="BG536" s="7">
        <f>VLOOKUP(saving_model!AZ536,lapse!$B$4:$C$134,2,FALSE)</f>
        <v>0.01</v>
      </c>
      <c r="BI536">
        <f>discount_curve!K520</f>
        <v>0.59321692131884518</v>
      </c>
    </row>
    <row r="537" spans="1:61" x14ac:dyDescent="0.55000000000000004">
      <c r="A537">
        <f t="shared" ref="A537:A600" si="462">A536+1</f>
        <v>514</v>
      </c>
      <c r="B537" s="19">
        <f t="shared" ca="1" si="435"/>
        <v>0</v>
      </c>
      <c r="C537">
        <f t="shared" si="416"/>
        <v>0</v>
      </c>
      <c r="D537">
        <f t="shared" si="436"/>
        <v>0</v>
      </c>
      <c r="E537">
        <f t="shared" ca="1" si="437"/>
        <v>0</v>
      </c>
      <c r="F537">
        <f t="shared" si="417"/>
        <v>0</v>
      </c>
      <c r="G537">
        <f t="shared" si="438"/>
        <v>0</v>
      </c>
      <c r="H537">
        <f t="shared" si="439"/>
        <v>0</v>
      </c>
      <c r="I537" s="19">
        <f t="shared" si="440"/>
        <v>0</v>
      </c>
      <c r="J537" s="26">
        <f t="shared" si="441"/>
        <v>0</v>
      </c>
      <c r="L537" s="19">
        <f t="shared" si="442"/>
        <v>0</v>
      </c>
      <c r="M537" s="26">
        <f t="shared" si="418"/>
        <v>0</v>
      </c>
      <c r="N537" s="18">
        <f t="shared" si="443"/>
        <v>0</v>
      </c>
      <c r="O537" s="18">
        <f t="shared" si="444"/>
        <v>0</v>
      </c>
      <c r="P537" s="18">
        <f t="shared" si="445"/>
        <v>0</v>
      </c>
      <c r="Q537" s="18">
        <f t="shared" si="446"/>
        <v>0</v>
      </c>
      <c r="R537" s="18">
        <f t="shared" si="447"/>
        <v>0</v>
      </c>
      <c r="S537" s="26">
        <f t="shared" si="448"/>
        <v>0</v>
      </c>
      <c r="T537" s="27">
        <f t="shared" si="449"/>
        <v>0</v>
      </c>
      <c r="U537" s="27"/>
      <c r="V537" s="19">
        <f t="shared" si="419"/>
        <v>0</v>
      </c>
      <c r="W537" s="19">
        <f t="shared" ca="1" si="420"/>
        <v>0</v>
      </c>
      <c r="X537" s="19">
        <f t="shared" si="421"/>
        <v>0</v>
      </c>
      <c r="Y537" s="19">
        <f t="shared" si="422"/>
        <v>0</v>
      </c>
      <c r="Z537" s="19">
        <f t="shared" si="415"/>
        <v>0</v>
      </c>
      <c r="AA537" s="19">
        <f t="shared" ca="1" si="450"/>
        <v>0</v>
      </c>
      <c r="AB537">
        <f t="shared" si="413"/>
        <v>0</v>
      </c>
      <c r="AC537" s="19">
        <f t="shared" si="423"/>
        <v>0</v>
      </c>
      <c r="AD537" s="29">
        <f t="shared" si="414"/>
        <v>0</v>
      </c>
      <c r="AE537" s="19">
        <f t="shared" ca="1" si="424"/>
        <v>0</v>
      </c>
      <c r="AF537" s="29">
        <f t="shared" ca="1" si="451"/>
        <v>0</v>
      </c>
      <c r="AG537" s="19"/>
      <c r="AH537" s="19">
        <f t="shared" si="425"/>
        <v>0</v>
      </c>
      <c r="AI537" s="19">
        <f>SUM($AH$23:AH537)</f>
        <v>100000</v>
      </c>
      <c r="AJ537" s="19">
        <f t="shared" si="452"/>
        <v>161661.28254402766</v>
      </c>
      <c r="AK537" s="19">
        <f t="shared" ca="1" si="453"/>
        <v>161661.28254402766</v>
      </c>
      <c r="AL537" s="20">
        <f ca="1">IF($F$13,OFFSET(product_specs!$J$5,MIN(10,saving_model!AZ537),saving_model!$G$14),0)</f>
        <v>0</v>
      </c>
      <c r="AM537" s="19">
        <f t="shared" si="454"/>
        <v>161661.28254402766</v>
      </c>
      <c r="AN537" s="19">
        <f t="shared" ref="AN537:AN600" si="463">AN536+AO536+AS536-AQ536-AR536</f>
        <v>163117.80030763365</v>
      </c>
      <c r="AO537" s="19">
        <f t="shared" si="455"/>
        <v>0</v>
      </c>
      <c r="AP537" s="19">
        <f t="shared" si="456"/>
        <v>0</v>
      </c>
      <c r="AQ537" s="18">
        <f t="shared" si="426"/>
        <v>135.93150025636137</v>
      </c>
      <c r="AR537" s="18">
        <f t="shared" si="457"/>
        <v>0</v>
      </c>
      <c r="AS537" s="18">
        <f t="shared" si="458"/>
        <v>-2641.1725266992648</v>
      </c>
      <c r="AT537" s="3">
        <f>return!Q520</f>
        <v>-1.6205315020781708E-2</v>
      </c>
      <c r="AU537" s="8">
        <f t="shared" si="427"/>
        <v>1.2381681984216375</v>
      </c>
      <c r="AV537">
        <f t="shared" si="428"/>
        <v>0</v>
      </c>
      <c r="AW537">
        <f t="shared" si="429"/>
        <v>0</v>
      </c>
      <c r="AX537">
        <f t="shared" si="459"/>
        <v>0</v>
      </c>
      <c r="AY537">
        <f t="shared" si="430"/>
        <v>0</v>
      </c>
      <c r="AZ537">
        <f t="shared" si="431"/>
        <v>42</v>
      </c>
      <c r="BA537">
        <f t="shared" si="432"/>
        <v>5</v>
      </c>
      <c r="BB537">
        <f t="shared" si="460"/>
        <v>8.1709400070986149E-3</v>
      </c>
      <c r="BC537">
        <f t="shared" si="433"/>
        <v>9.376267690156434E-2</v>
      </c>
      <c r="BD537">
        <f>VLOOKUP(MIN(90,BE537),mortality!$A$4:$G$76,saving_model!BA537+2,FALSE)</f>
        <v>4.688133845078217E-2</v>
      </c>
      <c r="BE537">
        <f t="shared" si="434"/>
        <v>91</v>
      </c>
      <c r="BF537" s="9">
        <f t="shared" si="461"/>
        <v>8.3717735912058888E-4</v>
      </c>
      <c r="BG537" s="7">
        <f>VLOOKUP(saving_model!AZ537,lapse!$B$4:$C$134,2,FALSE)</f>
        <v>0.01</v>
      </c>
      <c r="BI537">
        <f>discount_curve!K521</f>
        <v>0.59261337865767805</v>
      </c>
    </row>
    <row r="538" spans="1:61" x14ac:dyDescent="0.55000000000000004">
      <c r="A538">
        <f t="shared" si="462"/>
        <v>515</v>
      </c>
      <c r="B538" s="19">
        <f t="shared" ca="1" si="435"/>
        <v>0</v>
      </c>
      <c r="C538">
        <f t="shared" si="416"/>
        <v>0</v>
      </c>
      <c r="D538">
        <f t="shared" si="436"/>
        <v>0</v>
      </c>
      <c r="E538">
        <f t="shared" ca="1" si="437"/>
        <v>0</v>
      </c>
      <c r="F538">
        <f t="shared" si="417"/>
        <v>0</v>
      </c>
      <c r="G538">
        <f t="shared" si="438"/>
        <v>0</v>
      </c>
      <c r="H538">
        <f t="shared" si="439"/>
        <v>0</v>
      </c>
      <c r="I538" s="19">
        <f t="shared" si="440"/>
        <v>0</v>
      </c>
      <c r="J538" s="26">
        <f t="shared" si="441"/>
        <v>0</v>
      </c>
      <c r="L538" s="19">
        <f t="shared" si="442"/>
        <v>0</v>
      </c>
      <c r="M538" s="26">
        <f t="shared" si="418"/>
        <v>0</v>
      </c>
      <c r="N538" s="18">
        <f t="shared" si="443"/>
        <v>0</v>
      </c>
      <c r="O538" s="18">
        <f t="shared" si="444"/>
        <v>0</v>
      </c>
      <c r="P538" s="18">
        <f t="shared" si="445"/>
        <v>0</v>
      </c>
      <c r="Q538" s="18">
        <f t="shared" si="446"/>
        <v>0</v>
      </c>
      <c r="R538" s="18">
        <f t="shared" si="447"/>
        <v>0</v>
      </c>
      <c r="S538" s="26">
        <f t="shared" si="448"/>
        <v>0</v>
      </c>
      <c r="T538" s="27">
        <f t="shared" si="449"/>
        <v>0</v>
      </c>
      <c r="U538" s="27"/>
      <c r="V538" s="19">
        <f t="shared" si="419"/>
        <v>0</v>
      </c>
      <c r="W538" s="19">
        <f t="shared" ca="1" si="420"/>
        <v>0</v>
      </c>
      <c r="X538" s="19">
        <f t="shared" si="421"/>
        <v>0</v>
      </c>
      <c r="Y538" s="19">
        <f t="shared" si="422"/>
        <v>0</v>
      </c>
      <c r="Z538" s="19">
        <f t="shared" si="415"/>
        <v>0</v>
      </c>
      <c r="AA538" s="19">
        <f t="shared" ca="1" si="450"/>
        <v>0</v>
      </c>
      <c r="AB538">
        <f t="shared" si="413"/>
        <v>0</v>
      </c>
      <c r="AC538" s="19">
        <f t="shared" si="423"/>
        <v>0</v>
      </c>
      <c r="AD538" s="29">
        <f t="shared" si="414"/>
        <v>0</v>
      </c>
      <c r="AE538" s="19">
        <f t="shared" ca="1" si="424"/>
        <v>0</v>
      </c>
      <c r="AF538" s="29">
        <f t="shared" ca="1" si="451"/>
        <v>0</v>
      </c>
      <c r="AG538" s="19"/>
      <c r="AH538" s="19">
        <f t="shared" si="425"/>
        <v>0</v>
      </c>
      <c r="AI538" s="19">
        <f>SUM($AH$23:AH538)</f>
        <v>100000</v>
      </c>
      <c r="AJ538" s="19">
        <f t="shared" si="452"/>
        <v>160235.19949539629</v>
      </c>
      <c r="AK538" s="19">
        <f t="shared" ca="1" si="453"/>
        <v>160235.19949539629</v>
      </c>
      <c r="AL538" s="20">
        <f ca="1">IF($F$13,OFFSET(product_specs!$J$5,MIN(10,saving_model!AZ538),saving_model!$G$14),0)</f>
        <v>0</v>
      </c>
      <c r="AM538" s="19">
        <f t="shared" si="454"/>
        <v>160235.19949539629</v>
      </c>
      <c r="AN538" s="19">
        <f t="shared" si="463"/>
        <v>160340.69628067804</v>
      </c>
      <c r="AO538" s="19">
        <f t="shared" si="455"/>
        <v>0</v>
      </c>
      <c r="AP538" s="19">
        <f t="shared" si="456"/>
        <v>0</v>
      </c>
      <c r="AQ538" s="18">
        <f t="shared" si="426"/>
        <v>133.61724690056505</v>
      </c>
      <c r="AR538" s="18">
        <f t="shared" si="457"/>
        <v>0</v>
      </c>
      <c r="AS538" s="18">
        <f t="shared" si="458"/>
        <v>56.24092323764647</v>
      </c>
      <c r="AT538" s="3">
        <f>return!Q521</f>
        <v>3.5105142404967538E-4</v>
      </c>
      <c r="AU538" s="8">
        <f t="shared" si="427"/>
        <v>1.2386829233219927</v>
      </c>
      <c r="AV538">
        <f t="shared" si="428"/>
        <v>0</v>
      </c>
      <c r="AW538">
        <f t="shared" si="429"/>
        <v>0</v>
      </c>
      <c r="AX538">
        <f t="shared" si="459"/>
        <v>0</v>
      </c>
      <c r="AY538">
        <f t="shared" si="430"/>
        <v>0</v>
      </c>
      <c r="AZ538">
        <f t="shared" si="431"/>
        <v>42</v>
      </c>
      <c r="BA538">
        <f t="shared" si="432"/>
        <v>5</v>
      </c>
      <c r="BB538">
        <f t="shared" si="460"/>
        <v>8.1709400070986149E-3</v>
      </c>
      <c r="BC538">
        <f t="shared" si="433"/>
        <v>9.376267690156434E-2</v>
      </c>
      <c r="BD538">
        <f>VLOOKUP(MIN(90,BE538),mortality!$A$4:$G$76,saving_model!BA538+2,FALSE)</f>
        <v>4.688133845078217E-2</v>
      </c>
      <c r="BE538">
        <f t="shared" si="434"/>
        <v>91</v>
      </c>
      <c r="BF538" s="9">
        <f t="shared" si="461"/>
        <v>8.3717735912058888E-4</v>
      </c>
      <c r="BG538" s="7">
        <f>VLOOKUP(saving_model!AZ538,lapse!$B$4:$C$134,2,FALSE)</f>
        <v>0.01</v>
      </c>
      <c r="BI538">
        <f>discount_curve!K522</f>
        <v>0.59201045004464525</v>
      </c>
    </row>
    <row r="539" spans="1:61" x14ac:dyDescent="0.55000000000000004">
      <c r="A539">
        <f t="shared" si="462"/>
        <v>516</v>
      </c>
      <c r="B539" s="19">
        <f t="shared" ca="1" si="435"/>
        <v>0</v>
      </c>
      <c r="C539">
        <f t="shared" si="416"/>
        <v>0</v>
      </c>
      <c r="D539">
        <f t="shared" si="436"/>
        <v>0</v>
      </c>
      <c r="E539">
        <f t="shared" ca="1" si="437"/>
        <v>0</v>
      </c>
      <c r="F539">
        <f t="shared" si="417"/>
        <v>0</v>
      </c>
      <c r="G539">
        <f t="shared" si="438"/>
        <v>0</v>
      </c>
      <c r="H539">
        <f t="shared" si="439"/>
        <v>0</v>
      </c>
      <c r="I539" s="19">
        <f t="shared" si="440"/>
        <v>0</v>
      </c>
      <c r="J539" s="26">
        <f t="shared" si="441"/>
        <v>0</v>
      </c>
      <c r="L539" s="19">
        <f t="shared" si="442"/>
        <v>0</v>
      </c>
      <c r="M539" s="26">
        <f t="shared" si="418"/>
        <v>0</v>
      </c>
      <c r="N539" s="18">
        <f t="shared" si="443"/>
        <v>0</v>
      </c>
      <c r="O539" s="18">
        <f t="shared" si="444"/>
        <v>0</v>
      </c>
      <c r="P539" s="18">
        <f t="shared" si="445"/>
        <v>0</v>
      </c>
      <c r="Q539" s="18">
        <f t="shared" si="446"/>
        <v>0</v>
      </c>
      <c r="R539" s="18">
        <f t="shared" si="447"/>
        <v>0</v>
      </c>
      <c r="S539" s="26">
        <f t="shared" si="448"/>
        <v>0</v>
      </c>
      <c r="T539" s="27">
        <f t="shared" si="449"/>
        <v>0</v>
      </c>
      <c r="U539" s="27"/>
      <c r="V539" s="19">
        <f t="shared" si="419"/>
        <v>0</v>
      </c>
      <c r="W539" s="19">
        <f t="shared" ca="1" si="420"/>
        <v>0</v>
      </c>
      <c r="X539" s="19">
        <f t="shared" si="421"/>
        <v>0</v>
      </c>
      <c r="Y539" s="19">
        <f t="shared" si="422"/>
        <v>0</v>
      </c>
      <c r="Z539" s="19">
        <f t="shared" si="415"/>
        <v>0</v>
      </c>
      <c r="AA539" s="19">
        <f t="shared" ca="1" si="450"/>
        <v>0</v>
      </c>
      <c r="AB539">
        <f t="shared" si="413"/>
        <v>0</v>
      </c>
      <c r="AC539" s="19">
        <f t="shared" si="423"/>
        <v>0</v>
      </c>
      <c r="AD539" s="29">
        <f t="shared" si="414"/>
        <v>0</v>
      </c>
      <c r="AE539" s="19">
        <f t="shared" ca="1" si="424"/>
        <v>0</v>
      </c>
      <c r="AF539" s="29">
        <f t="shared" ca="1" si="451"/>
        <v>0</v>
      </c>
      <c r="AG539" s="19"/>
      <c r="AH539" s="19">
        <f t="shared" si="425"/>
        <v>0</v>
      </c>
      <c r="AI539" s="19">
        <f>SUM($AH$23:AH539)</f>
        <v>100000</v>
      </c>
      <c r="AJ539" s="19">
        <f t="shared" si="452"/>
        <v>160848.18314447091</v>
      </c>
      <c r="AK539" s="19">
        <f t="shared" ca="1" si="453"/>
        <v>160848.18314447091</v>
      </c>
      <c r="AL539" s="20">
        <f ca="1">IF($F$13,OFFSET(product_specs!$J$5,MIN(10,saving_model!AZ539),saving_model!$G$14),0)</f>
        <v>0</v>
      </c>
      <c r="AM539" s="19">
        <f t="shared" si="454"/>
        <v>160848.18314447091</v>
      </c>
      <c r="AN539" s="19">
        <f t="shared" si="463"/>
        <v>160263.3199570151</v>
      </c>
      <c r="AO539" s="19">
        <f t="shared" si="455"/>
        <v>0</v>
      </c>
      <c r="AP539" s="19">
        <f t="shared" si="456"/>
        <v>0</v>
      </c>
      <c r="AQ539" s="18">
        <f t="shared" si="426"/>
        <v>133.55276663084592</v>
      </c>
      <c r="AR539" s="18">
        <f t="shared" si="457"/>
        <v>0</v>
      </c>
      <c r="AS539" s="18">
        <f t="shared" si="458"/>
        <v>1436.8319081732861</v>
      </c>
      <c r="AT539" s="3">
        <f>return!Q522</f>
        <v>8.9729219831125029E-3</v>
      </c>
      <c r="AU539" s="8">
        <f t="shared" si="427"/>
        <v>1.2391978622011299</v>
      </c>
      <c r="AV539">
        <f t="shared" si="428"/>
        <v>0</v>
      </c>
      <c r="AW539">
        <f t="shared" si="429"/>
        <v>0</v>
      </c>
      <c r="AX539">
        <f t="shared" si="459"/>
        <v>0</v>
      </c>
      <c r="AY539">
        <f t="shared" si="430"/>
        <v>0</v>
      </c>
      <c r="AZ539">
        <f t="shared" si="431"/>
        <v>43</v>
      </c>
      <c r="BA539">
        <f t="shared" si="432"/>
        <v>5</v>
      </c>
      <c r="BB539">
        <f t="shared" si="460"/>
        <v>8.1709400070986149E-3</v>
      </c>
      <c r="BC539">
        <f t="shared" si="433"/>
        <v>9.376267690156434E-2</v>
      </c>
      <c r="BD539">
        <f>VLOOKUP(MIN(90,BE539),mortality!$A$4:$G$76,saving_model!BA539+2,FALSE)</f>
        <v>4.688133845078217E-2</v>
      </c>
      <c r="BE539">
        <f t="shared" si="434"/>
        <v>92</v>
      </c>
      <c r="BF539" s="9">
        <f t="shared" si="461"/>
        <v>8.3717735912058888E-4</v>
      </c>
      <c r="BG539" s="7">
        <f>VLOOKUP(saving_model!AZ539,lapse!$B$4:$C$134,2,FALSE)</f>
        <v>0.01</v>
      </c>
      <c r="BI539">
        <f>discount_curve!K523</f>
        <v>0.59316933908255398</v>
      </c>
    </row>
    <row r="540" spans="1:61" x14ac:dyDescent="0.55000000000000004">
      <c r="A540">
        <f t="shared" si="462"/>
        <v>517</v>
      </c>
      <c r="B540" s="19">
        <f t="shared" ca="1" si="435"/>
        <v>0</v>
      </c>
      <c r="C540">
        <f t="shared" si="416"/>
        <v>0</v>
      </c>
      <c r="D540">
        <f t="shared" si="436"/>
        <v>0</v>
      </c>
      <c r="E540">
        <f t="shared" ca="1" si="437"/>
        <v>0</v>
      </c>
      <c r="F540">
        <f t="shared" si="417"/>
        <v>0</v>
      </c>
      <c r="G540">
        <f t="shared" si="438"/>
        <v>0</v>
      </c>
      <c r="H540">
        <f t="shared" si="439"/>
        <v>0</v>
      </c>
      <c r="I540" s="19">
        <f t="shared" si="440"/>
        <v>0</v>
      </c>
      <c r="J540" s="26">
        <f t="shared" si="441"/>
        <v>0</v>
      </c>
      <c r="L540" s="19">
        <f t="shared" si="442"/>
        <v>0</v>
      </c>
      <c r="M540" s="26">
        <f t="shared" si="418"/>
        <v>0</v>
      </c>
      <c r="N540" s="18">
        <f t="shared" si="443"/>
        <v>0</v>
      </c>
      <c r="O540" s="18">
        <f t="shared" si="444"/>
        <v>0</v>
      </c>
      <c r="P540" s="18">
        <f t="shared" si="445"/>
        <v>0</v>
      </c>
      <c r="Q540" s="18">
        <f t="shared" si="446"/>
        <v>0</v>
      </c>
      <c r="R540" s="18">
        <f t="shared" si="447"/>
        <v>0</v>
      </c>
      <c r="S540" s="26">
        <f t="shared" si="448"/>
        <v>0</v>
      </c>
      <c r="T540" s="27">
        <f t="shared" si="449"/>
        <v>0</v>
      </c>
      <c r="U540" s="27"/>
      <c r="V540" s="19">
        <f t="shared" si="419"/>
        <v>0</v>
      </c>
      <c r="W540" s="19">
        <f t="shared" ca="1" si="420"/>
        <v>0</v>
      </c>
      <c r="X540" s="19">
        <f t="shared" si="421"/>
        <v>0</v>
      </c>
      <c r="Y540" s="19">
        <f t="shared" si="422"/>
        <v>0</v>
      </c>
      <c r="Z540" s="19">
        <f t="shared" si="415"/>
        <v>0</v>
      </c>
      <c r="AA540" s="19">
        <f t="shared" ca="1" si="450"/>
        <v>0</v>
      </c>
      <c r="AB540">
        <f t="shared" si="413"/>
        <v>0</v>
      </c>
      <c r="AC540" s="19">
        <f t="shared" si="423"/>
        <v>0</v>
      </c>
      <c r="AD540" s="29">
        <f t="shared" si="414"/>
        <v>0</v>
      </c>
      <c r="AE540" s="19">
        <f t="shared" ca="1" si="424"/>
        <v>0</v>
      </c>
      <c r="AF540" s="29">
        <f t="shared" ca="1" si="451"/>
        <v>0</v>
      </c>
      <c r="AG540" s="19"/>
      <c r="AH540" s="19">
        <f t="shared" si="425"/>
        <v>0</v>
      </c>
      <c r="AI540" s="19">
        <f>SUM($AH$23:AH540)</f>
        <v>100000</v>
      </c>
      <c r="AJ540" s="19">
        <f t="shared" si="452"/>
        <v>160699.13974876289</v>
      </c>
      <c r="AK540" s="19">
        <f t="shared" ca="1" si="453"/>
        <v>160699.13974876289</v>
      </c>
      <c r="AL540" s="20">
        <f ca="1">IF($F$13,OFFSET(product_specs!$J$5,MIN(10,saving_model!AZ540),saving_model!$G$14),0)</f>
        <v>0</v>
      </c>
      <c r="AM540" s="19">
        <f t="shared" si="454"/>
        <v>160699.13974876289</v>
      </c>
      <c r="AN540" s="19">
        <f t="shared" si="463"/>
        <v>161566.59909855755</v>
      </c>
      <c r="AO540" s="19">
        <f t="shared" si="455"/>
        <v>0</v>
      </c>
      <c r="AP540" s="19">
        <f t="shared" si="456"/>
        <v>0</v>
      </c>
      <c r="AQ540" s="18">
        <f t="shared" si="426"/>
        <v>134.6388325821313</v>
      </c>
      <c r="AR540" s="18">
        <f t="shared" si="457"/>
        <v>0</v>
      </c>
      <c r="AS540" s="18">
        <f t="shared" si="458"/>
        <v>-1465.6410344250394</v>
      </c>
      <c r="AT540" s="3">
        <f>return!Q523</f>
        <v>-9.0790016550021946E-3</v>
      </c>
      <c r="AU540" s="8">
        <f t="shared" si="427"/>
        <v>1.2397130151480034</v>
      </c>
      <c r="AV540">
        <f t="shared" si="428"/>
        <v>0</v>
      </c>
      <c r="AW540">
        <f t="shared" si="429"/>
        <v>0</v>
      </c>
      <c r="AX540">
        <f t="shared" si="459"/>
        <v>0</v>
      </c>
      <c r="AY540">
        <f t="shared" si="430"/>
        <v>0</v>
      </c>
      <c r="AZ540">
        <f t="shared" si="431"/>
        <v>43</v>
      </c>
      <c r="BA540">
        <f t="shared" si="432"/>
        <v>5</v>
      </c>
      <c r="BB540">
        <f t="shared" si="460"/>
        <v>8.1709400070986149E-3</v>
      </c>
      <c r="BC540">
        <f t="shared" si="433"/>
        <v>9.376267690156434E-2</v>
      </c>
      <c r="BD540">
        <f>VLOOKUP(MIN(90,BE540),mortality!$A$4:$G$76,saving_model!BA540+2,FALSE)</f>
        <v>4.688133845078217E-2</v>
      </c>
      <c r="BE540">
        <f t="shared" si="434"/>
        <v>92</v>
      </c>
      <c r="BF540" s="9">
        <f t="shared" si="461"/>
        <v>8.3717735912058888E-4</v>
      </c>
      <c r="BG540" s="7">
        <f>VLOOKUP(saving_model!AZ540,lapse!$B$4:$C$134,2,FALSE)</f>
        <v>0.01</v>
      </c>
      <c r="BI540">
        <f>discount_curve!K524</f>
        <v>0.59256925962759033</v>
      </c>
    </row>
    <row r="541" spans="1:61" x14ac:dyDescent="0.55000000000000004">
      <c r="A541">
        <f t="shared" si="462"/>
        <v>518</v>
      </c>
      <c r="B541" s="19">
        <f t="shared" ca="1" si="435"/>
        <v>0</v>
      </c>
      <c r="C541">
        <f t="shared" si="416"/>
        <v>0</v>
      </c>
      <c r="D541">
        <f t="shared" si="436"/>
        <v>0</v>
      </c>
      <c r="E541">
        <f t="shared" ca="1" si="437"/>
        <v>0</v>
      </c>
      <c r="F541">
        <f t="shared" si="417"/>
        <v>0</v>
      </c>
      <c r="G541">
        <f t="shared" si="438"/>
        <v>0</v>
      </c>
      <c r="H541">
        <f t="shared" si="439"/>
        <v>0</v>
      </c>
      <c r="I541" s="19">
        <f t="shared" si="440"/>
        <v>0</v>
      </c>
      <c r="J541" s="26">
        <f t="shared" si="441"/>
        <v>0</v>
      </c>
      <c r="L541" s="19">
        <f t="shared" si="442"/>
        <v>0</v>
      </c>
      <c r="M541" s="26">
        <f t="shared" si="418"/>
        <v>0</v>
      </c>
      <c r="N541" s="18">
        <f t="shared" si="443"/>
        <v>0</v>
      </c>
      <c r="O541" s="18">
        <f t="shared" si="444"/>
        <v>0</v>
      </c>
      <c r="P541" s="18">
        <f t="shared" si="445"/>
        <v>0</v>
      </c>
      <c r="Q541" s="18">
        <f t="shared" si="446"/>
        <v>0</v>
      </c>
      <c r="R541" s="18">
        <f t="shared" si="447"/>
        <v>0</v>
      </c>
      <c r="S541" s="26">
        <f t="shared" si="448"/>
        <v>0</v>
      </c>
      <c r="T541" s="27">
        <f t="shared" si="449"/>
        <v>0</v>
      </c>
      <c r="U541" s="27"/>
      <c r="V541" s="19">
        <f t="shared" si="419"/>
        <v>0</v>
      </c>
      <c r="W541" s="19">
        <f t="shared" ca="1" si="420"/>
        <v>0</v>
      </c>
      <c r="X541" s="19">
        <f t="shared" si="421"/>
        <v>0</v>
      </c>
      <c r="Y541" s="19">
        <f t="shared" si="422"/>
        <v>0</v>
      </c>
      <c r="Z541" s="19">
        <f t="shared" si="415"/>
        <v>0</v>
      </c>
      <c r="AA541" s="19">
        <f t="shared" ca="1" si="450"/>
        <v>0</v>
      </c>
      <c r="AB541">
        <f t="shared" si="413"/>
        <v>0</v>
      </c>
      <c r="AC541" s="19">
        <f t="shared" si="423"/>
        <v>0</v>
      </c>
      <c r="AD541" s="29">
        <f t="shared" si="414"/>
        <v>0</v>
      </c>
      <c r="AE541" s="19">
        <f t="shared" ca="1" si="424"/>
        <v>0</v>
      </c>
      <c r="AF541" s="29">
        <f t="shared" ca="1" si="451"/>
        <v>0</v>
      </c>
      <c r="AG541" s="19"/>
      <c r="AH541" s="19">
        <f t="shared" si="425"/>
        <v>0</v>
      </c>
      <c r="AI541" s="19">
        <f>SUM($AH$23:AH541)</f>
        <v>100000</v>
      </c>
      <c r="AJ541" s="19">
        <f t="shared" si="452"/>
        <v>159924.90011481714</v>
      </c>
      <c r="AK541" s="19">
        <f t="shared" ca="1" si="453"/>
        <v>159924.90011481714</v>
      </c>
      <c r="AL541" s="20">
        <f ca="1">IF($F$13,OFFSET(product_specs!$J$5,MIN(10,saving_model!AZ541),saving_model!$G$14),0)</f>
        <v>0</v>
      </c>
      <c r="AM541" s="19">
        <f t="shared" si="454"/>
        <v>159924.90011481714</v>
      </c>
      <c r="AN541" s="19">
        <f t="shared" si="463"/>
        <v>159966.31923155038</v>
      </c>
      <c r="AO541" s="19">
        <f t="shared" si="455"/>
        <v>0</v>
      </c>
      <c r="AP541" s="19">
        <f t="shared" si="456"/>
        <v>0</v>
      </c>
      <c r="AQ541" s="18">
        <f t="shared" si="426"/>
        <v>133.305266026292</v>
      </c>
      <c r="AR541" s="18">
        <f t="shared" si="457"/>
        <v>0</v>
      </c>
      <c r="AS541" s="18">
        <f t="shared" si="458"/>
        <v>183.7722985860789</v>
      </c>
      <c r="AT541" s="3">
        <f>return!Q524</f>
        <v>1.14977684538764E-3</v>
      </c>
      <c r="AU541" s="8">
        <f t="shared" si="427"/>
        <v>1.2402283822516043</v>
      </c>
      <c r="AV541">
        <f t="shared" si="428"/>
        <v>0</v>
      </c>
      <c r="AW541">
        <f t="shared" si="429"/>
        <v>0</v>
      </c>
      <c r="AX541">
        <f t="shared" si="459"/>
        <v>0</v>
      </c>
      <c r="AY541">
        <f t="shared" si="430"/>
        <v>0</v>
      </c>
      <c r="AZ541">
        <f t="shared" si="431"/>
        <v>43</v>
      </c>
      <c r="BA541">
        <f t="shared" si="432"/>
        <v>5</v>
      </c>
      <c r="BB541">
        <f t="shared" si="460"/>
        <v>8.1709400070986149E-3</v>
      </c>
      <c r="BC541">
        <f t="shared" si="433"/>
        <v>9.376267690156434E-2</v>
      </c>
      <c r="BD541">
        <f>VLOOKUP(MIN(90,BE541),mortality!$A$4:$G$76,saving_model!BA541+2,FALSE)</f>
        <v>4.688133845078217E-2</v>
      </c>
      <c r="BE541">
        <f t="shared" si="434"/>
        <v>92</v>
      </c>
      <c r="BF541" s="9">
        <f t="shared" si="461"/>
        <v>8.3717735912058888E-4</v>
      </c>
      <c r="BG541" s="7">
        <f>VLOOKUP(saving_model!AZ541,lapse!$B$4:$C$134,2,FALSE)</f>
        <v>0.01</v>
      </c>
      <c r="BI541">
        <f>discount_curve!K525</f>
        <v>0.59196978724269678</v>
      </c>
    </row>
    <row r="542" spans="1:61" x14ac:dyDescent="0.55000000000000004">
      <c r="A542">
        <f t="shared" si="462"/>
        <v>519</v>
      </c>
      <c r="B542" s="19">
        <f t="shared" ca="1" si="435"/>
        <v>0</v>
      </c>
      <c r="C542">
        <f t="shared" si="416"/>
        <v>0</v>
      </c>
      <c r="D542">
        <f t="shared" si="436"/>
        <v>0</v>
      </c>
      <c r="E542">
        <f t="shared" ca="1" si="437"/>
        <v>0</v>
      </c>
      <c r="F542">
        <f t="shared" si="417"/>
        <v>0</v>
      </c>
      <c r="G542">
        <f t="shared" si="438"/>
        <v>0</v>
      </c>
      <c r="H542">
        <f t="shared" si="439"/>
        <v>0</v>
      </c>
      <c r="I542" s="19">
        <f t="shared" si="440"/>
        <v>0</v>
      </c>
      <c r="J542" s="26">
        <f t="shared" si="441"/>
        <v>0</v>
      </c>
      <c r="L542" s="19">
        <f t="shared" si="442"/>
        <v>0</v>
      </c>
      <c r="M542" s="26">
        <f t="shared" si="418"/>
        <v>0</v>
      </c>
      <c r="N542" s="18">
        <f t="shared" si="443"/>
        <v>0</v>
      </c>
      <c r="O542" s="18">
        <f t="shared" si="444"/>
        <v>0</v>
      </c>
      <c r="P542" s="18">
        <f t="shared" si="445"/>
        <v>0</v>
      </c>
      <c r="Q542" s="18">
        <f t="shared" si="446"/>
        <v>0</v>
      </c>
      <c r="R542" s="18">
        <f t="shared" si="447"/>
        <v>0</v>
      </c>
      <c r="S542" s="26">
        <f t="shared" si="448"/>
        <v>0</v>
      </c>
      <c r="T542" s="27">
        <f t="shared" si="449"/>
        <v>0</v>
      </c>
      <c r="U542" s="27"/>
      <c r="V542" s="19">
        <f t="shared" si="419"/>
        <v>0</v>
      </c>
      <c r="W542" s="19">
        <f t="shared" ca="1" si="420"/>
        <v>0</v>
      </c>
      <c r="X542" s="19">
        <f t="shared" si="421"/>
        <v>0</v>
      </c>
      <c r="Y542" s="19">
        <f t="shared" si="422"/>
        <v>0</v>
      </c>
      <c r="Z542" s="19">
        <f t="shared" si="415"/>
        <v>0</v>
      </c>
      <c r="AA542" s="19">
        <f t="shared" ca="1" si="450"/>
        <v>0</v>
      </c>
      <c r="AB542">
        <f t="shared" si="413"/>
        <v>0</v>
      </c>
      <c r="AC542" s="19">
        <f t="shared" si="423"/>
        <v>0</v>
      </c>
      <c r="AD542" s="29">
        <f t="shared" si="414"/>
        <v>0</v>
      </c>
      <c r="AE542" s="19">
        <f t="shared" ca="1" si="424"/>
        <v>0</v>
      </c>
      <c r="AF542" s="29">
        <f t="shared" ca="1" si="451"/>
        <v>0</v>
      </c>
      <c r="AG542" s="19"/>
      <c r="AH542" s="19">
        <f t="shared" si="425"/>
        <v>0</v>
      </c>
      <c r="AI542" s="19">
        <f>SUM($AH$23:AH542)</f>
        <v>100000</v>
      </c>
      <c r="AJ542" s="19">
        <f t="shared" si="452"/>
        <v>160198.07594277491</v>
      </c>
      <c r="AK542" s="19">
        <f t="shared" ca="1" si="453"/>
        <v>160198.07594277491</v>
      </c>
      <c r="AL542" s="20">
        <f ca="1">IF($F$13,OFFSET(product_specs!$J$5,MIN(10,saving_model!AZ542),saving_model!$G$14),0)</f>
        <v>0</v>
      </c>
      <c r="AM542" s="19">
        <f t="shared" si="454"/>
        <v>160198.07594277491</v>
      </c>
      <c r="AN542" s="19">
        <f t="shared" si="463"/>
        <v>160016.78626411018</v>
      </c>
      <c r="AO542" s="19">
        <f t="shared" si="455"/>
        <v>0</v>
      </c>
      <c r="AP542" s="19">
        <f t="shared" si="456"/>
        <v>0</v>
      </c>
      <c r="AQ542" s="18">
        <f t="shared" si="426"/>
        <v>133.34732188675849</v>
      </c>
      <c r="AR542" s="18">
        <f t="shared" si="457"/>
        <v>0</v>
      </c>
      <c r="AS542" s="18">
        <f t="shared" si="458"/>
        <v>629.27400110301949</v>
      </c>
      <c r="AT542" s="3">
        <f>return!Q525</f>
        <v>3.9358297849123591E-3</v>
      </c>
      <c r="AU542" s="8">
        <f t="shared" si="427"/>
        <v>1.2407439636009605</v>
      </c>
      <c r="AV542">
        <f t="shared" si="428"/>
        <v>0</v>
      </c>
      <c r="AW542">
        <f t="shared" si="429"/>
        <v>0</v>
      </c>
      <c r="AX542">
        <f t="shared" si="459"/>
        <v>0</v>
      </c>
      <c r="AY542">
        <f t="shared" si="430"/>
        <v>0</v>
      </c>
      <c r="AZ542">
        <f t="shared" si="431"/>
        <v>43</v>
      </c>
      <c r="BA542">
        <f t="shared" si="432"/>
        <v>5</v>
      </c>
      <c r="BB542">
        <f t="shared" si="460"/>
        <v>8.1709400070986149E-3</v>
      </c>
      <c r="BC542">
        <f t="shared" si="433"/>
        <v>9.376267690156434E-2</v>
      </c>
      <c r="BD542">
        <f>VLOOKUP(MIN(90,BE542),mortality!$A$4:$G$76,saving_model!BA542+2,FALSE)</f>
        <v>4.688133845078217E-2</v>
      </c>
      <c r="BE542">
        <f t="shared" si="434"/>
        <v>92</v>
      </c>
      <c r="BF542" s="9">
        <f t="shared" si="461"/>
        <v>8.3717735912058888E-4</v>
      </c>
      <c r="BG542" s="7">
        <f>VLOOKUP(saving_model!AZ542,lapse!$B$4:$C$134,2,FALSE)</f>
        <v>0.01</v>
      </c>
      <c r="BI542">
        <f>discount_curve!K526</f>
        <v>0.59137092131373137</v>
      </c>
    </row>
    <row r="543" spans="1:61" x14ac:dyDescent="0.55000000000000004">
      <c r="A543">
        <f t="shared" si="462"/>
        <v>520</v>
      </c>
      <c r="B543" s="19">
        <f t="shared" ca="1" si="435"/>
        <v>0</v>
      </c>
      <c r="C543">
        <f t="shared" si="416"/>
        <v>0</v>
      </c>
      <c r="D543">
        <f t="shared" si="436"/>
        <v>0</v>
      </c>
      <c r="E543">
        <f t="shared" ca="1" si="437"/>
        <v>0</v>
      </c>
      <c r="F543">
        <f t="shared" si="417"/>
        <v>0</v>
      </c>
      <c r="G543">
        <f t="shared" si="438"/>
        <v>0</v>
      </c>
      <c r="H543">
        <f t="shared" si="439"/>
        <v>0</v>
      </c>
      <c r="I543" s="19">
        <f t="shared" si="440"/>
        <v>0</v>
      </c>
      <c r="J543" s="26">
        <f t="shared" si="441"/>
        <v>0</v>
      </c>
      <c r="L543" s="19">
        <f t="shared" si="442"/>
        <v>0</v>
      </c>
      <c r="M543" s="26">
        <f t="shared" si="418"/>
        <v>0</v>
      </c>
      <c r="N543" s="18">
        <f t="shared" si="443"/>
        <v>0</v>
      </c>
      <c r="O543" s="18">
        <f t="shared" si="444"/>
        <v>0</v>
      </c>
      <c r="P543" s="18">
        <f t="shared" si="445"/>
        <v>0</v>
      </c>
      <c r="Q543" s="18">
        <f t="shared" si="446"/>
        <v>0</v>
      </c>
      <c r="R543" s="18">
        <f t="shared" si="447"/>
        <v>0</v>
      </c>
      <c r="S543" s="26">
        <f t="shared" si="448"/>
        <v>0</v>
      </c>
      <c r="T543" s="27">
        <f t="shared" si="449"/>
        <v>0</v>
      </c>
      <c r="U543" s="27"/>
      <c r="V543" s="19">
        <f t="shared" si="419"/>
        <v>0</v>
      </c>
      <c r="W543" s="19">
        <f t="shared" ca="1" si="420"/>
        <v>0</v>
      </c>
      <c r="X543" s="19">
        <f t="shared" si="421"/>
        <v>0</v>
      </c>
      <c r="Y543" s="19">
        <f t="shared" si="422"/>
        <v>0</v>
      </c>
      <c r="Z543" s="19">
        <f t="shared" si="415"/>
        <v>0</v>
      </c>
      <c r="AA543" s="19">
        <f t="shared" ca="1" si="450"/>
        <v>0</v>
      </c>
      <c r="AB543">
        <f t="shared" si="413"/>
        <v>0</v>
      </c>
      <c r="AC543" s="19">
        <f t="shared" si="423"/>
        <v>0</v>
      </c>
      <c r="AD543" s="29">
        <f t="shared" si="414"/>
        <v>0</v>
      </c>
      <c r="AE543" s="19">
        <f t="shared" ca="1" si="424"/>
        <v>0</v>
      </c>
      <c r="AF543" s="29">
        <f t="shared" ca="1" si="451"/>
        <v>0</v>
      </c>
      <c r="AG543" s="19"/>
      <c r="AH543" s="19">
        <f t="shared" si="425"/>
        <v>0</v>
      </c>
      <c r="AI543" s="19">
        <f>SUM($AH$23:AH543)</f>
        <v>100000</v>
      </c>
      <c r="AJ543" s="19">
        <f t="shared" si="452"/>
        <v>161897.70407122668</v>
      </c>
      <c r="AK543" s="19">
        <f t="shared" ca="1" si="453"/>
        <v>161897.70407122668</v>
      </c>
      <c r="AL543" s="20">
        <f ca="1">IF($F$13,OFFSET(product_specs!$J$5,MIN(10,saving_model!AZ543),saving_model!$G$14),0)</f>
        <v>0</v>
      </c>
      <c r="AM543" s="19">
        <f t="shared" si="454"/>
        <v>161897.70407122668</v>
      </c>
      <c r="AN543" s="19">
        <f t="shared" si="463"/>
        <v>160512.71294332642</v>
      </c>
      <c r="AO543" s="19">
        <f t="shared" si="455"/>
        <v>0</v>
      </c>
      <c r="AP543" s="19">
        <f t="shared" si="456"/>
        <v>0</v>
      </c>
      <c r="AQ543" s="18">
        <f t="shared" si="426"/>
        <v>133.76059411943868</v>
      </c>
      <c r="AR543" s="18">
        <f t="shared" si="457"/>
        <v>0</v>
      </c>
      <c r="AS543" s="18">
        <f t="shared" si="458"/>
        <v>3037.5034440393979</v>
      </c>
      <c r="AT543" s="3">
        <f>return!Q526</f>
        <v>1.893953913245161E-2</v>
      </c>
      <c r="AU543" s="8">
        <f t="shared" si="427"/>
        <v>1.2412597592851373</v>
      </c>
      <c r="AV543">
        <f t="shared" si="428"/>
        <v>0</v>
      </c>
      <c r="AW543">
        <f t="shared" si="429"/>
        <v>0</v>
      </c>
      <c r="AX543">
        <f t="shared" si="459"/>
        <v>0</v>
      </c>
      <c r="AY543">
        <f t="shared" si="430"/>
        <v>0</v>
      </c>
      <c r="AZ543">
        <f t="shared" si="431"/>
        <v>43</v>
      </c>
      <c r="BA543">
        <f t="shared" si="432"/>
        <v>5</v>
      </c>
      <c r="BB543">
        <f t="shared" si="460"/>
        <v>8.1709400070986149E-3</v>
      </c>
      <c r="BC543">
        <f t="shared" si="433"/>
        <v>9.376267690156434E-2</v>
      </c>
      <c r="BD543">
        <f>VLOOKUP(MIN(90,BE543),mortality!$A$4:$G$76,saving_model!BA543+2,FALSE)</f>
        <v>4.688133845078217E-2</v>
      </c>
      <c r="BE543">
        <f t="shared" si="434"/>
        <v>92</v>
      </c>
      <c r="BF543" s="9">
        <f t="shared" si="461"/>
        <v>8.3717735912058888E-4</v>
      </c>
      <c r="BG543" s="7">
        <f>VLOOKUP(saving_model!AZ543,lapse!$B$4:$C$134,2,FALSE)</f>
        <v>0.01</v>
      </c>
      <c r="BI543">
        <f>discount_curve!K527</f>
        <v>0.59077266122717298</v>
      </c>
    </row>
    <row r="544" spans="1:61" x14ac:dyDescent="0.55000000000000004">
      <c r="A544">
        <f t="shared" si="462"/>
        <v>521</v>
      </c>
      <c r="B544" s="19">
        <f t="shared" ca="1" si="435"/>
        <v>0</v>
      </c>
      <c r="C544">
        <f t="shared" si="416"/>
        <v>0</v>
      </c>
      <c r="D544">
        <f t="shared" si="436"/>
        <v>0</v>
      </c>
      <c r="E544">
        <f t="shared" ca="1" si="437"/>
        <v>0</v>
      </c>
      <c r="F544">
        <f t="shared" si="417"/>
        <v>0</v>
      </c>
      <c r="G544">
        <f t="shared" si="438"/>
        <v>0</v>
      </c>
      <c r="H544">
        <f t="shared" si="439"/>
        <v>0</v>
      </c>
      <c r="I544" s="19">
        <f t="shared" si="440"/>
        <v>0</v>
      </c>
      <c r="J544" s="26">
        <f t="shared" si="441"/>
        <v>0</v>
      </c>
      <c r="L544" s="19">
        <f t="shared" si="442"/>
        <v>0</v>
      </c>
      <c r="M544" s="26">
        <f t="shared" si="418"/>
        <v>0</v>
      </c>
      <c r="N544" s="18">
        <f t="shared" si="443"/>
        <v>0</v>
      </c>
      <c r="O544" s="18">
        <f t="shared" si="444"/>
        <v>0</v>
      </c>
      <c r="P544" s="18">
        <f t="shared" si="445"/>
        <v>0</v>
      </c>
      <c r="Q544" s="18">
        <f t="shared" si="446"/>
        <v>0</v>
      </c>
      <c r="R544" s="18">
        <f t="shared" si="447"/>
        <v>0</v>
      </c>
      <c r="S544" s="26">
        <f t="shared" si="448"/>
        <v>0</v>
      </c>
      <c r="T544" s="27">
        <f t="shared" si="449"/>
        <v>0</v>
      </c>
      <c r="U544" s="27"/>
      <c r="V544" s="19">
        <f t="shared" si="419"/>
        <v>0</v>
      </c>
      <c r="W544" s="19">
        <f t="shared" ca="1" si="420"/>
        <v>0</v>
      </c>
      <c r="X544" s="19">
        <f t="shared" si="421"/>
        <v>0</v>
      </c>
      <c r="Y544" s="19">
        <f t="shared" si="422"/>
        <v>0</v>
      </c>
      <c r="Z544" s="19">
        <f t="shared" si="415"/>
        <v>0</v>
      </c>
      <c r="AA544" s="19">
        <f t="shared" ca="1" si="450"/>
        <v>0</v>
      </c>
      <c r="AB544">
        <f t="shared" si="413"/>
        <v>0</v>
      </c>
      <c r="AC544" s="19">
        <f t="shared" si="423"/>
        <v>0</v>
      </c>
      <c r="AD544" s="29">
        <f t="shared" si="414"/>
        <v>0</v>
      </c>
      <c r="AE544" s="19">
        <f t="shared" ca="1" si="424"/>
        <v>0</v>
      </c>
      <c r="AF544" s="29">
        <f t="shared" ca="1" si="451"/>
        <v>0</v>
      </c>
      <c r="AG544" s="19"/>
      <c r="AH544" s="19">
        <f t="shared" si="425"/>
        <v>0</v>
      </c>
      <c r="AI544" s="19">
        <f>SUM($AH$23:AH544)</f>
        <v>100000</v>
      </c>
      <c r="AJ544" s="19">
        <f t="shared" si="452"/>
        <v>164439.37876851749</v>
      </c>
      <c r="AK544" s="19">
        <f t="shared" ca="1" si="453"/>
        <v>164439.37876851749</v>
      </c>
      <c r="AL544" s="20">
        <f ca="1">IF($F$13,OFFSET(product_specs!$J$5,MIN(10,saving_model!AZ544),saving_model!$G$14),0)</f>
        <v>0</v>
      </c>
      <c r="AM544" s="19">
        <f t="shared" si="454"/>
        <v>164439.37876851749</v>
      </c>
      <c r="AN544" s="19">
        <f t="shared" si="463"/>
        <v>163416.45579324639</v>
      </c>
      <c r="AO544" s="19">
        <f t="shared" si="455"/>
        <v>0</v>
      </c>
      <c r="AP544" s="19">
        <f t="shared" si="456"/>
        <v>0</v>
      </c>
      <c r="AQ544" s="18">
        <f t="shared" si="426"/>
        <v>136.18037982770534</v>
      </c>
      <c r="AR544" s="18">
        <f t="shared" si="457"/>
        <v>0</v>
      </c>
      <c r="AS544" s="18">
        <f t="shared" si="458"/>
        <v>2318.2067101976058</v>
      </c>
      <c r="AT544" s="3">
        <f>return!Q527</f>
        <v>1.4197714355441926E-2</v>
      </c>
      <c r="AU544" s="8">
        <f t="shared" si="427"/>
        <v>1.241775769393237</v>
      </c>
      <c r="AV544">
        <f t="shared" si="428"/>
        <v>0</v>
      </c>
      <c r="AW544">
        <f t="shared" si="429"/>
        <v>0</v>
      </c>
      <c r="AX544">
        <f t="shared" si="459"/>
        <v>0</v>
      </c>
      <c r="AY544">
        <f t="shared" si="430"/>
        <v>0</v>
      </c>
      <c r="AZ544">
        <f t="shared" si="431"/>
        <v>43</v>
      </c>
      <c r="BA544">
        <f t="shared" si="432"/>
        <v>5</v>
      </c>
      <c r="BB544">
        <f t="shared" si="460"/>
        <v>8.1709400070986149E-3</v>
      </c>
      <c r="BC544">
        <f t="shared" si="433"/>
        <v>9.376267690156434E-2</v>
      </c>
      <c r="BD544">
        <f>VLOOKUP(MIN(90,BE544),mortality!$A$4:$G$76,saving_model!BA544+2,FALSE)</f>
        <v>4.688133845078217E-2</v>
      </c>
      <c r="BE544">
        <f t="shared" si="434"/>
        <v>92</v>
      </c>
      <c r="BF544" s="9">
        <f t="shared" si="461"/>
        <v>8.3717735912058888E-4</v>
      </c>
      <c r="BG544" s="7">
        <f>VLOOKUP(saving_model!AZ544,lapse!$B$4:$C$134,2,FALSE)</f>
        <v>0.01</v>
      </c>
      <c r="BI544">
        <f>discount_curve!K528</f>
        <v>0.59017500637012166</v>
      </c>
    </row>
    <row r="545" spans="1:61" x14ac:dyDescent="0.55000000000000004">
      <c r="A545">
        <f t="shared" si="462"/>
        <v>522</v>
      </c>
      <c r="B545" s="19">
        <f t="shared" ca="1" si="435"/>
        <v>0</v>
      </c>
      <c r="C545">
        <f t="shared" si="416"/>
        <v>0</v>
      </c>
      <c r="D545">
        <f t="shared" si="436"/>
        <v>0</v>
      </c>
      <c r="E545">
        <f t="shared" ca="1" si="437"/>
        <v>0</v>
      </c>
      <c r="F545">
        <f t="shared" si="417"/>
        <v>0</v>
      </c>
      <c r="G545">
        <f t="shared" si="438"/>
        <v>0</v>
      </c>
      <c r="H545">
        <f t="shared" si="439"/>
        <v>0</v>
      </c>
      <c r="I545" s="19">
        <f t="shared" si="440"/>
        <v>0</v>
      </c>
      <c r="J545" s="26">
        <f t="shared" si="441"/>
        <v>0</v>
      </c>
      <c r="L545" s="19">
        <f t="shared" si="442"/>
        <v>0</v>
      </c>
      <c r="M545" s="26">
        <f t="shared" si="418"/>
        <v>0</v>
      </c>
      <c r="N545" s="18">
        <f t="shared" si="443"/>
        <v>0</v>
      </c>
      <c r="O545" s="18">
        <f t="shared" si="444"/>
        <v>0</v>
      </c>
      <c r="P545" s="18">
        <f t="shared" si="445"/>
        <v>0</v>
      </c>
      <c r="Q545" s="18">
        <f t="shared" si="446"/>
        <v>0</v>
      </c>
      <c r="R545" s="18">
        <f t="shared" si="447"/>
        <v>0</v>
      </c>
      <c r="S545" s="26">
        <f t="shared" si="448"/>
        <v>0</v>
      </c>
      <c r="T545" s="27">
        <f t="shared" si="449"/>
        <v>0</v>
      </c>
      <c r="U545" s="27"/>
      <c r="V545" s="19">
        <f t="shared" si="419"/>
        <v>0</v>
      </c>
      <c r="W545" s="19">
        <f t="shared" ca="1" si="420"/>
        <v>0</v>
      </c>
      <c r="X545" s="19">
        <f t="shared" si="421"/>
        <v>0</v>
      </c>
      <c r="Y545" s="19">
        <f t="shared" si="422"/>
        <v>0</v>
      </c>
      <c r="Z545" s="19">
        <f t="shared" si="415"/>
        <v>0</v>
      </c>
      <c r="AA545" s="19">
        <f t="shared" ca="1" si="450"/>
        <v>0</v>
      </c>
      <c r="AB545">
        <f t="shared" si="413"/>
        <v>0</v>
      </c>
      <c r="AC545" s="19">
        <f t="shared" si="423"/>
        <v>0</v>
      </c>
      <c r="AD545" s="29">
        <f t="shared" si="414"/>
        <v>0</v>
      </c>
      <c r="AE545" s="19">
        <f t="shared" ca="1" si="424"/>
        <v>0</v>
      </c>
      <c r="AF545" s="29">
        <f t="shared" ca="1" si="451"/>
        <v>0</v>
      </c>
      <c r="AG545" s="19"/>
      <c r="AH545" s="19">
        <f t="shared" si="425"/>
        <v>0</v>
      </c>
      <c r="AI545" s="19">
        <f>SUM($AH$23:AH545)</f>
        <v>100000</v>
      </c>
      <c r="AJ545" s="19">
        <f t="shared" si="452"/>
        <v>165126.5601225986</v>
      </c>
      <c r="AK545" s="19">
        <f t="shared" ca="1" si="453"/>
        <v>165126.5601225986</v>
      </c>
      <c r="AL545" s="20">
        <f ca="1">IF($F$13,OFFSET(product_specs!$J$5,MIN(10,saving_model!AZ545),saving_model!$G$14),0)</f>
        <v>0</v>
      </c>
      <c r="AM545" s="19">
        <f t="shared" si="454"/>
        <v>165126.5601225986</v>
      </c>
      <c r="AN545" s="19">
        <f t="shared" si="463"/>
        <v>165598.4821236163</v>
      </c>
      <c r="AO545" s="19">
        <f t="shared" si="455"/>
        <v>0</v>
      </c>
      <c r="AP545" s="19">
        <f t="shared" si="456"/>
        <v>0</v>
      </c>
      <c r="AQ545" s="18">
        <f t="shared" si="426"/>
        <v>137.99873510301359</v>
      </c>
      <c r="AR545" s="18">
        <f t="shared" si="457"/>
        <v>0</v>
      </c>
      <c r="AS545" s="18">
        <f t="shared" si="458"/>
        <v>-667.84653182938553</v>
      </c>
      <c r="AT545" s="3">
        <f>return!Q528</f>
        <v>-4.0362902256319E-3</v>
      </c>
      <c r="AU545" s="8">
        <f t="shared" si="427"/>
        <v>1.2422919940143986</v>
      </c>
      <c r="AV545">
        <f t="shared" si="428"/>
        <v>0</v>
      </c>
      <c r="AW545">
        <f t="shared" si="429"/>
        <v>0</v>
      </c>
      <c r="AX545">
        <f t="shared" si="459"/>
        <v>0</v>
      </c>
      <c r="AY545">
        <f t="shared" si="430"/>
        <v>0</v>
      </c>
      <c r="AZ545">
        <f t="shared" si="431"/>
        <v>43</v>
      </c>
      <c r="BA545">
        <f t="shared" si="432"/>
        <v>5</v>
      </c>
      <c r="BB545">
        <f t="shared" si="460"/>
        <v>8.1709400070986149E-3</v>
      </c>
      <c r="BC545">
        <f t="shared" si="433"/>
        <v>9.376267690156434E-2</v>
      </c>
      <c r="BD545">
        <f>VLOOKUP(MIN(90,BE545),mortality!$A$4:$G$76,saving_model!BA545+2,FALSE)</f>
        <v>4.688133845078217E-2</v>
      </c>
      <c r="BE545">
        <f t="shared" si="434"/>
        <v>92</v>
      </c>
      <c r="BF545" s="9">
        <f t="shared" si="461"/>
        <v>8.3717735912058888E-4</v>
      </c>
      <c r="BG545" s="7">
        <f>VLOOKUP(saving_model!AZ545,lapse!$B$4:$C$134,2,FALSE)</f>
        <v>0.01</v>
      </c>
      <c r="BI545">
        <f>discount_curve!K529</f>
        <v>0.58957795613029718</v>
      </c>
    </row>
    <row r="546" spans="1:61" x14ac:dyDescent="0.55000000000000004">
      <c r="A546">
        <f t="shared" si="462"/>
        <v>523</v>
      </c>
      <c r="B546" s="19">
        <f t="shared" ca="1" si="435"/>
        <v>0</v>
      </c>
      <c r="C546">
        <f t="shared" si="416"/>
        <v>0</v>
      </c>
      <c r="D546">
        <f t="shared" si="436"/>
        <v>0</v>
      </c>
      <c r="E546">
        <f t="shared" ca="1" si="437"/>
        <v>0</v>
      </c>
      <c r="F546">
        <f t="shared" si="417"/>
        <v>0</v>
      </c>
      <c r="G546">
        <f t="shared" si="438"/>
        <v>0</v>
      </c>
      <c r="H546">
        <f t="shared" si="439"/>
        <v>0</v>
      </c>
      <c r="I546" s="19">
        <f t="shared" si="440"/>
        <v>0</v>
      </c>
      <c r="J546" s="26">
        <f t="shared" si="441"/>
        <v>0</v>
      </c>
      <c r="L546" s="19">
        <f t="shared" si="442"/>
        <v>0</v>
      </c>
      <c r="M546" s="26">
        <f t="shared" si="418"/>
        <v>0</v>
      </c>
      <c r="N546" s="18">
        <f t="shared" si="443"/>
        <v>0</v>
      </c>
      <c r="O546" s="18">
        <f t="shared" si="444"/>
        <v>0</v>
      </c>
      <c r="P546" s="18">
        <f t="shared" si="445"/>
        <v>0</v>
      </c>
      <c r="Q546" s="18">
        <f t="shared" si="446"/>
        <v>0</v>
      </c>
      <c r="R546" s="18">
        <f t="shared" si="447"/>
        <v>0</v>
      </c>
      <c r="S546" s="26">
        <f t="shared" si="448"/>
        <v>0</v>
      </c>
      <c r="T546" s="27">
        <f t="shared" si="449"/>
        <v>0</v>
      </c>
      <c r="U546" s="27"/>
      <c r="V546" s="19">
        <f t="shared" si="419"/>
        <v>0</v>
      </c>
      <c r="W546" s="19">
        <f t="shared" ca="1" si="420"/>
        <v>0</v>
      </c>
      <c r="X546" s="19">
        <f t="shared" si="421"/>
        <v>0</v>
      </c>
      <c r="Y546" s="19">
        <f t="shared" si="422"/>
        <v>0</v>
      </c>
      <c r="Z546" s="19">
        <f t="shared" si="415"/>
        <v>0</v>
      </c>
      <c r="AA546" s="19">
        <f t="shared" ca="1" si="450"/>
        <v>0</v>
      </c>
      <c r="AB546">
        <f t="shared" si="413"/>
        <v>0</v>
      </c>
      <c r="AC546" s="19">
        <f t="shared" si="423"/>
        <v>0</v>
      </c>
      <c r="AD546" s="29">
        <f t="shared" si="414"/>
        <v>0</v>
      </c>
      <c r="AE546" s="19">
        <f t="shared" ca="1" si="424"/>
        <v>0</v>
      </c>
      <c r="AF546" s="29">
        <f t="shared" ca="1" si="451"/>
        <v>0</v>
      </c>
      <c r="AG546" s="19"/>
      <c r="AH546" s="19">
        <f t="shared" si="425"/>
        <v>0</v>
      </c>
      <c r="AI546" s="19">
        <f>SUM($AH$23:AH546)</f>
        <v>100000</v>
      </c>
      <c r="AJ546" s="19">
        <f t="shared" si="452"/>
        <v>164374.08415458683</v>
      </c>
      <c r="AK546" s="19">
        <f t="shared" ca="1" si="453"/>
        <v>164374.08415458683</v>
      </c>
      <c r="AL546" s="20">
        <f ca="1">IF($F$13,OFFSET(product_specs!$J$5,MIN(10,saving_model!AZ546),saving_model!$G$14),0)</f>
        <v>0</v>
      </c>
      <c r="AM546" s="19">
        <f t="shared" si="454"/>
        <v>164374.08415458683</v>
      </c>
      <c r="AN546" s="19">
        <f t="shared" si="463"/>
        <v>164792.63685668391</v>
      </c>
      <c r="AO546" s="19">
        <f t="shared" si="455"/>
        <v>0</v>
      </c>
      <c r="AP546" s="19">
        <f t="shared" si="456"/>
        <v>0</v>
      </c>
      <c r="AQ546" s="18">
        <f t="shared" si="426"/>
        <v>137.32719738056991</v>
      </c>
      <c r="AR546" s="18">
        <f t="shared" si="457"/>
        <v>0</v>
      </c>
      <c r="AS546" s="18">
        <f t="shared" si="458"/>
        <v>-562.45100943302293</v>
      </c>
      <c r="AT546" s="3">
        <f>return!Q529</f>
        <v>-3.4159299848685043E-3</v>
      </c>
      <c r="AU546" s="8">
        <f t="shared" si="427"/>
        <v>1.2428084332377984</v>
      </c>
      <c r="AV546">
        <f t="shared" si="428"/>
        <v>0</v>
      </c>
      <c r="AW546">
        <f t="shared" si="429"/>
        <v>0</v>
      </c>
      <c r="AX546">
        <f t="shared" si="459"/>
        <v>0</v>
      </c>
      <c r="AY546">
        <f t="shared" si="430"/>
        <v>0</v>
      </c>
      <c r="AZ546">
        <f t="shared" si="431"/>
        <v>43</v>
      </c>
      <c r="BA546">
        <f t="shared" si="432"/>
        <v>5</v>
      </c>
      <c r="BB546">
        <f t="shared" si="460"/>
        <v>8.1709400070986149E-3</v>
      </c>
      <c r="BC546">
        <f t="shared" si="433"/>
        <v>9.376267690156434E-2</v>
      </c>
      <c r="BD546">
        <f>VLOOKUP(MIN(90,BE546),mortality!$A$4:$G$76,saving_model!BA546+2,FALSE)</f>
        <v>4.688133845078217E-2</v>
      </c>
      <c r="BE546">
        <f t="shared" si="434"/>
        <v>92</v>
      </c>
      <c r="BF546" s="9">
        <f t="shared" si="461"/>
        <v>8.3717735912058888E-4</v>
      </c>
      <c r="BG546" s="7">
        <f>VLOOKUP(saving_model!AZ546,lapse!$B$4:$C$134,2,FALSE)</f>
        <v>0.01</v>
      </c>
      <c r="BI546">
        <f>discount_curve!K530</f>
        <v>0.58898150989603892</v>
      </c>
    </row>
    <row r="547" spans="1:61" x14ac:dyDescent="0.55000000000000004">
      <c r="A547">
        <f t="shared" si="462"/>
        <v>524</v>
      </c>
      <c r="B547" s="19">
        <f t="shared" ca="1" si="435"/>
        <v>0</v>
      </c>
      <c r="C547">
        <f t="shared" si="416"/>
        <v>0</v>
      </c>
      <c r="D547">
        <f t="shared" si="436"/>
        <v>0</v>
      </c>
      <c r="E547">
        <f t="shared" ca="1" si="437"/>
        <v>0</v>
      </c>
      <c r="F547">
        <f t="shared" si="417"/>
        <v>0</v>
      </c>
      <c r="G547">
        <f t="shared" si="438"/>
        <v>0</v>
      </c>
      <c r="H547">
        <f t="shared" si="439"/>
        <v>0</v>
      </c>
      <c r="I547" s="19">
        <f t="shared" si="440"/>
        <v>0</v>
      </c>
      <c r="J547" s="26">
        <f t="shared" si="441"/>
        <v>0</v>
      </c>
      <c r="L547" s="19">
        <f t="shared" si="442"/>
        <v>0</v>
      </c>
      <c r="M547" s="26">
        <f t="shared" si="418"/>
        <v>0</v>
      </c>
      <c r="N547" s="18">
        <f t="shared" si="443"/>
        <v>0</v>
      </c>
      <c r="O547" s="18">
        <f t="shared" si="444"/>
        <v>0</v>
      </c>
      <c r="P547" s="18">
        <f t="shared" si="445"/>
        <v>0</v>
      </c>
      <c r="Q547" s="18">
        <f t="shared" si="446"/>
        <v>0</v>
      </c>
      <c r="R547" s="18">
        <f t="shared" si="447"/>
        <v>0</v>
      </c>
      <c r="S547" s="26">
        <f t="shared" si="448"/>
        <v>0</v>
      </c>
      <c r="T547" s="27">
        <f t="shared" si="449"/>
        <v>0</v>
      </c>
      <c r="U547" s="27"/>
      <c r="V547" s="19">
        <f t="shared" si="419"/>
        <v>0</v>
      </c>
      <c r="W547" s="19">
        <f t="shared" ca="1" si="420"/>
        <v>0</v>
      </c>
      <c r="X547" s="19">
        <f t="shared" si="421"/>
        <v>0</v>
      </c>
      <c r="Y547" s="19">
        <f t="shared" si="422"/>
        <v>0</v>
      </c>
      <c r="Z547" s="19">
        <f t="shared" si="415"/>
        <v>0</v>
      </c>
      <c r="AA547" s="19">
        <f t="shared" ca="1" si="450"/>
        <v>0</v>
      </c>
      <c r="AB547">
        <f t="shared" si="413"/>
        <v>0</v>
      </c>
      <c r="AC547" s="19">
        <f t="shared" si="423"/>
        <v>0</v>
      </c>
      <c r="AD547" s="29">
        <f t="shared" si="414"/>
        <v>0</v>
      </c>
      <c r="AE547" s="19">
        <f t="shared" ca="1" si="424"/>
        <v>0</v>
      </c>
      <c r="AF547" s="29">
        <f t="shared" ca="1" si="451"/>
        <v>0</v>
      </c>
      <c r="AG547" s="19"/>
      <c r="AH547" s="19">
        <f t="shared" si="425"/>
        <v>0</v>
      </c>
      <c r="AI547" s="19">
        <f>SUM($AH$23:AH547)</f>
        <v>100000</v>
      </c>
      <c r="AJ547" s="19">
        <f t="shared" si="452"/>
        <v>163668.03272229113</v>
      </c>
      <c r="AK547" s="19">
        <f t="shared" ca="1" si="453"/>
        <v>163668.03272229113</v>
      </c>
      <c r="AL547" s="20">
        <f ca="1">IF($F$13,OFFSET(product_specs!$J$5,MIN(10,saving_model!AZ547),saving_model!$G$14),0)</f>
        <v>0</v>
      </c>
      <c r="AM547" s="19">
        <f t="shared" si="454"/>
        <v>163668.03272229113</v>
      </c>
      <c r="AN547" s="19">
        <f t="shared" si="463"/>
        <v>164092.85864987032</v>
      </c>
      <c r="AO547" s="19">
        <f t="shared" si="455"/>
        <v>0</v>
      </c>
      <c r="AP547" s="19">
        <f t="shared" si="456"/>
        <v>0</v>
      </c>
      <c r="AQ547" s="18">
        <f t="shared" si="426"/>
        <v>136.74404887489194</v>
      </c>
      <c r="AR547" s="18">
        <f t="shared" si="457"/>
        <v>0</v>
      </c>
      <c r="AS547" s="18">
        <f t="shared" si="458"/>
        <v>-576.16375740863361</v>
      </c>
      <c r="AT547" s="3">
        <f>return!Q530</f>
        <v>-3.5141340035459434E-3</v>
      </c>
      <c r="AU547" s="8">
        <f t="shared" si="427"/>
        <v>1.2433250871526498</v>
      </c>
      <c r="AV547">
        <f t="shared" si="428"/>
        <v>0</v>
      </c>
      <c r="AW547">
        <f t="shared" si="429"/>
        <v>0</v>
      </c>
      <c r="AX547">
        <f t="shared" si="459"/>
        <v>0</v>
      </c>
      <c r="AY547">
        <f t="shared" si="430"/>
        <v>0</v>
      </c>
      <c r="AZ547">
        <f t="shared" si="431"/>
        <v>43</v>
      </c>
      <c r="BA547">
        <f t="shared" si="432"/>
        <v>5</v>
      </c>
      <c r="BB547">
        <f t="shared" si="460"/>
        <v>8.1709400070986149E-3</v>
      </c>
      <c r="BC547">
        <f t="shared" si="433"/>
        <v>9.376267690156434E-2</v>
      </c>
      <c r="BD547">
        <f>VLOOKUP(MIN(90,BE547),mortality!$A$4:$G$76,saving_model!BA547+2,FALSE)</f>
        <v>4.688133845078217E-2</v>
      </c>
      <c r="BE547">
        <f t="shared" si="434"/>
        <v>92</v>
      </c>
      <c r="BF547" s="9">
        <f t="shared" si="461"/>
        <v>8.3717735912058888E-4</v>
      </c>
      <c r="BG547" s="7">
        <f>VLOOKUP(saving_model!AZ547,lapse!$B$4:$C$134,2,FALSE)</f>
        <v>0.01</v>
      </c>
      <c r="BI547">
        <f>discount_curve!K531</f>
        <v>0.58838566705630502</v>
      </c>
    </row>
    <row r="548" spans="1:61" x14ac:dyDescent="0.55000000000000004">
      <c r="A548">
        <f t="shared" si="462"/>
        <v>525</v>
      </c>
      <c r="B548" s="19">
        <f t="shared" ca="1" si="435"/>
        <v>0</v>
      </c>
      <c r="C548">
        <f t="shared" si="416"/>
        <v>0</v>
      </c>
      <c r="D548">
        <f t="shared" si="436"/>
        <v>0</v>
      </c>
      <c r="E548">
        <f t="shared" ca="1" si="437"/>
        <v>0</v>
      </c>
      <c r="F548">
        <f t="shared" si="417"/>
        <v>0</v>
      </c>
      <c r="G548">
        <f t="shared" si="438"/>
        <v>0</v>
      </c>
      <c r="H548">
        <f t="shared" si="439"/>
        <v>0</v>
      </c>
      <c r="I548" s="19">
        <f t="shared" si="440"/>
        <v>0</v>
      </c>
      <c r="J548" s="26">
        <f t="shared" si="441"/>
        <v>0</v>
      </c>
      <c r="L548" s="19">
        <f t="shared" si="442"/>
        <v>0</v>
      </c>
      <c r="M548" s="26">
        <f t="shared" si="418"/>
        <v>0</v>
      </c>
      <c r="N548" s="18">
        <f t="shared" si="443"/>
        <v>0</v>
      </c>
      <c r="O548" s="18">
        <f t="shared" si="444"/>
        <v>0</v>
      </c>
      <c r="P548" s="18">
        <f t="shared" si="445"/>
        <v>0</v>
      </c>
      <c r="Q548" s="18">
        <f t="shared" si="446"/>
        <v>0</v>
      </c>
      <c r="R548" s="18">
        <f t="shared" si="447"/>
        <v>0</v>
      </c>
      <c r="S548" s="26">
        <f t="shared" si="448"/>
        <v>0</v>
      </c>
      <c r="T548" s="27">
        <f t="shared" si="449"/>
        <v>0</v>
      </c>
      <c r="U548" s="27"/>
      <c r="V548" s="19">
        <f t="shared" si="419"/>
        <v>0</v>
      </c>
      <c r="W548" s="19">
        <f t="shared" ca="1" si="420"/>
        <v>0</v>
      </c>
      <c r="X548" s="19">
        <f t="shared" si="421"/>
        <v>0</v>
      </c>
      <c r="Y548" s="19">
        <f t="shared" si="422"/>
        <v>0</v>
      </c>
      <c r="Z548" s="19">
        <f t="shared" si="415"/>
        <v>0</v>
      </c>
      <c r="AA548" s="19">
        <f t="shared" ca="1" si="450"/>
        <v>0</v>
      </c>
      <c r="AB548">
        <f t="shared" si="413"/>
        <v>0</v>
      </c>
      <c r="AC548" s="19">
        <f t="shared" si="423"/>
        <v>0</v>
      </c>
      <c r="AD548" s="29">
        <f t="shared" si="414"/>
        <v>0</v>
      </c>
      <c r="AE548" s="19">
        <f t="shared" ca="1" si="424"/>
        <v>0</v>
      </c>
      <c r="AF548" s="29">
        <f t="shared" ca="1" si="451"/>
        <v>0</v>
      </c>
      <c r="AG548" s="19"/>
      <c r="AH548" s="19">
        <f t="shared" si="425"/>
        <v>0</v>
      </c>
      <c r="AI548" s="19">
        <f>SUM($AH$23:AH548)</f>
        <v>100000</v>
      </c>
      <c r="AJ548" s="19">
        <f t="shared" si="452"/>
        <v>164751.48227371104</v>
      </c>
      <c r="AK548" s="19">
        <f t="shared" ca="1" si="453"/>
        <v>164751.48227371104</v>
      </c>
      <c r="AL548" s="20">
        <f ca="1">IF($F$13,OFFSET(product_specs!$J$5,MIN(10,saving_model!AZ548),saving_model!$G$14),0)</f>
        <v>0</v>
      </c>
      <c r="AM548" s="19">
        <f t="shared" si="454"/>
        <v>164751.48227371104</v>
      </c>
      <c r="AN548" s="19">
        <f t="shared" si="463"/>
        <v>163379.95084358682</v>
      </c>
      <c r="AO548" s="19">
        <f t="shared" si="455"/>
        <v>0</v>
      </c>
      <c r="AP548" s="19">
        <f t="shared" si="456"/>
        <v>0</v>
      </c>
      <c r="AQ548" s="18">
        <f t="shared" si="426"/>
        <v>136.14995903632234</v>
      </c>
      <c r="AR548" s="18">
        <f t="shared" si="457"/>
        <v>0</v>
      </c>
      <c r="AS548" s="18">
        <f t="shared" si="458"/>
        <v>3015.3627783210563</v>
      </c>
      <c r="AT548" s="3">
        <f>return!Q531</f>
        <v>1.8471530079439802E-2</v>
      </c>
      <c r="AU548" s="8">
        <f t="shared" si="427"/>
        <v>1.2438419558482032</v>
      </c>
      <c r="AV548">
        <f t="shared" si="428"/>
        <v>0</v>
      </c>
      <c r="AW548">
        <f t="shared" si="429"/>
        <v>0</v>
      </c>
      <c r="AX548">
        <f t="shared" si="459"/>
        <v>0</v>
      </c>
      <c r="AY548">
        <f t="shared" si="430"/>
        <v>0</v>
      </c>
      <c r="AZ548">
        <f t="shared" si="431"/>
        <v>43</v>
      </c>
      <c r="BA548">
        <f t="shared" si="432"/>
        <v>5</v>
      </c>
      <c r="BB548">
        <f t="shared" si="460"/>
        <v>8.1709400070986149E-3</v>
      </c>
      <c r="BC548">
        <f t="shared" si="433"/>
        <v>9.376267690156434E-2</v>
      </c>
      <c r="BD548">
        <f>VLOOKUP(MIN(90,BE548),mortality!$A$4:$G$76,saving_model!BA548+2,FALSE)</f>
        <v>4.688133845078217E-2</v>
      </c>
      <c r="BE548">
        <f t="shared" si="434"/>
        <v>92</v>
      </c>
      <c r="BF548" s="9">
        <f t="shared" si="461"/>
        <v>8.3717735912058888E-4</v>
      </c>
      <c r="BG548" s="7">
        <f>VLOOKUP(saving_model!AZ548,lapse!$B$4:$C$134,2,FALSE)</f>
        <v>0.01</v>
      </c>
      <c r="BI548">
        <f>discount_curve!K532</f>
        <v>0.58779042700067163</v>
      </c>
    </row>
    <row r="549" spans="1:61" x14ac:dyDescent="0.55000000000000004">
      <c r="A549">
        <f t="shared" si="462"/>
        <v>526</v>
      </c>
      <c r="B549" s="19">
        <f t="shared" ca="1" si="435"/>
        <v>0</v>
      </c>
      <c r="C549">
        <f t="shared" si="416"/>
        <v>0</v>
      </c>
      <c r="D549">
        <f t="shared" si="436"/>
        <v>0</v>
      </c>
      <c r="E549">
        <f t="shared" ca="1" si="437"/>
        <v>0</v>
      </c>
      <c r="F549">
        <f t="shared" si="417"/>
        <v>0</v>
      </c>
      <c r="G549">
        <f t="shared" si="438"/>
        <v>0</v>
      </c>
      <c r="H549">
        <f t="shared" si="439"/>
        <v>0</v>
      </c>
      <c r="I549" s="19">
        <f t="shared" si="440"/>
        <v>0</v>
      </c>
      <c r="J549" s="26">
        <f t="shared" si="441"/>
        <v>0</v>
      </c>
      <c r="L549" s="19">
        <f t="shared" si="442"/>
        <v>0</v>
      </c>
      <c r="M549" s="26">
        <f t="shared" si="418"/>
        <v>0</v>
      </c>
      <c r="N549" s="18">
        <f t="shared" si="443"/>
        <v>0</v>
      </c>
      <c r="O549" s="18">
        <f t="shared" si="444"/>
        <v>0</v>
      </c>
      <c r="P549" s="18">
        <f t="shared" si="445"/>
        <v>0</v>
      </c>
      <c r="Q549" s="18">
        <f t="shared" si="446"/>
        <v>0</v>
      </c>
      <c r="R549" s="18">
        <f t="shared" si="447"/>
        <v>0</v>
      </c>
      <c r="S549" s="26">
        <f t="shared" si="448"/>
        <v>0</v>
      </c>
      <c r="T549" s="27">
        <f t="shared" si="449"/>
        <v>0</v>
      </c>
      <c r="U549" s="27"/>
      <c r="V549" s="19">
        <f t="shared" si="419"/>
        <v>0</v>
      </c>
      <c r="W549" s="19">
        <f t="shared" ca="1" si="420"/>
        <v>0</v>
      </c>
      <c r="X549" s="19">
        <f t="shared" si="421"/>
        <v>0</v>
      </c>
      <c r="Y549" s="19">
        <f t="shared" si="422"/>
        <v>0</v>
      </c>
      <c r="Z549" s="19">
        <f t="shared" si="415"/>
        <v>0</v>
      </c>
      <c r="AA549" s="19">
        <f t="shared" ca="1" si="450"/>
        <v>0</v>
      </c>
      <c r="AB549">
        <f t="shared" si="413"/>
        <v>0</v>
      </c>
      <c r="AC549" s="19">
        <f t="shared" si="423"/>
        <v>0</v>
      </c>
      <c r="AD549" s="29">
        <f t="shared" si="414"/>
        <v>0</v>
      </c>
      <c r="AE549" s="19">
        <f t="shared" ca="1" si="424"/>
        <v>0</v>
      </c>
      <c r="AF549" s="29">
        <f t="shared" ca="1" si="451"/>
        <v>0</v>
      </c>
      <c r="AG549" s="19"/>
      <c r="AH549" s="19">
        <f t="shared" si="425"/>
        <v>0</v>
      </c>
      <c r="AI549" s="19">
        <f>SUM($AH$23:AH549)</f>
        <v>100000</v>
      </c>
      <c r="AJ549" s="19">
        <f t="shared" si="452"/>
        <v>164785.75639758733</v>
      </c>
      <c r="AK549" s="19">
        <f t="shared" ca="1" si="453"/>
        <v>164785.75639758733</v>
      </c>
      <c r="AL549" s="20">
        <f ca="1">IF($F$13,OFFSET(product_specs!$J$5,MIN(10,saving_model!AZ549),saving_model!$G$14),0)</f>
        <v>0</v>
      </c>
      <c r="AM549" s="19">
        <f t="shared" si="454"/>
        <v>164785.75639758733</v>
      </c>
      <c r="AN549" s="19">
        <f t="shared" si="463"/>
        <v>166259.16366287155</v>
      </c>
      <c r="AO549" s="19">
        <f t="shared" si="455"/>
        <v>0</v>
      </c>
      <c r="AP549" s="19">
        <f t="shared" si="456"/>
        <v>0</v>
      </c>
      <c r="AQ549" s="18">
        <f t="shared" si="426"/>
        <v>138.54930305239296</v>
      </c>
      <c r="AR549" s="18">
        <f t="shared" si="457"/>
        <v>0</v>
      </c>
      <c r="AS549" s="18">
        <f t="shared" si="458"/>
        <v>-2669.7159244636428</v>
      </c>
      <c r="AT549" s="3">
        <f>return!Q532</f>
        <v>-1.6070949019493797E-2</v>
      </c>
      <c r="AU549" s="8">
        <f t="shared" si="427"/>
        <v>1.244359039413746</v>
      </c>
      <c r="AV549">
        <f t="shared" si="428"/>
        <v>0</v>
      </c>
      <c r="AW549">
        <f t="shared" si="429"/>
        <v>0</v>
      </c>
      <c r="AX549">
        <f t="shared" si="459"/>
        <v>0</v>
      </c>
      <c r="AY549">
        <f t="shared" si="430"/>
        <v>0</v>
      </c>
      <c r="AZ549">
        <f t="shared" si="431"/>
        <v>43</v>
      </c>
      <c r="BA549">
        <f t="shared" si="432"/>
        <v>5</v>
      </c>
      <c r="BB549">
        <f t="shared" si="460"/>
        <v>8.1709400070986149E-3</v>
      </c>
      <c r="BC549">
        <f t="shared" si="433"/>
        <v>9.376267690156434E-2</v>
      </c>
      <c r="BD549">
        <f>VLOOKUP(MIN(90,BE549),mortality!$A$4:$G$76,saving_model!BA549+2,FALSE)</f>
        <v>4.688133845078217E-2</v>
      </c>
      <c r="BE549">
        <f t="shared" si="434"/>
        <v>92</v>
      </c>
      <c r="BF549" s="9">
        <f t="shared" si="461"/>
        <v>8.3717735912058888E-4</v>
      </c>
      <c r="BG549" s="7">
        <f>VLOOKUP(saving_model!AZ549,lapse!$B$4:$C$134,2,FALSE)</f>
        <v>0.01</v>
      </c>
      <c r="BI549">
        <f>discount_curve!K533</f>
        <v>0.58719578911933235</v>
      </c>
    </row>
    <row r="550" spans="1:61" x14ac:dyDescent="0.55000000000000004">
      <c r="A550">
        <f t="shared" si="462"/>
        <v>527</v>
      </c>
      <c r="B550" s="19">
        <f t="shared" ca="1" si="435"/>
        <v>0</v>
      </c>
      <c r="C550">
        <f t="shared" si="416"/>
        <v>0</v>
      </c>
      <c r="D550">
        <f t="shared" si="436"/>
        <v>0</v>
      </c>
      <c r="E550">
        <f t="shared" ca="1" si="437"/>
        <v>0</v>
      </c>
      <c r="F550">
        <f t="shared" si="417"/>
        <v>0</v>
      </c>
      <c r="G550">
        <f t="shared" si="438"/>
        <v>0</v>
      </c>
      <c r="H550">
        <f t="shared" si="439"/>
        <v>0</v>
      </c>
      <c r="I550" s="19">
        <f t="shared" si="440"/>
        <v>0</v>
      </c>
      <c r="J550" s="26">
        <f t="shared" si="441"/>
        <v>0</v>
      </c>
      <c r="L550" s="19">
        <f t="shared" si="442"/>
        <v>0</v>
      </c>
      <c r="M550" s="26">
        <f t="shared" si="418"/>
        <v>0</v>
      </c>
      <c r="N550" s="18">
        <f t="shared" si="443"/>
        <v>0</v>
      </c>
      <c r="O550" s="18">
        <f t="shared" si="444"/>
        <v>0</v>
      </c>
      <c r="P550" s="18">
        <f t="shared" si="445"/>
        <v>0</v>
      </c>
      <c r="Q550" s="18">
        <f t="shared" si="446"/>
        <v>0</v>
      </c>
      <c r="R550" s="18">
        <f t="shared" si="447"/>
        <v>0</v>
      </c>
      <c r="S550" s="26">
        <f t="shared" si="448"/>
        <v>0</v>
      </c>
      <c r="T550" s="27">
        <f t="shared" si="449"/>
        <v>0</v>
      </c>
      <c r="U550" s="27"/>
      <c r="V550" s="19">
        <f t="shared" si="419"/>
        <v>0</v>
      </c>
      <c r="W550" s="19">
        <f t="shared" ca="1" si="420"/>
        <v>0</v>
      </c>
      <c r="X550" s="19">
        <f t="shared" si="421"/>
        <v>0</v>
      </c>
      <c r="Y550" s="19">
        <f t="shared" si="422"/>
        <v>0</v>
      </c>
      <c r="Z550" s="19">
        <f t="shared" si="415"/>
        <v>0</v>
      </c>
      <c r="AA550" s="19">
        <f t="shared" ca="1" si="450"/>
        <v>0</v>
      </c>
      <c r="AB550">
        <f t="shared" si="413"/>
        <v>0</v>
      </c>
      <c r="AC550" s="19">
        <f t="shared" si="423"/>
        <v>0</v>
      </c>
      <c r="AD550" s="29">
        <f t="shared" si="414"/>
        <v>0</v>
      </c>
      <c r="AE550" s="19">
        <f t="shared" ca="1" si="424"/>
        <v>0</v>
      </c>
      <c r="AF550" s="29">
        <f t="shared" ca="1" si="451"/>
        <v>0</v>
      </c>
      <c r="AG550" s="19"/>
      <c r="AH550" s="19">
        <f t="shared" si="425"/>
        <v>0</v>
      </c>
      <c r="AI550" s="19">
        <f>SUM($AH$23:AH550)</f>
        <v>100000</v>
      </c>
      <c r="AJ550" s="19">
        <f t="shared" si="452"/>
        <v>164288.26357543207</v>
      </c>
      <c r="AK550" s="19">
        <f t="shared" ca="1" si="453"/>
        <v>164288.26357543207</v>
      </c>
      <c r="AL550" s="20">
        <f ca="1">IF($F$13,OFFSET(product_specs!$J$5,MIN(10,saving_model!AZ550),saving_model!$G$14),0)</f>
        <v>0</v>
      </c>
      <c r="AM550" s="19">
        <f t="shared" si="454"/>
        <v>164288.26357543207</v>
      </c>
      <c r="AN550" s="19">
        <f t="shared" si="463"/>
        <v>163450.89843535551</v>
      </c>
      <c r="AO550" s="19">
        <f t="shared" si="455"/>
        <v>0</v>
      </c>
      <c r="AP550" s="19">
        <f t="shared" si="456"/>
        <v>0</v>
      </c>
      <c r="AQ550" s="18">
        <f t="shared" si="426"/>
        <v>136.20908202946293</v>
      </c>
      <c r="AR550" s="18">
        <f t="shared" si="457"/>
        <v>0</v>
      </c>
      <c r="AS550" s="18">
        <f t="shared" si="458"/>
        <v>1947.1484442120445</v>
      </c>
      <c r="AT550" s="3">
        <f>return!Q533</f>
        <v>1.1922677941109461E-2</v>
      </c>
      <c r="AU550" s="8">
        <f t="shared" si="427"/>
        <v>1.244876337938603</v>
      </c>
      <c r="AV550">
        <f t="shared" si="428"/>
        <v>0</v>
      </c>
      <c r="AW550">
        <f t="shared" si="429"/>
        <v>0</v>
      </c>
      <c r="AX550">
        <f t="shared" si="459"/>
        <v>0</v>
      </c>
      <c r="AY550">
        <f t="shared" si="430"/>
        <v>0</v>
      </c>
      <c r="AZ550">
        <f t="shared" si="431"/>
        <v>43</v>
      </c>
      <c r="BA550">
        <f t="shared" si="432"/>
        <v>5</v>
      </c>
      <c r="BB550">
        <f t="shared" si="460"/>
        <v>8.1709400070986149E-3</v>
      </c>
      <c r="BC550">
        <f t="shared" si="433"/>
        <v>9.376267690156434E-2</v>
      </c>
      <c r="BD550">
        <f>VLOOKUP(MIN(90,BE550),mortality!$A$4:$G$76,saving_model!BA550+2,FALSE)</f>
        <v>4.688133845078217E-2</v>
      </c>
      <c r="BE550">
        <f t="shared" si="434"/>
        <v>92</v>
      </c>
      <c r="BF550" s="9">
        <f t="shared" si="461"/>
        <v>8.3717735912058888E-4</v>
      </c>
      <c r="BG550" s="7">
        <f>VLOOKUP(saving_model!AZ550,lapse!$B$4:$C$134,2,FALSE)</f>
        <v>0.01</v>
      </c>
      <c r="BI550">
        <f>discount_curve!K534</f>
        <v>0.58660175280309823</v>
      </c>
    </row>
    <row r="551" spans="1:61" x14ac:dyDescent="0.55000000000000004">
      <c r="A551">
        <f t="shared" si="462"/>
        <v>528</v>
      </c>
      <c r="B551" s="19">
        <f t="shared" ca="1" si="435"/>
        <v>0</v>
      </c>
      <c r="C551">
        <f t="shared" si="416"/>
        <v>0</v>
      </c>
      <c r="D551">
        <f t="shared" si="436"/>
        <v>0</v>
      </c>
      <c r="E551">
        <f t="shared" ca="1" si="437"/>
        <v>0</v>
      </c>
      <c r="F551">
        <f t="shared" si="417"/>
        <v>0</v>
      </c>
      <c r="G551">
        <f t="shared" si="438"/>
        <v>0</v>
      </c>
      <c r="H551">
        <f t="shared" si="439"/>
        <v>0</v>
      </c>
      <c r="I551" s="19">
        <f t="shared" si="440"/>
        <v>0</v>
      </c>
      <c r="J551" s="26">
        <f t="shared" si="441"/>
        <v>0</v>
      </c>
      <c r="L551" s="19">
        <f t="shared" si="442"/>
        <v>0</v>
      </c>
      <c r="M551" s="26">
        <f t="shared" si="418"/>
        <v>0</v>
      </c>
      <c r="N551" s="18">
        <f t="shared" si="443"/>
        <v>0</v>
      </c>
      <c r="O551" s="18">
        <f t="shared" si="444"/>
        <v>0</v>
      </c>
      <c r="P551" s="18">
        <f t="shared" si="445"/>
        <v>0</v>
      </c>
      <c r="Q551" s="18">
        <f t="shared" si="446"/>
        <v>0</v>
      </c>
      <c r="R551" s="18">
        <f t="shared" si="447"/>
        <v>0</v>
      </c>
      <c r="S551" s="26">
        <f t="shared" si="448"/>
        <v>0</v>
      </c>
      <c r="T551" s="27">
        <f t="shared" si="449"/>
        <v>0</v>
      </c>
      <c r="U551" s="27"/>
      <c r="V551" s="19">
        <f t="shared" si="419"/>
        <v>0</v>
      </c>
      <c r="W551" s="19">
        <f t="shared" ca="1" si="420"/>
        <v>0</v>
      </c>
      <c r="X551" s="19">
        <f t="shared" si="421"/>
        <v>0</v>
      </c>
      <c r="Y551" s="19">
        <f t="shared" si="422"/>
        <v>0</v>
      </c>
      <c r="Z551" s="19">
        <f t="shared" si="415"/>
        <v>0</v>
      </c>
      <c r="AA551" s="19">
        <f t="shared" ca="1" si="450"/>
        <v>0</v>
      </c>
      <c r="AB551">
        <f t="shared" si="413"/>
        <v>0</v>
      </c>
      <c r="AC551" s="19">
        <f t="shared" si="423"/>
        <v>0</v>
      </c>
      <c r="AD551" s="29">
        <f t="shared" si="414"/>
        <v>0</v>
      </c>
      <c r="AE551" s="19">
        <f t="shared" ca="1" si="424"/>
        <v>0</v>
      </c>
      <c r="AF551" s="29">
        <f t="shared" ca="1" si="451"/>
        <v>0</v>
      </c>
      <c r="AG551" s="19"/>
      <c r="AH551" s="19">
        <f t="shared" si="425"/>
        <v>0</v>
      </c>
      <c r="AI551" s="19">
        <f>SUM($AH$23:AH551)</f>
        <v>100000</v>
      </c>
      <c r="AJ551" s="19">
        <f t="shared" si="452"/>
        <v>165754.6610979361</v>
      </c>
      <c r="AK551" s="19">
        <f t="shared" ca="1" si="453"/>
        <v>165754.6610979361</v>
      </c>
      <c r="AL551" s="20">
        <f ca="1">IF($F$13,OFFSET(product_specs!$J$5,MIN(10,saving_model!AZ551),saving_model!$G$14),0)</f>
        <v>0</v>
      </c>
      <c r="AM551" s="19">
        <f t="shared" si="454"/>
        <v>165754.6610979361</v>
      </c>
      <c r="AN551" s="19">
        <f t="shared" si="463"/>
        <v>165261.83779753809</v>
      </c>
      <c r="AO551" s="19">
        <f t="shared" si="455"/>
        <v>0</v>
      </c>
      <c r="AP551" s="19">
        <f t="shared" si="456"/>
        <v>0</v>
      </c>
      <c r="AQ551" s="18">
        <f t="shared" si="426"/>
        <v>137.71819816461507</v>
      </c>
      <c r="AR551" s="18">
        <f t="shared" si="457"/>
        <v>0</v>
      </c>
      <c r="AS551" s="18">
        <f t="shared" si="458"/>
        <v>1261.082997125282</v>
      </c>
      <c r="AT551" s="3">
        <f>return!Q534</f>
        <v>7.6371822613494622E-3</v>
      </c>
      <c r="AU551" s="8">
        <f t="shared" si="427"/>
        <v>1.2453938515121359</v>
      </c>
      <c r="AV551">
        <f t="shared" si="428"/>
        <v>0</v>
      </c>
      <c r="AW551">
        <f t="shared" si="429"/>
        <v>0</v>
      </c>
      <c r="AX551">
        <f t="shared" si="459"/>
        <v>0</v>
      </c>
      <c r="AY551">
        <f t="shared" si="430"/>
        <v>0</v>
      </c>
      <c r="AZ551">
        <f t="shared" si="431"/>
        <v>44</v>
      </c>
      <c r="BA551">
        <f t="shared" si="432"/>
        <v>5</v>
      </c>
      <c r="BB551">
        <f t="shared" si="460"/>
        <v>8.1709400070986149E-3</v>
      </c>
      <c r="BC551">
        <f t="shared" si="433"/>
        <v>9.376267690156434E-2</v>
      </c>
      <c r="BD551">
        <f>VLOOKUP(MIN(90,BE551),mortality!$A$4:$G$76,saving_model!BA551+2,FALSE)</f>
        <v>4.688133845078217E-2</v>
      </c>
      <c r="BE551">
        <f t="shared" si="434"/>
        <v>93</v>
      </c>
      <c r="BF551" s="9">
        <f t="shared" si="461"/>
        <v>8.3717735912058888E-4</v>
      </c>
      <c r="BG551" s="7">
        <f>VLOOKUP(saving_model!AZ551,lapse!$B$4:$C$134,2,FALSE)</f>
        <v>0.01</v>
      </c>
      <c r="BI551">
        <f>discount_curve!K535</f>
        <v>0.58804979246954825</v>
      </c>
    </row>
    <row r="552" spans="1:61" x14ac:dyDescent="0.55000000000000004">
      <c r="A552">
        <f t="shared" si="462"/>
        <v>529</v>
      </c>
      <c r="B552" s="19">
        <f t="shared" ca="1" si="435"/>
        <v>0</v>
      </c>
      <c r="C552">
        <f t="shared" si="416"/>
        <v>0</v>
      </c>
      <c r="D552">
        <f t="shared" si="436"/>
        <v>0</v>
      </c>
      <c r="E552">
        <f t="shared" ca="1" si="437"/>
        <v>0</v>
      </c>
      <c r="F552">
        <f t="shared" si="417"/>
        <v>0</v>
      </c>
      <c r="G552">
        <f t="shared" si="438"/>
        <v>0</v>
      </c>
      <c r="H552">
        <f t="shared" si="439"/>
        <v>0</v>
      </c>
      <c r="I552" s="19">
        <f t="shared" si="440"/>
        <v>0</v>
      </c>
      <c r="J552" s="26">
        <f t="shared" si="441"/>
        <v>0</v>
      </c>
      <c r="L552" s="19">
        <f t="shared" si="442"/>
        <v>0</v>
      </c>
      <c r="M552" s="26">
        <f t="shared" si="418"/>
        <v>0</v>
      </c>
      <c r="N552" s="18">
        <f t="shared" si="443"/>
        <v>0</v>
      </c>
      <c r="O552" s="18">
        <f t="shared" si="444"/>
        <v>0</v>
      </c>
      <c r="P552" s="18">
        <f t="shared" si="445"/>
        <v>0</v>
      </c>
      <c r="Q552" s="18">
        <f t="shared" si="446"/>
        <v>0</v>
      </c>
      <c r="R552" s="18">
        <f t="shared" si="447"/>
        <v>0</v>
      </c>
      <c r="S552" s="26">
        <f t="shared" si="448"/>
        <v>0</v>
      </c>
      <c r="T552" s="27">
        <f t="shared" si="449"/>
        <v>0</v>
      </c>
      <c r="U552" s="27"/>
      <c r="V552" s="19">
        <f t="shared" si="419"/>
        <v>0</v>
      </c>
      <c r="W552" s="19">
        <f t="shared" ca="1" si="420"/>
        <v>0</v>
      </c>
      <c r="X552" s="19">
        <f t="shared" si="421"/>
        <v>0</v>
      </c>
      <c r="Y552" s="19">
        <f t="shared" si="422"/>
        <v>0</v>
      </c>
      <c r="Z552" s="19">
        <f t="shared" si="415"/>
        <v>0</v>
      </c>
      <c r="AA552" s="19">
        <f t="shared" ca="1" si="450"/>
        <v>0</v>
      </c>
      <c r="AB552">
        <f t="shared" si="413"/>
        <v>0</v>
      </c>
      <c r="AC552" s="19">
        <f t="shared" si="423"/>
        <v>0</v>
      </c>
      <c r="AD552" s="29">
        <f t="shared" si="414"/>
        <v>0</v>
      </c>
      <c r="AE552" s="19">
        <f t="shared" ca="1" si="424"/>
        <v>0</v>
      </c>
      <c r="AF552" s="29">
        <f t="shared" ca="1" si="451"/>
        <v>0</v>
      </c>
      <c r="AG552" s="19"/>
      <c r="AH552" s="19">
        <f t="shared" si="425"/>
        <v>0</v>
      </c>
      <c r="AI552" s="19">
        <f>SUM($AH$23:AH552)</f>
        <v>100000</v>
      </c>
      <c r="AJ552" s="19">
        <f t="shared" si="452"/>
        <v>167052.65858550082</v>
      </c>
      <c r="AK552" s="19">
        <f t="shared" ca="1" si="453"/>
        <v>167052.65858550082</v>
      </c>
      <c r="AL552" s="20">
        <f ca="1">IF($F$13,OFFSET(product_specs!$J$5,MIN(10,saving_model!AZ552),saving_model!$G$14),0)</f>
        <v>0</v>
      </c>
      <c r="AM552" s="19">
        <f t="shared" si="454"/>
        <v>167052.65858550082</v>
      </c>
      <c r="AN552" s="19">
        <f t="shared" si="463"/>
        <v>166385.20259649874</v>
      </c>
      <c r="AO552" s="19">
        <f t="shared" si="455"/>
        <v>0</v>
      </c>
      <c r="AP552" s="19">
        <f t="shared" si="456"/>
        <v>0</v>
      </c>
      <c r="AQ552" s="18">
        <f t="shared" si="426"/>
        <v>138.65433549708229</v>
      </c>
      <c r="AR552" s="18">
        <f t="shared" si="457"/>
        <v>0</v>
      </c>
      <c r="AS552" s="18">
        <f t="shared" si="458"/>
        <v>1612.2206489983075</v>
      </c>
      <c r="AT552" s="3">
        <f>return!Q535</f>
        <v>9.6977691619026807E-3</v>
      </c>
      <c r="AU552" s="8">
        <f t="shared" si="427"/>
        <v>1.2459115802237437</v>
      </c>
      <c r="AV552">
        <f t="shared" si="428"/>
        <v>0</v>
      </c>
      <c r="AW552">
        <f t="shared" si="429"/>
        <v>0</v>
      </c>
      <c r="AX552">
        <f t="shared" si="459"/>
        <v>0</v>
      </c>
      <c r="AY552">
        <f t="shared" si="430"/>
        <v>0</v>
      </c>
      <c r="AZ552">
        <f t="shared" si="431"/>
        <v>44</v>
      </c>
      <c r="BA552">
        <f t="shared" si="432"/>
        <v>5</v>
      </c>
      <c r="BB552">
        <f t="shared" si="460"/>
        <v>8.1709400070986149E-3</v>
      </c>
      <c r="BC552">
        <f t="shared" si="433"/>
        <v>9.376267690156434E-2</v>
      </c>
      <c r="BD552">
        <f>VLOOKUP(MIN(90,BE552),mortality!$A$4:$G$76,saving_model!BA552+2,FALSE)</f>
        <v>4.688133845078217E-2</v>
      </c>
      <c r="BE552">
        <f t="shared" si="434"/>
        <v>93</v>
      </c>
      <c r="BF552" s="9">
        <f t="shared" si="461"/>
        <v>8.3717735912058888E-4</v>
      </c>
      <c r="BG552" s="7">
        <f>VLOOKUP(saving_model!AZ552,lapse!$B$4:$C$134,2,FALSE)</f>
        <v>0.01</v>
      </c>
      <c r="BI552">
        <f>discount_curve!K536</f>
        <v>0.58745876145263254</v>
      </c>
    </row>
    <row r="553" spans="1:61" x14ac:dyDescent="0.55000000000000004">
      <c r="A553">
        <f t="shared" si="462"/>
        <v>530</v>
      </c>
      <c r="B553" s="19">
        <f t="shared" ca="1" si="435"/>
        <v>0</v>
      </c>
      <c r="C553">
        <f t="shared" si="416"/>
        <v>0</v>
      </c>
      <c r="D553">
        <f t="shared" si="436"/>
        <v>0</v>
      </c>
      <c r="E553">
        <f t="shared" ca="1" si="437"/>
        <v>0</v>
      </c>
      <c r="F553">
        <f t="shared" si="417"/>
        <v>0</v>
      </c>
      <c r="G553">
        <f t="shared" si="438"/>
        <v>0</v>
      </c>
      <c r="H553">
        <f t="shared" si="439"/>
        <v>0</v>
      </c>
      <c r="I553" s="19">
        <f t="shared" si="440"/>
        <v>0</v>
      </c>
      <c r="J553" s="26">
        <f t="shared" si="441"/>
        <v>0</v>
      </c>
      <c r="L553" s="19">
        <f t="shared" si="442"/>
        <v>0</v>
      </c>
      <c r="M553" s="26">
        <f t="shared" si="418"/>
        <v>0</v>
      </c>
      <c r="N553" s="18">
        <f t="shared" si="443"/>
        <v>0</v>
      </c>
      <c r="O553" s="18">
        <f t="shared" si="444"/>
        <v>0</v>
      </c>
      <c r="P553" s="18">
        <f t="shared" si="445"/>
        <v>0</v>
      </c>
      <c r="Q553" s="18">
        <f t="shared" si="446"/>
        <v>0</v>
      </c>
      <c r="R553" s="18">
        <f t="shared" si="447"/>
        <v>0</v>
      </c>
      <c r="S553" s="26">
        <f t="shared" si="448"/>
        <v>0</v>
      </c>
      <c r="T553" s="27">
        <f t="shared" si="449"/>
        <v>0</v>
      </c>
      <c r="U553" s="27"/>
      <c r="V553" s="19">
        <f t="shared" si="419"/>
        <v>0</v>
      </c>
      <c r="W553" s="19">
        <f t="shared" ca="1" si="420"/>
        <v>0</v>
      </c>
      <c r="X553" s="19">
        <f t="shared" si="421"/>
        <v>0</v>
      </c>
      <c r="Y553" s="19">
        <f t="shared" si="422"/>
        <v>0</v>
      </c>
      <c r="Z553" s="19">
        <f t="shared" si="415"/>
        <v>0</v>
      </c>
      <c r="AA553" s="19">
        <f t="shared" ca="1" si="450"/>
        <v>0</v>
      </c>
      <c r="AB553">
        <f t="shared" si="413"/>
        <v>0</v>
      </c>
      <c r="AC553" s="19">
        <f t="shared" si="423"/>
        <v>0</v>
      </c>
      <c r="AD553" s="29">
        <f t="shared" si="414"/>
        <v>0</v>
      </c>
      <c r="AE553" s="19">
        <f t="shared" ca="1" si="424"/>
        <v>0</v>
      </c>
      <c r="AF553" s="29">
        <f t="shared" ca="1" si="451"/>
        <v>0</v>
      </c>
      <c r="AG553" s="19"/>
      <c r="AH553" s="19">
        <f t="shared" si="425"/>
        <v>0</v>
      </c>
      <c r="AI553" s="19">
        <f>SUM($AH$23:AH553)</f>
        <v>100000</v>
      </c>
      <c r="AJ553" s="19">
        <f t="shared" si="452"/>
        <v>167865.77521043844</v>
      </c>
      <c r="AK553" s="19">
        <f t="shared" ca="1" si="453"/>
        <v>167865.77521043844</v>
      </c>
      <c r="AL553" s="20">
        <f ca="1">IF($F$13,OFFSET(product_specs!$J$5,MIN(10,saving_model!AZ553),saving_model!$G$14),0)</f>
        <v>0</v>
      </c>
      <c r="AM553" s="19">
        <f t="shared" si="454"/>
        <v>167865.77521043844</v>
      </c>
      <c r="AN553" s="19">
        <f t="shared" si="463"/>
        <v>167858.76890999996</v>
      </c>
      <c r="AO553" s="19">
        <f t="shared" si="455"/>
        <v>0</v>
      </c>
      <c r="AP553" s="19">
        <f t="shared" si="456"/>
        <v>0</v>
      </c>
      <c r="AQ553" s="18">
        <f t="shared" si="426"/>
        <v>139.88230742499996</v>
      </c>
      <c r="AR553" s="18">
        <f t="shared" si="457"/>
        <v>0</v>
      </c>
      <c r="AS553" s="18">
        <f t="shared" si="458"/>
        <v>293.77721572697294</v>
      </c>
      <c r="AT553" s="3">
        <f>return!Q536</f>
        <v>1.7516048530843431E-3</v>
      </c>
      <c r="AU553" s="8">
        <f t="shared" si="427"/>
        <v>1.2464295241628625</v>
      </c>
      <c r="AV553">
        <f t="shared" si="428"/>
        <v>0</v>
      </c>
      <c r="AW553">
        <f t="shared" si="429"/>
        <v>0</v>
      </c>
      <c r="AX553">
        <f t="shared" si="459"/>
        <v>0</v>
      </c>
      <c r="AY553">
        <f t="shared" si="430"/>
        <v>0</v>
      </c>
      <c r="AZ553">
        <f t="shared" si="431"/>
        <v>44</v>
      </c>
      <c r="BA553">
        <f t="shared" si="432"/>
        <v>5</v>
      </c>
      <c r="BB553">
        <f t="shared" si="460"/>
        <v>8.1709400070986149E-3</v>
      </c>
      <c r="BC553">
        <f t="shared" si="433"/>
        <v>9.376267690156434E-2</v>
      </c>
      <c r="BD553">
        <f>VLOOKUP(MIN(90,BE553),mortality!$A$4:$G$76,saving_model!BA553+2,FALSE)</f>
        <v>4.688133845078217E-2</v>
      </c>
      <c r="BE553">
        <f t="shared" si="434"/>
        <v>93</v>
      </c>
      <c r="BF553" s="9">
        <f t="shared" si="461"/>
        <v>8.3717735912058888E-4</v>
      </c>
      <c r="BG553" s="7">
        <f>VLOOKUP(saving_model!AZ553,lapse!$B$4:$C$134,2,FALSE)</f>
        <v>0.01</v>
      </c>
      <c r="BI553">
        <f>discount_curve!K537</f>
        <v>0.58686832446307213</v>
      </c>
    </row>
    <row r="554" spans="1:61" x14ac:dyDescent="0.55000000000000004">
      <c r="A554">
        <f t="shared" si="462"/>
        <v>531</v>
      </c>
      <c r="B554" s="19">
        <f t="shared" ca="1" si="435"/>
        <v>0</v>
      </c>
      <c r="C554">
        <f t="shared" si="416"/>
        <v>0</v>
      </c>
      <c r="D554">
        <f t="shared" si="436"/>
        <v>0</v>
      </c>
      <c r="E554">
        <f t="shared" ca="1" si="437"/>
        <v>0</v>
      </c>
      <c r="F554">
        <f t="shared" si="417"/>
        <v>0</v>
      </c>
      <c r="G554">
        <f t="shared" si="438"/>
        <v>0</v>
      </c>
      <c r="H554">
        <f t="shared" si="439"/>
        <v>0</v>
      </c>
      <c r="I554" s="19">
        <f t="shared" si="440"/>
        <v>0</v>
      </c>
      <c r="J554" s="26">
        <f t="shared" si="441"/>
        <v>0</v>
      </c>
      <c r="L554" s="19">
        <f t="shared" si="442"/>
        <v>0</v>
      </c>
      <c r="M554" s="26">
        <f t="shared" si="418"/>
        <v>0</v>
      </c>
      <c r="N554" s="18">
        <f t="shared" si="443"/>
        <v>0</v>
      </c>
      <c r="O554" s="18">
        <f t="shared" si="444"/>
        <v>0</v>
      </c>
      <c r="P554" s="18">
        <f t="shared" si="445"/>
        <v>0</v>
      </c>
      <c r="Q554" s="18">
        <f t="shared" si="446"/>
        <v>0</v>
      </c>
      <c r="R554" s="18">
        <f t="shared" si="447"/>
        <v>0</v>
      </c>
      <c r="S554" s="26">
        <f t="shared" si="448"/>
        <v>0</v>
      </c>
      <c r="T554" s="27">
        <f t="shared" si="449"/>
        <v>0</v>
      </c>
      <c r="U554" s="27"/>
      <c r="V554" s="19">
        <f t="shared" si="419"/>
        <v>0</v>
      </c>
      <c r="W554" s="19">
        <f t="shared" ca="1" si="420"/>
        <v>0</v>
      </c>
      <c r="X554" s="19">
        <f t="shared" si="421"/>
        <v>0</v>
      </c>
      <c r="Y554" s="19">
        <f t="shared" si="422"/>
        <v>0</v>
      </c>
      <c r="Z554" s="19">
        <f t="shared" si="415"/>
        <v>0</v>
      </c>
      <c r="AA554" s="19">
        <f t="shared" ca="1" si="450"/>
        <v>0</v>
      </c>
      <c r="AB554">
        <f t="shared" si="413"/>
        <v>0</v>
      </c>
      <c r="AC554" s="19">
        <f t="shared" si="423"/>
        <v>0</v>
      </c>
      <c r="AD554" s="29">
        <f t="shared" si="414"/>
        <v>0</v>
      </c>
      <c r="AE554" s="19">
        <f t="shared" ca="1" si="424"/>
        <v>0</v>
      </c>
      <c r="AF554" s="29">
        <f t="shared" ca="1" si="451"/>
        <v>0</v>
      </c>
      <c r="AG554" s="19"/>
      <c r="AH554" s="19">
        <f t="shared" si="425"/>
        <v>0</v>
      </c>
      <c r="AI554" s="19">
        <f>SUM($AH$23:AH554)</f>
        <v>100000</v>
      </c>
      <c r="AJ554" s="19">
        <f t="shared" si="452"/>
        <v>168574.04919137628</v>
      </c>
      <c r="AK554" s="19">
        <f t="shared" ca="1" si="453"/>
        <v>168574.04919137628</v>
      </c>
      <c r="AL554" s="20">
        <f ca="1">IF($F$13,OFFSET(product_specs!$J$5,MIN(10,saving_model!AZ554),saving_model!$G$14),0)</f>
        <v>0</v>
      </c>
      <c r="AM554" s="19">
        <f t="shared" si="454"/>
        <v>168574.04919137628</v>
      </c>
      <c r="AN554" s="19">
        <f t="shared" si="463"/>
        <v>168012.66381830192</v>
      </c>
      <c r="AO554" s="19">
        <f t="shared" si="455"/>
        <v>0</v>
      </c>
      <c r="AP554" s="19">
        <f t="shared" si="456"/>
        <v>0</v>
      </c>
      <c r="AQ554" s="18">
        <f t="shared" si="426"/>
        <v>140.01055318191825</v>
      </c>
      <c r="AR554" s="18">
        <f t="shared" si="457"/>
        <v>0</v>
      </c>
      <c r="AS554" s="18">
        <f t="shared" si="458"/>
        <v>1402.7918525125735</v>
      </c>
      <c r="AT554" s="3">
        <f>return!Q537</f>
        <v>8.3562857036467708E-3</v>
      </c>
      <c r="AU554" s="8">
        <f t="shared" si="427"/>
        <v>1.2469476834189654</v>
      </c>
      <c r="AV554">
        <f t="shared" si="428"/>
        <v>0</v>
      </c>
      <c r="AW554">
        <f t="shared" si="429"/>
        <v>0</v>
      </c>
      <c r="AX554">
        <f t="shared" si="459"/>
        <v>0</v>
      </c>
      <c r="AY554">
        <f t="shared" si="430"/>
        <v>0</v>
      </c>
      <c r="AZ554">
        <f t="shared" si="431"/>
        <v>44</v>
      </c>
      <c r="BA554">
        <f t="shared" si="432"/>
        <v>5</v>
      </c>
      <c r="BB554">
        <f t="shared" si="460"/>
        <v>8.1709400070986149E-3</v>
      </c>
      <c r="BC554">
        <f t="shared" si="433"/>
        <v>9.376267690156434E-2</v>
      </c>
      <c r="BD554">
        <f>VLOOKUP(MIN(90,BE554),mortality!$A$4:$G$76,saving_model!BA554+2,FALSE)</f>
        <v>4.688133845078217E-2</v>
      </c>
      <c r="BE554">
        <f t="shared" si="434"/>
        <v>93</v>
      </c>
      <c r="BF554" s="9">
        <f t="shared" si="461"/>
        <v>8.3717735912058888E-4</v>
      </c>
      <c r="BG554" s="7">
        <f>VLOOKUP(saving_model!AZ554,lapse!$B$4:$C$134,2,FALSE)</f>
        <v>0.01</v>
      </c>
      <c r="BI554">
        <f>discount_curve!K538</f>
        <v>0.58627848090382806</v>
      </c>
    </row>
    <row r="555" spans="1:61" x14ac:dyDescent="0.55000000000000004">
      <c r="A555">
        <f t="shared" si="462"/>
        <v>532</v>
      </c>
      <c r="B555" s="19">
        <f t="shared" ca="1" si="435"/>
        <v>0</v>
      </c>
      <c r="C555">
        <f t="shared" si="416"/>
        <v>0</v>
      </c>
      <c r="D555">
        <f t="shared" si="436"/>
        <v>0</v>
      </c>
      <c r="E555">
        <f t="shared" ca="1" si="437"/>
        <v>0</v>
      </c>
      <c r="F555">
        <f t="shared" si="417"/>
        <v>0</v>
      </c>
      <c r="G555">
        <f t="shared" si="438"/>
        <v>0</v>
      </c>
      <c r="H555">
        <f t="shared" si="439"/>
        <v>0</v>
      </c>
      <c r="I555" s="19">
        <f t="shared" si="440"/>
        <v>0</v>
      </c>
      <c r="J555" s="26">
        <f t="shared" si="441"/>
        <v>0</v>
      </c>
      <c r="L555" s="19">
        <f t="shared" si="442"/>
        <v>0</v>
      </c>
      <c r="M555" s="26">
        <f t="shared" si="418"/>
        <v>0</v>
      </c>
      <c r="N555" s="18">
        <f t="shared" si="443"/>
        <v>0</v>
      </c>
      <c r="O555" s="18">
        <f t="shared" si="444"/>
        <v>0</v>
      </c>
      <c r="P555" s="18">
        <f t="shared" si="445"/>
        <v>0</v>
      </c>
      <c r="Q555" s="18">
        <f t="shared" si="446"/>
        <v>0</v>
      </c>
      <c r="R555" s="18">
        <f t="shared" si="447"/>
        <v>0</v>
      </c>
      <c r="S555" s="26">
        <f t="shared" si="448"/>
        <v>0</v>
      </c>
      <c r="T555" s="27">
        <f t="shared" si="449"/>
        <v>0</v>
      </c>
      <c r="U555" s="27"/>
      <c r="V555" s="19">
        <f t="shared" si="419"/>
        <v>0</v>
      </c>
      <c r="W555" s="19">
        <f t="shared" ca="1" si="420"/>
        <v>0</v>
      </c>
      <c r="X555" s="19">
        <f t="shared" si="421"/>
        <v>0</v>
      </c>
      <c r="Y555" s="19">
        <f t="shared" si="422"/>
        <v>0</v>
      </c>
      <c r="Z555" s="19">
        <f t="shared" si="415"/>
        <v>0</v>
      </c>
      <c r="AA555" s="19">
        <f t="shared" ca="1" si="450"/>
        <v>0</v>
      </c>
      <c r="AB555">
        <f t="shared" si="413"/>
        <v>0</v>
      </c>
      <c r="AC555" s="19">
        <f t="shared" si="423"/>
        <v>0</v>
      </c>
      <c r="AD555" s="29">
        <f t="shared" si="414"/>
        <v>0</v>
      </c>
      <c r="AE555" s="19">
        <f t="shared" ca="1" si="424"/>
        <v>0</v>
      </c>
      <c r="AF555" s="29">
        <f t="shared" ca="1" si="451"/>
        <v>0</v>
      </c>
      <c r="AG555" s="19"/>
      <c r="AH555" s="19">
        <f t="shared" si="425"/>
        <v>0</v>
      </c>
      <c r="AI555" s="19">
        <f>SUM($AH$23:AH555)</f>
        <v>100000</v>
      </c>
      <c r="AJ555" s="19">
        <f t="shared" si="452"/>
        <v>168659.27570343544</v>
      </c>
      <c r="AK555" s="19">
        <f t="shared" ca="1" si="453"/>
        <v>168659.27570343544</v>
      </c>
      <c r="AL555" s="20">
        <f ca="1">IF($F$13,OFFSET(product_specs!$J$5,MIN(10,saving_model!AZ555),saving_model!$G$14),0)</f>
        <v>0</v>
      </c>
      <c r="AM555" s="19">
        <f t="shared" si="454"/>
        <v>168659.27570343544</v>
      </c>
      <c r="AN555" s="19">
        <f t="shared" si="463"/>
        <v>169275.44511763257</v>
      </c>
      <c r="AO555" s="19">
        <f t="shared" si="455"/>
        <v>0</v>
      </c>
      <c r="AP555" s="19">
        <f t="shared" si="456"/>
        <v>0</v>
      </c>
      <c r="AQ555" s="18">
        <f t="shared" si="426"/>
        <v>141.06287093136049</v>
      </c>
      <c r="AR555" s="18">
        <f t="shared" si="457"/>
        <v>0</v>
      </c>
      <c r="AS555" s="18">
        <f t="shared" si="458"/>
        <v>-950.21308653158076</v>
      </c>
      <c r="AT555" s="3">
        <f>return!Q538</f>
        <v>-5.6180953506282938E-3</v>
      </c>
      <c r="AU555" s="8">
        <f t="shared" si="427"/>
        <v>1.2474660580815631</v>
      </c>
      <c r="AV555">
        <f t="shared" si="428"/>
        <v>0</v>
      </c>
      <c r="AW555">
        <f t="shared" si="429"/>
        <v>0</v>
      </c>
      <c r="AX555">
        <f t="shared" si="459"/>
        <v>0</v>
      </c>
      <c r="AY555">
        <f t="shared" si="430"/>
        <v>0</v>
      </c>
      <c r="AZ555">
        <f t="shared" si="431"/>
        <v>44</v>
      </c>
      <c r="BA555">
        <f t="shared" si="432"/>
        <v>5</v>
      </c>
      <c r="BB555">
        <f t="shared" si="460"/>
        <v>8.1709400070986149E-3</v>
      </c>
      <c r="BC555">
        <f t="shared" si="433"/>
        <v>9.376267690156434E-2</v>
      </c>
      <c r="BD555">
        <f>VLOOKUP(MIN(90,BE555),mortality!$A$4:$G$76,saving_model!BA555+2,FALSE)</f>
        <v>4.688133845078217E-2</v>
      </c>
      <c r="BE555">
        <f t="shared" si="434"/>
        <v>93</v>
      </c>
      <c r="BF555" s="9">
        <f t="shared" si="461"/>
        <v>8.3717735912058888E-4</v>
      </c>
      <c r="BG555" s="7">
        <f>VLOOKUP(saving_model!AZ555,lapse!$B$4:$C$134,2,FALSE)</f>
        <v>0.01</v>
      </c>
      <c r="BI555">
        <f>discount_curve!K539</f>
        <v>0.58568923017846131</v>
      </c>
    </row>
    <row r="556" spans="1:61" x14ac:dyDescent="0.55000000000000004">
      <c r="A556">
        <f t="shared" si="462"/>
        <v>533</v>
      </c>
      <c r="B556" s="19">
        <f t="shared" ca="1" si="435"/>
        <v>0</v>
      </c>
      <c r="C556">
        <f t="shared" si="416"/>
        <v>0</v>
      </c>
      <c r="D556">
        <f t="shared" si="436"/>
        <v>0</v>
      </c>
      <c r="E556">
        <f t="shared" ca="1" si="437"/>
        <v>0</v>
      </c>
      <c r="F556">
        <f t="shared" si="417"/>
        <v>0</v>
      </c>
      <c r="G556">
        <f t="shared" si="438"/>
        <v>0</v>
      </c>
      <c r="H556">
        <f t="shared" si="439"/>
        <v>0</v>
      </c>
      <c r="I556" s="19">
        <f t="shared" si="440"/>
        <v>0</v>
      </c>
      <c r="J556" s="26">
        <f t="shared" si="441"/>
        <v>0</v>
      </c>
      <c r="L556" s="19">
        <f t="shared" si="442"/>
        <v>0</v>
      </c>
      <c r="M556" s="26">
        <f t="shared" si="418"/>
        <v>0</v>
      </c>
      <c r="N556" s="18">
        <f t="shared" si="443"/>
        <v>0</v>
      </c>
      <c r="O556" s="18">
        <f t="shared" si="444"/>
        <v>0</v>
      </c>
      <c r="P556" s="18">
        <f t="shared" si="445"/>
        <v>0</v>
      </c>
      <c r="Q556" s="18">
        <f t="shared" si="446"/>
        <v>0</v>
      </c>
      <c r="R556" s="18">
        <f t="shared" si="447"/>
        <v>0</v>
      </c>
      <c r="S556" s="26">
        <f t="shared" si="448"/>
        <v>0</v>
      </c>
      <c r="T556" s="27">
        <f t="shared" si="449"/>
        <v>0</v>
      </c>
      <c r="U556" s="27"/>
      <c r="V556" s="19">
        <f t="shared" si="419"/>
        <v>0</v>
      </c>
      <c r="W556" s="19">
        <f t="shared" ca="1" si="420"/>
        <v>0</v>
      </c>
      <c r="X556" s="19">
        <f t="shared" si="421"/>
        <v>0</v>
      </c>
      <c r="Y556" s="19">
        <f t="shared" si="422"/>
        <v>0</v>
      </c>
      <c r="Z556" s="19">
        <f t="shared" si="415"/>
        <v>0</v>
      </c>
      <c r="AA556" s="19">
        <f t="shared" ca="1" si="450"/>
        <v>0</v>
      </c>
      <c r="AB556">
        <f t="shared" si="413"/>
        <v>0</v>
      </c>
      <c r="AC556" s="19">
        <f t="shared" si="423"/>
        <v>0</v>
      </c>
      <c r="AD556" s="29">
        <f t="shared" si="414"/>
        <v>0</v>
      </c>
      <c r="AE556" s="19">
        <f t="shared" ca="1" si="424"/>
        <v>0</v>
      </c>
      <c r="AF556" s="29">
        <f t="shared" ca="1" si="451"/>
        <v>0</v>
      </c>
      <c r="AG556" s="19"/>
      <c r="AH556" s="19">
        <f t="shared" si="425"/>
        <v>0</v>
      </c>
      <c r="AI556" s="19">
        <f>SUM($AH$23:AH556)</f>
        <v>100000</v>
      </c>
      <c r="AJ556" s="19">
        <f t="shared" si="452"/>
        <v>168764.36208976991</v>
      </c>
      <c r="AK556" s="19">
        <f t="shared" ca="1" si="453"/>
        <v>168764.36208976991</v>
      </c>
      <c r="AL556" s="20">
        <f ca="1">IF($F$13,OFFSET(product_specs!$J$5,MIN(10,saving_model!AZ556),saving_model!$G$14),0)</f>
        <v>0</v>
      </c>
      <c r="AM556" s="19">
        <f t="shared" si="454"/>
        <v>168764.36208976991</v>
      </c>
      <c r="AN556" s="19">
        <f t="shared" si="463"/>
        <v>168184.16916016964</v>
      </c>
      <c r="AO556" s="19">
        <f t="shared" si="455"/>
        <v>0</v>
      </c>
      <c r="AP556" s="19">
        <f t="shared" si="456"/>
        <v>0</v>
      </c>
      <c r="AQ556" s="18">
        <f t="shared" si="426"/>
        <v>140.15347430014137</v>
      </c>
      <c r="AR556" s="18">
        <f t="shared" si="457"/>
        <v>0</v>
      </c>
      <c r="AS556" s="18">
        <f t="shared" si="458"/>
        <v>1440.692807800812</v>
      </c>
      <c r="AT556" s="3">
        <f>return!Q539</f>
        <v>8.5733062371822211E-3</v>
      </c>
      <c r="AU556" s="8">
        <f t="shared" si="427"/>
        <v>1.2479846482402033</v>
      </c>
      <c r="AV556">
        <f t="shared" si="428"/>
        <v>0</v>
      </c>
      <c r="AW556">
        <f t="shared" si="429"/>
        <v>0</v>
      </c>
      <c r="AX556">
        <f t="shared" si="459"/>
        <v>0</v>
      </c>
      <c r="AY556">
        <f t="shared" si="430"/>
        <v>0</v>
      </c>
      <c r="AZ556">
        <f t="shared" si="431"/>
        <v>44</v>
      </c>
      <c r="BA556">
        <f t="shared" si="432"/>
        <v>5</v>
      </c>
      <c r="BB556">
        <f t="shared" si="460"/>
        <v>8.1709400070986149E-3</v>
      </c>
      <c r="BC556">
        <f t="shared" si="433"/>
        <v>9.376267690156434E-2</v>
      </c>
      <c r="BD556">
        <f>VLOOKUP(MIN(90,BE556),mortality!$A$4:$G$76,saving_model!BA556+2,FALSE)</f>
        <v>4.688133845078217E-2</v>
      </c>
      <c r="BE556">
        <f t="shared" si="434"/>
        <v>93</v>
      </c>
      <c r="BF556" s="9">
        <f t="shared" si="461"/>
        <v>8.3717735912058888E-4</v>
      </c>
      <c r="BG556" s="7">
        <f>VLOOKUP(saving_model!AZ556,lapse!$B$4:$C$134,2,FALSE)</f>
        <v>0.01</v>
      </c>
      <c r="BI556">
        <f>discount_curve!K540</f>
        <v>0.58510057169113272</v>
      </c>
    </row>
    <row r="557" spans="1:61" x14ac:dyDescent="0.55000000000000004">
      <c r="A557">
        <f t="shared" si="462"/>
        <v>534</v>
      </c>
      <c r="B557" s="19">
        <f t="shared" ca="1" si="435"/>
        <v>0</v>
      </c>
      <c r="C557">
        <f t="shared" si="416"/>
        <v>0</v>
      </c>
      <c r="D557">
        <f t="shared" si="436"/>
        <v>0</v>
      </c>
      <c r="E557">
        <f t="shared" ca="1" si="437"/>
        <v>0</v>
      </c>
      <c r="F557">
        <f t="shared" si="417"/>
        <v>0</v>
      </c>
      <c r="G557">
        <f t="shared" si="438"/>
        <v>0</v>
      </c>
      <c r="H557">
        <f t="shared" si="439"/>
        <v>0</v>
      </c>
      <c r="I557" s="19">
        <f t="shared" si="440"/>
        <v>0</v>
      </c>
      <c r="J557" s="26">
        <f t="shared" si="441"/>
        <v>0</v>
      </c>
      <c r="L557" s="19">
        <f t="shared" si="442"/>
        <v>0</v>
      </c>
      <c r="M557" s="26">
        <f t="shared" si="418"/>
        <v>0</v>
      </c>
      <c r="N557" s="18">
        <f t="shared" si="443"/>
        <v>0</v>
      </c>
      <c r="O557" s="18">
        <f t="shared" si="444"/>
        <v>0</v>
      </c>
      <c r="P557" s="18">
        <f t="shared" si="445"/>
        <v>0</v>
      </c>
      <c r="Q557" s="18">
        <f t="shared" si="446"/>
        <v>0</v>
      </c>
      <c r="R557" s="18">
        <f t="shared" si="447"/>
        <v>0</v>
      </c>
      <c r="S557" s="26">
        <f t="shared" si="448"/>
        <v>0</v>
      </c>
      <c r="T557" s="27">
        <f t="shared" si="449"/>
        <v>0</v>
      </c>
      <c r="U557" s="27"/>
      <c r="V557" s="19">
        <f t="shared" si="419"/>
        <v>0</v>
      </c>
      <c r="W557" s="19">
        <f t="shared" ca="1" si="420"/>
        <v>0</v>
      </c>
      <c r="X557" s="19">
        <f t="shared" si="421"/>
        <v>0</v>
      </c>
      <c r="Y557" s="19">
        <f t="shared" si="422"/>
        <v>0</v>
      </c>
      <c r="Z557" s="19">
        <f t="shared" si="415"/>
        <v>0</v>
      </c>
      <c r="AA557" s="19">
        <f t="shared" ca="1" si="450"/>
        <v>0</v>
      </c>
      <c r="AB557">
        <f t="shared" si="413"/>
        <v>0</v>
      </c>
      <c r="AC557" s="19">
        <f t="shared" si="423"/>
        <v>0</v>
      </c>
      <c r="AD557" s="29">
        <f t="shared" si="414"/>
        <v>0</v>
      </c>
      <c r="AE557" s="19">
        <f t="shared" ca="1" si="424"/>
        <v>0</v>
      </c>
      <c r="AF557" s="29">
        <f t="shared" ca="1" si="451"/>
        <v>0</v>
      </c>
      <c r="AG557" s="19"/>
      <c r="AH557" s="19">
        <f t="shared" si="425"/>
        <v>0</v>
      </c>
      <c r="AI557" s="19">
        <f>SUM($AH$23:AH557)</f>
        <v>100000</v>
      </c>
      <c r="AJ557" s="19">
        <f t="shared" si="452"/>
        <v>169745.28640228388</v>
      </c>
      <c r="AK557" s="19">
        <f t="shared" ca="1" si="453"/>
        <v>169745.28640228388</v>
      </c>
      <c r="AL557" s="20">
        <f ca="1">IF($F$13,OFFSET(product_specs!$J$5,MIN(10,saving_model!AZ557),saving_model!$G$14),0)</f>
        <v>0</v>
      </c>
      <c r="AM557" s="19">
        <f t="shared" si="454"/>
        <v>169745.28640228388</v>
      </c>
      <c r="AN557" s="19">
        <f t="shared" si="463"/>
        <v>169484.7084936703</v>
      </c>
      <c r="AO557" s="19">
        <f t="shared" si="455"/>
        <v>0</v>
      </c>
      <c r="AP557" s="19">
        <f t="shared" si="456"/>
        <v>0</v>
      </c>
      <c r="AQ557" s="18">
        <f t="shared" si="426"/>
        <v>141.2372570780586</v>
      </c>
      <c r="AR557" s="18">
        <f t="shared" si="457"/>
        <v>0</v>
      </c>
      <c r="AS557" s="18">
        <f t="shared" si="458"/>
        <v>803.6303313832766</v>
      </c>
      <c r="AT557" s="3">
        <f>return!Q540</f>
        <v>4.7455642990836822E-3</v>
      </c>
      <c r="AU557" s="8">
        <f t="shared" si="427"/>
        <v>1.2485034539844706</v>
      </c>
      <c r="AV557">
        <f t="shared" si="428"/>
        <v>0</v>
      </c>
      <c r="AW557">
        <f t="shared" si="429"/>
        <v>0</v>
      </c>
      <c r="AX557">
        <f t="shared" si="459"/>
        <v>0</v>
      </c>
      <c r="AY557">
        <f t="shared" si="430"/>
        <v>0</v>
      </c>
      <c r="AZ557">
        <f t="shared" si="431"/>
        <v>44</v>
      </c>
      <c r="BA557">
        <f t="shared" si="432"/>
        <v>5</v>
      </c>
      <c r="BB557">
        <f t="shared" si="460"/>
        <v>8.1709400070986149E-3</v>
      </c>
      <c r="BC557">
        <f t="shared" si="433"/>
        <v>9.376267690156434E-2</v>
      </c>
      <c r="BD557">
        <f>VLOOKUP(MIN(90,BE557),mortality!$A$4:$G$76,saving_model!BA557+2,FALSE)</f>
        <v>4.688133845078217E-2</v>
      </c>
      <c r="BE557">
        <f t="shared" si="434"/>
        <v>93</v>
      </c>
      <c r="BF557" s="9">
        <f t="shared" si="461"/>
        <v>8.3717735912058888E-4</v>
      </c>
      <c r="BG557" s="7">
        <f>VLOOKUP(saving_model!AZ557,lapse!$B$4:$C$134,2,FALSE)</f>
        <v>0.01</v>
      </c>
      <c r="BI557">
        <f>discount_curve!K541</f>
        <v>0.584512504846602</v>
      </c>
    </row>
    <row r="558" spans="1:61" x14ac:dyDescent="0.55000000000000004">
      <c r="A558">
        <f t="shared" si="462"/>
        <v>535</v>
      </c>
      <c r="B558" s="19">
        <f t="shared" ca="1" si="435"/>
        <v>0</v>
      </c>
      <c r="C558">
        <f t="shared" si="416"/>
        <v>0</v>
      </c>
      <c r="D558">
        <f t="shared" si="436"/>
        <v>0</v>
      </c>
      <c r="E558">
        <f t="shared" ca="1" si="437"/>
        <v>0</v>
      </c>
      <c r="F558">
        <f t="shared" si="417"/>
        <v>0</v>
      </c>
      <c r="G558">
        <f t="shared" si="438"/>
        <v>0</v>
      </c>
      <c r="H558">
        <f t="shared" si="439"/>
        <v>0</v>
      </c>
      <c r="I558" s="19">
        <f t="shared" si="440"/>
        <v>0</v>
      </c>
      <c r="J558" s="26">
        <f t="shared" si="441"/>
        <v>0</v>
      </c>
      <c r="L558" s="19">
        <f t="shared" si="442"/>
        <v>0</v>
      </c>
      <c r="M558" s="26">
        <f t="shared" si="418"/>
        <v>0</v>
      </c>
      <c r="N558" s="18">
        <f t="shared" si="443"/>
        <v>0</v>
      </c>
      <c r="O558" s="18">
        <f t="shared" si="444"/>
        <v>0</v>
      </c>
      <c r="P558" s="18">
        <f t="shared" si="445"/>
        <v>0</v>
      </c>
      <c r="Q558" s="18">
        <f t="shared" si="446"/>
        <v>0</v>
      </c>
      <c r="R558" s="18">
        <f t="shared" si="447"/>
        <v>0</v>
      </c>
      <c r="S558" s="26">
        <f t="shared" si="448"/>
        <v>0</v>
      </c>
      <c r="T558" s="27">
        <f t="shared" si="449"/>
        <v>0</v>
      </c>
      <c r="U558" s="27"/>
      <c r="V558" s="19">
        <f t="shared" si="419"/>
        <v>0</v>
      </c>
      <c r="W558" s="19">
        <f t="shared" ca="1" si="420"/>
        <v>0</v>
      </c>
      <c r="X558" s="19">
        <f t="shared" si="421"/>
        <v>0</v>
      </c>
      <c r="Y558" s="19">
        <f t="shared" si="422"/>
        <v>0</v>
      </c>
      <c r="Z558" s="19">
        <f t="shared" si="415"/>
        <v>0</v>
      </c>
      <c r="AA558" s="19">
        <f t="shared" ca="1" si="450"/>
        <v>0</v>
      </c>
      <c r="AB558">
        <f t="shared" si="413"/>
        <v>0</v>
      </c>
      <c r="AC558" s="19">
        <f t="shared" si="423"/>
        <v>0</v>
      </c>
      <c r="AD558" s="29">
        <f t="shared" si="414"/>
        <v>0</v>
      </c>
      <c r="AE558" s="19">
        <f t="shared" ca="1" si="424"/>
        <v>0</v>
      </c>
      <c r="AF558" s="29">
        <f t="shared" ca="1" si="451"/>
        <v>0</v>
      </c>
      <c r="AG558" s="19"/>
      <c r="AH558" s="19">
        <f t="shared" si="425"/>
        <v>0</v>
      </c>
      <c r="AI558" s="19">
        <f>SUM($AH$23:AH558)</f>
        <v>100000</v>
      </c>
      <c r="AJ558" s="19">
        <f t="shared" si="452"/>
        <v>170386.41340370005</v>
      </c>
      <c r="AK558" s="19">
        <f t="shared" ca="1" si="453"/>
        <v>170386.41340370005</v>
      </c>
      <c r="AL558" s="20">
        <f ca="1">IF($F$13,OFFSET(product_specs!$J$5,MIN(10,saving_model!AZ558),saving_model!$G$14),0)</f>
        <v>0</v>
      </c>
      <c r="AM558" s="19">
        <f t="shared" si="454"/>
        <v>170386.41340370005</v>
      </c>
      <c r="AN558" s="19">
        <f t="shared" si="463"/>
        <v>170147.10156797554</v>
      </c>
      <c r="AO558" s="19">
        <f t="shared" si="455"/>
        <v>0</v>
      </c>
      <c r="AP558" s="19">
        <f t="shared" si="456"/>
        <v>0</v>
      </c>
      <c r="AQ558" s="18">
        <f t="shared" si="426"/>
        <v>141.78925130664629</v>
      </c>
      <c r="AR558" s="18">
        <f t="shared" si="457"/>
        <v>0</v>
      </c>
      <c r="AS558" s="18">
        <f t="shared" si="458"/>
        <v>762.20217406231984</v>
      </c>
      <c r="AT558" s="3">
        <f>return!Q541</f>
        <v>4.4834020988859802E-3</v>
      </c>
      <c r="AU558" s="8">
        <f t="shared" si="427"/>
        <v>1.2490224754039874</v>
      </c>
      <c r="AV558">
        <f t="shared" si="428"/>
        <v>0</v>
      </c>
      <c r="AW558">
        <f t="shared" si="429"/>
        <v>0</v>
      </c>
      <c r="AX558">
        <f t="shared" si="459"/>
        <v>0</v>
      </c>
      <c r="AY558">
        <f t="shared" si="430"/>
        <v>0</v>
      </c>
      <c r="AZ558">
        <f t="shared" si="431"/>
        <v>44</v>
      </c>
      <c r="BA558">
        <f t="shared" si="432"/>
        <v>5</v>
      </c>
      <c r="BB558">
        <f t="shared" si="460"/>
        <v>8.1709400070986149E-3</v>
      </c>
      <c r="BC558">
        <f t="shared" si="433"/>
        <v>9.376267690156434E-2</v>
      </c>
      <c r="BD558">
        <f>VLOOKUP(MIN(90,BE558),mortality!$A$4:$G$76,saving_model!BA558+2,FALSE)</f>
        <v>4.688133845078217E-2</v>
      </c>
      <c r="BE558">
        <f t="shared" si="434"/>
        <v>93</v>
      </c>
      <c r="BF558" s="9">
        <f t="shared" si="461"/>
        <v>8.3717735912058888E-4</v>
      </c>
      <c r="BG558" s="7">
        <f>VLOOKUP(saving_model!AZ558,lapse!$B$4:$C$134,2,FALSE)</f>
        <v>0.01</v>
      </c>
      <c r="BI558">
        <f>discount_curve!K542</f>
        <v>0.5839250290502267</v>
      </c>
    </row>
    <row r="559" spans="1:61" x14ac:dyDescent="0.55000000000000004">
      <c r="A559">
        <f t="shared" si="462"/>
        <v>536</v>
      </c>
      <c r="B559" s="19">
        <f t="shared" ca="1" si="435"/>
        <v>0</v>
      </c>
      <c r="C559">
        <f t="shared" si="416"/>
        <v>0</v>
      </c>
      <c r="D559">
        <f t="shared" si="436"/>
        <v>0</v>
      </c>
      <c r="E559">
        <f t="shared" ca="1" si="437"/>
        <v>0</v>
      </c>
      <c r="F559">
        <f t="shared" si="417"/>
        <v>0</v>
      </c>
      <c r="G559">
        <f t="shared" si="438"/>
        <v>0</v>
      </c>
      <c r="H559">
        <f t="shared" si="439"/>
        <v>0</v>
      </c>
      <c r="I559" s="19">
        <f t="shared" si="440"/>
        <v>0</v>
      </c>
      <c r="J559" s="26">
        <f t="shared" si="441"/>
        <v>0</v>
      </c>
      <c r="L559" s="19">
        <f t="shared" si="442"/>
        <v>0</v>
      </c>
      <c r="M559" s="26">
        <f t="shared" si="418"/>
        <v>0</v>
      </c>
      <c r="N559" s="18">
        <f t="shared" si="443"/>
        <v>0</v>
      </c>
      <c r="O559" s="18">
        <f t="shared" si="444"/>
        <v>0</v>
      </c>
      <c r="P559" s="18">
        <f t="shared" si="445"/>
        <v>0</v>
      </c>
      <c r="Q559" s="18">
        <f t="shared" si="446"/>
        <v>0</v>
      </c>
      <c r="R559" s="18">
        <f t="shared" si="447"/>
        <v>0</v>
      </c>
      <c r="S559" s="26">
        <f t="shared" si="448"/>
        <v>0</v>
      </c>
      <c r="T559" s="27">
        <f t="shared" si="449"/>
        <v>0</v>
      </c>
      <c r="U559" s="27"/>
      <c r="V559" s="19">
        <f t="shared" si="419"/>
        <v>0</v>
      </c>
      <c r="W559" s="19">
        <f t="shared" ca="1" si="420"/>
        <v>0</v>
      </c>
      <c r="X559" s="19">
        <f t="shared" si="421"/>
        <v>0</v>
      </c>
      <c r="Y559" s="19">
        <f t="shared" si="422"/>
        <v>0</v>
      </c>
      <c r="Z559" s="19">
        <f t="shared" si="415"/>
        <v>0</v>
      </c>
      <c r="AA559" s="19">
        <f t="shared" ca="1" si="450"/>
        <v>0</v>
      </c>
      <c r="AB559">
        <f t="shared" si="413"/>
        <v>0</v>
      </c>
      <c r="AC559" s="19">
        <f t="shared" si="423"/>
        <v>0</v>
      </c>
      <c r="AD559" s="29">
        <f t="shared" si="414"/>
        <v>0</v>
      </c>
      <c r="AE559" s="19">
        <f t="shared" ca="1" si="424"/>
        <v>0</v>
      </c>
      <c r="AF559" s="29">
        <f t="shared" ca="1" si="451"/>
        <v>0</v>
      </c>
      <c r="AG559" s="19"/>
      <c r="AH559" s="19">
        <f t="shared" si="425"/>
        <v>0</v>
      </c>
      <c r="AI559" s="19">
        <f>SUM($AH$23:AH559)</f>
        <v>100000</v>
      </c>
      <c r="AJ559" s="19">
        <f t="shared" si="452"/>
        <v>170244.44290651681</v>
      </c>
      <c r="AK559" s="19">
        <f t="shared" ca="1" si="453"/>
        <v>170244.44290651681</v>
      </c>
      <c r="AL559" s="20">
        <f ca="1">IF($F$13,OFFSET(product_specs!$J$5,MIN(10,saving_model!AZ559),saving_model!$G$14),0)</f>
        <v>0</v>
      </c>
      <c r="AM559" s="19">
        <f t="shared" si="454"/>
        <v>170244.44290651681</v>
      </c>
      <c r="AN559" s="19">
        <f t="shared" si="463"/>
        <v>170767.51449073121</v>
      </c>
      <c r="AO559" s="19">
        <f t="shared" si="455"/>
        <v>0</v>
      </c>
      <c r="AP559" s="19">
        <f t="shared" si="456"/>
        <v>0</v>
      </c>
      <c r="AQ559" s="18">
        <f t="shared" si="426"/>
        <v>142.30626207560934</v>
      </c>
      <c r="AR559" s="18">
        <f t="shared" si="457"/>
        <v>0</v>
      </c>
      <c r="AS559" s="18">
        <f t="shared" si="458"/>
        <v>-761.53064427759432</v>
      </c>
      <c r="AT559" s="3">
        <f>return!Q542</f>
        <v>-4.4631778163579661E-3</v>
      </c>
      <c r="AU559" s="8">
        <f t="shared" si="427"/>
        <v>1.249541712588413</v>
      </c>
      <c r="AV559">
        <f t="shared" si="428"/>
        <v>0</v>
      </c>
      <c r="AW559">
        <f t="shared" si="429"/>
        <v>0</v>
      </c>
      <c r="AX559">
        <f t="shared" si="459"/>
        <v>0</v>
      </c>
      <c r="AY559">
        <f t="shared" si="430"/>
        <v>0</v>
      </c>
      <c r="AZ559">
        <f t="shared" si="431"/>
        <v>44</v>
      </c>
      <c r="BA559">
        <f t="shared" si="432"/>
        <v>5</v>
      </c>
      <c r="BB559">
        <f t="shared" si="460"/>
        <v>8.1709400070986149E-3</v>
      </c>
      <c r="BC559">
        <f t="shared" si="433"/>
        <v>9.376267690156434E-2</v>
      </c>
      <c r="BD559">
        <f>VLOOKUP(MIN(90,BE559),mortality!$A$4:$G$76,saving_model!BA559+2,FALSE)</f>
        <v>4.688133845078217E-2</v>
      </c>
      <c r="BE559">
        <f t="shared" si="434"/>
        <v>93</v>
      </c>
      <c r="BF559" s="9">
        <f t="shared" si="461"/>
        <v>8.3717735912058888E-4</v>
      </c>
      <c r="BG559" s="7">
        <f>VLOOKUP(saving_model!AZ559,lapse!$B$4:$C$134,2,FALSE)</f>
        <v>0.01</v>
      </c>
      <c r="BI559">
        <f>discount_curve!K543</f>
        <v>0.58333814370796211</v>
      </c>
    </row>
    <row r="560" spans="1:61" x14ac:dyDescent="0.55000000000000004">
      <c r="A560">
        <f t="shared" si="462"/>
        <v>537</v>
      </c>
      <c r="B560" s="19">
        <f t="shared" ca="1" si="435"/>
        <v>0</v>
      </c>
      <c r="C560">
        <f t="shared" si="416"/>
        <v>0</v>
      </c>
      <c r="D560">
        <f t="shared" si="436"/>
        <v>0</v>
      </c>
      <c r="E560">
        <f t="shared" ca="1" si="437"/>
        <v>0</v>
      </c>
      <c r="F560">
        <f t="shared" si="417"/>
        <v>0</v>
      </c>
      <c r="G560">
        <f t="shared" si="438"/>
        <v>0</v>
      </c>
      <c r="H560">
        <f t="shared" si="439"/>
        <v>0</v>
      </c>
      <c r="I560" s="19">
        <f t="shared" si="440"/>
        <v>0</v>
      </c>
      <c r="J560" s="26">
        <f t="shared" si="441"/>
        <v>0</v>
      </c>
      <c r="L560" s="19">
        <f t="shared" si="442"/>
        <v>0</v>
      </c>
      <c r="M560" s="26">
        <f t="shared" si="418"/>
        <v>0</v>
      </c>
      <c r="N560" s="18">
        <f t="shared" si="443"/>
        <v>0</v>
      </c>
      <c r="O560" s="18">
        <f t="shared" si="444"/>
        <v>0</v>
      </c>
      <c r="P560" s="18">
        <f t="shared" si="445"/>
        <v>0</v>
      </c>
      <c r="Q560" s="18">
        <f t="shared" si="446"/>
        <v>0</v>
      </c>
      <c r="R560" s="18">
        <f t="shared" si="447"/>
        <v>0</v>
      </c>
      <c r="S560" s="26">
        <f t="shared" si="448"/>
        <v>0</v>
      </c>
      <c r="T560" s="27">
        <f t="shared" si="449"/>
        <v>0</v>
      </c>
      <c r="U560" s="27"/>
      <c r="V560" s="19">
        <f t="shared" si="419"/>
        <v>0</v>
      </c>
      <c r="W560" s="19">
        <f t="shared" ca="1" si="420"/>
        <v>0</v>
      </c>
      <c r="X560" s="19">
        <f t="shared" si="421"/>
        <v>0</v>
      </c>
      <c r="Y560" s="19">
        <f t="shared" si="422"/>
        <v>0</v>
      </c>
      <c r="Z560" s="19">
        <f t="shared" si="415"/>
        <v>0</v>
      </c>
      <c r="AA560" s="19">
        <f t="shared" ca="1" si="450"/>
        <v>0</v>
      </c>
      <c r="AB560">
        <f t="shared" si="413"/>
        <v>0</v>
      </c>
      <c r="AC560" s="19">
        <f t="shared" si="423"/>
        <v>0</v>
      </c>
      <c r="AD560" s="29">
        <f t="shared" si="414"/>
        <v>0</v>
      </c>
      <c r="AE560" s="19">
        <f t="shared" ca="1" si="424"/>
        <v>0</v>
      </c>
      <c r="AF560" s="29">
        <f t="shared" ca="1" si="451"/>
        <v>0</v>
      </c>
      <c r="AG560" s="19"/>
      <c r="AH560" s="19">
        <f t="shared" si="425"/>
        <v>0</v>
      </c>
      <c r="AI560" s="19">
        <f>SUM($AH$23:AH560)</f>
        <v>100000</v>
      </c>
      <c r="AJ560" s="19">
        <f t="shared" si="452"/>
        <v>170079.73115586198</v>
      </c>
      <c r="AK560" s="19">
        <f t="shared" ca="1" si="453"/>
        <v>170079.73115586198</v>
      </c>
      <c r="AL560" s="20">
        <f ca="1">IF($F$13,OFFSET(product_specs!$J$5,MIN(10,saving_model!AZ560),saving_model!$G$14),0)</f>
        <v>0</v>
      </c>
      <c r="AM560" s="19">
        <f t="shared" si="454"/>
        <v>170079.73115586198</v>
      </c>
      <c r="AN560" s="19">
        <f t="shared" si="463"/>
        <v>169863.67758437799</v>
      </c>
      <c r="AO560" s="19">
        <f t="shared" si="455"/>
        <v>0</v>
      </c>
      <c r="AP560" s="19">
        <f t="shared" si="456"/>
        <v>0</v>
      </c>
      <c r="AQ560" s="18">
        <f t="shared" si="426"/>
        <v>141.55306465364833</v>
      </c>
      <c r="AR560" s="18">
        <f t="shared" si="457"/>
        <v>0</v>
      </c>
      <c r="AS560" s="18">
        <f t="shared" si="458"/>
        <v>715.21327227531287</v>
      </c>
      <c r="AT560" s="3">
        <f>return!Q543</f>
        <v>4.2140249793549689E-3</v>
      </c>
      <c r="AU560" s="8">
        <f t="shared" si="427"/>
        <v>1.2500611656274441</v>
      </c>
      <c r="AV560">
        <f t="shared" si="428"/>
        <v>0</v>
      </c>
      <c r="AW560">
        <f t="shared" si="429"/>
        <v>0</v>
      </c>
      <c r="AX560">
        <f t="shared" si="459"/>
        <v>0</v>
      </c>
      <c r="AY560">
        <f t="shared" si="430"/>
        <v>0</v>
      </c>
      <c r="AZ560">
        <f t="shared" si="431"/>
        <v>44</v>
      </c>
      <c r="BA560">
        <f t="shared" si="432"/>
        <v>5</v>
      </c>
      <c r="BB560">
        <f t="shared" si="460"/>
        <v>8.1709400070986149E-3</v>
      </c>
      <c r="BC560">
        <f t="shared" si="433"/>
        <v>9.376267690156434E-2</v>
      </c>
      <c r="BD560">
        <f>VLOOKUP(MIN(90,BE560),mortality!$A$4:$G$76,saving_model!BA560+2,FALSE)</f>
        <v>4.688133845078217E-2</v>
      </c>
      <c r="BE560">
        <f t="shared" si="434"/>
        <v>93</v>
      </c>
      <c r="BF560" s="9">
        <f t="shared" si="461"/>
        <v>8.3717735912058888E-4</v>
      </c>
      <c r="BG560" s="7">
        <f>VLOOKUP(saving_model!AZ560,lapse!$B$4:$C$134,2,FALSE)</f>
        <v>0.01</v>
      </c>
      <c r="BI560">
        <f>discount_curve!K544</f>
        <v>0.58275184822636084</v>
      </c>
    </row>
    <row r="561" spans="1:61" x14ac:dyDescent="0.55000000000000004">
      <c r="A561">
        <f t="shared" si="462"/>
        <v>538</v>
      </c>
      <c r="B561" s="19">
        <f t="shared" ca="1" si="435"/>
        <v>0</v>
      </c>
      <c r="C561">
        <f t="shared" si="416"/>
        <v>0</v>
      </c>
      <c r="D561">
        <f t="shared" si="436"/>
        <v>0</v>
      </c>
      <c r="E561">
        <f t="shared" ca="1" si="437"/>
        <v>0</v>
      </c>
      <c r="F561">
        <f t="shared" si="417"/>
        <v>0</v>
      </c>
      <c r="G561">
        <f t="shared" si="438"/>
        <v>0</v>
      </c>
      <c r="H561">
        <f t="shared" si="439"/>
        <v>0</v>
      </c>
      <c r="I561" s="19">
        <f t="shared" si="440"/>
        <v>0</v>
      </c>
      <c r="J561" s="26">
        <f t="shared" si="441"/>
        <v>0</v>
      </c>
      <c r="L561" s="19">
        <f t="shared" si="442"/>
        <v>0</v>
      </c>
      <c r="M561" s="26">
        <f t="shared" si="418"/>
        <v>0</v>
      </c>
      <c r="N561" s="18">
        <f t="shared" si="443"/>
        <v>0</v>
      </c>
      <c r="O561" s="18">
        <f t="shared" si="444"/>
        <v>0</v>
      </c>
      <c r="P561" s="18">
        <f t="shared" si="445"/>
        <v>0</v>
      </c>
      <c r="Q561" s="18">
        <f t="shared" si="446"/>
        <v>0</v>
      </c>
      <c r="R561" s="18">
        <f t="shared" si="447"/>
        <v>0</v>
      </c>
      <c r="S561" s="26">
        <f t="shared" si="448"/>
        <v>0</v>
      </c>
      <c r="T561" s="27">
        <f t="shared" si="449"/>
        <v>0</v>
      </c>
      <c r="U561" s="27"/>
      <c r="V561" s="19">
        <f t="shared" si="419"/>
        <v>0</v>
      </c>
      <c r="W561" s="19">
        <f t="shared" ca="1" si="420"/>
        <v>0</v>
      </c>
      <c r="X561" s="19">
        <f t="shared" si="421"/>
        <v>0</v>
      </c>
      <c r="Y561" s="19">
        <f t="shared" si="422"/>
        <v>0</v>
      </c>
      <c r="Z561" s="19">
        <f t="shared" si="415"/>
        <v>0</v>
      </c>
      <c r="AA561" s="19">
        <f t="shared" ca="1" si="450"/>
        <v>0</v>
      </c>
      <c r="AB561">
        <f t="shared" si="413"/>
        <v>0</v>
      </c>
      <c r="AC561" s="19">
        <f t="shared" si="423"/>
        <v>0</v>
      </c>
      <c r="AD561" s="29">
        <f t="shared" si="414"/>
        <v>0</v>
      </c>
      <c r="AE561" s="19">
        <f t="shared" ca="1" si="424"/>
        <v>0</v>
      </c>
      <c r="AF561" s="29">
        <f t="shared" ca="1" si="451"/>
        <v>0</v>
      </c>
      <c r="AG561" s="19"/>
      <c r="AH561" s="19">
        <f t="shared" si="425"/>
        <v>0</v>
      </c>
      <c r="AI561" s="19">
        <f>SUM($AH$23:AH561)</f>
        <v>100000</v>
      </c>
      <c r="AJ561" s="19">
        <f t="shared" si="452"/>
        <v>170925.86792299643</v>
      </c>
      <c r="AK561" s="19">
        <f t="shared" ca="1" si="453"/>
        <v>170925.86792299643</v>
      </c>
      <c r="AL561" s="20">
        <f ca="1">IF($F$13,OFFSET(product_specs!$J$5,MIN(10,saving_model!AZ561),saving_model!$G$14),0)</f>
        <v>0</v>
      </c>
      <c r="AM561" s="19">
        <f t="shared" si="454"/>
        <v>170925.86792299643</v>
      </c>
      <c r="AN561" s="19">
        <f t="shared" si="463"/>
        <v>170437.33779199966</v>
      </c>
      <c r="AO561" s="19">
        <f t="shared" si="455"/>
        <v>0</v>
      </c>
      <c r="AP561" s="19">
        <f t="shared" si="456"/>
        <v>0</v>
      </c>
      <c r="AQ561" s="18">
        <f t="shared" si="426"/>
        <v>142.03111482666637</v>
      </c>
      <c r="AR561" s="18">
        <f t="shared" si="457"/>
        <v>0</v>
      </c>
      <c r="AS561" s="18">
        <f t="shared" si="458"/>
        <v>1261.1224916468982</v>
      </c>
      <c r="AT561" s="3">
        <f>return!Q544</f>
        <v>7.4055035118354429E-3</v>
      </c>
      <c r="AU561" s="8">
        <f t="shared" si="427"/>
        <v>1.2505808346108147</v>
      </c>
      <c r="AV561">
        <f t="shared" si="428"/>
        <v>0</v>
      </c>
      <c r="AW561">
        <f t="shared" si="429"/>
        <v>0</v>
      </c>
      <c r="AX561">
        <f t="shared" si="459"/>
        <v>0</v>
      </c>
      <c r="AY561">
        <f t="shared" si="430"/>
        <v>0</v>
      </c>
      <c r="AZ561">
        <f t="shared" si="431"/>
        <v>44</v>
      </c>
      <c r="BA561">
        <f t="shared" si="432"/>
        <v>5</v>
      </c>
      <c r="BB561">
        <f t="shared" si="460"/>
        <v>8.1709400070986149E-3</v>
      </c>
      <c r="BC561">
        <f t="shared" si="433"/>
        <v>9.376267690156434E-2</v>
      </c>
      <c r="BD561">
        <f>VLOOKUP(MIN(90,BE561),mortality!$A$4:$G$76,saving_model!BA561+2,FALSE)</f>
        <v>4.688133845078217E-2</v>
      </c>
      <c r="BE561">
        <f t="shared" si="434"/>
        <v>93</v>
      </c>
      <c r="BF561" s="9">
        <f t="shared" si="461"/>
        <v>8.3717735912058888E-4</v>
      </c>
      <c r="BG561" s="7">
        <f>VLOOKUP(saving_model!AZ561,lapse!$B$4:$C$134,2,FALSE)</f>
        <v>0.01</v>
      </c>
      <c r="BI561">
        <f>discount_curve!K545</f>
        <v>0.582166142012572</v>
      </c>
    </row>
    <row r="562" spans="1:61" x14ac:dyDescent="0.55000000000000004">
      <c r="A562">
        <f t="shared" si="462"/>
        <v>539</v>
      </c>
      <c r="B562" s="19">
        <f t="shared" ca="1" si="435"/>
        <v>0</v>
      </c>
      <c r="C562">
        <f t="shared" si="416"/>
        <v>0</v>
      </c>
      <c r="D562">
        <f t="shared" si="436"/>
        <v>0</v>
      </c>
      <c r="E562">
        <f t="shared" ca="1" si="437"/>
        <v>0</v>
      </c>
      <c r="F562">
        <f t="shared" si="417"/>
        <v>0</v>
      </c>
      <c r="G562">
        <f t="shared" si="438"/>
        <v>0</v>
      </c>
      <c r="H562">
        <f t="shared" si="439"/>
        <v>0</v>
      </c>
      <c r="I562" s="19">
        <f t="shared" si="440"/>
        <v>0</v>
      </c>
      <c r="J562" s="26">
        <f t="shared" si="441"/>
        <v>0</v>
      </c>
      <c r="L562" s="19">
        <f t="shared" si="442"/>
        <v>0</v>
      </c>
      <c r="M562" s="26">
        <f t="shared" si="418"/>
        <v>0</v>
      </c>
      <c r="N562" s="18">
        <f t="shared" si="443"/>
        <v>0</v>
      </c>
      <c r="O562" s="18">
        <f t="shared" si="444"/>
        <v>0</v>
      </c>
      <c r="P562" s="18">
        <f t="shared" si="445"/>
        <v>0</v>
      </c>
      <c r="Q562" s="18">
        <f t="shared" si="446"/>
        <v>0</v>
      </c>
      <c r="R562" s="18">
        <f t="shared" si="447"/>
        <v>0</v>
      </c>
      <c r="S562" s="26">
        <f t="shared" si="448"/>
        <v>0</v>
      </c>
      <c r="T562" s="27">
        <f t="shared" si="449"/>
        <v>0</v>
      </c>
      <c r="U562" s="27"/>
      <c r="V562" s="19">
        <f t="shared" si="419"/>
        <v>0</v>
      </c>
      <c r="W562" s="19">
        <f t="shared" ca="1" si="420"/>
        <v>0</v>
      </c>
      <c r="X562" s="19">
        <f t="shared" si="421"/>
        <v>0</v>
      </c>
      <c r="Y562" s="19">
        <f t="shared" si="422"/>
        <v>0</v>
      </c>
      <c r="Z562" s="19">
        <f t="shared" si="415"/>
        <v>0</v>
      </c>
      <c r="AA562" s="19">
        <f t="shared" ca="1" si="450"/>
        <v>0</v>
      </c>
      <c r="AB562">
        <f t="shared" si="413"/>
        <v>0</v>
      </c>
      <c r="AC562" s="19">
        <f t="shared" si="423"/>
        <v>0</v>
      </c>
      <c r="AD562" s="29">
        <f t="shared" si="414"/>
        <v>0</v>
      </c>
      <c r="AE562" s="19">
        <f t="shared" ca="1" si="424"/>
        <v>0</v>
      </c>
      <c r="AF562" s="29">
        <f t="shared" ca="1" si="451"/>
        <v>0</v>
      </c>
      <c r="AG562" s="19"/>
      <c r="AH562" s="19">
        <f t="shared" si="425"/>
        <v>0</v>
      </c>
      <c r="AI562" s="19">
        <f>SUM($AH$23:AH562)</f>
        <v>100000</v>
      </c>
      <c r="AJ562" s="19">
        <f t="shared" si="452"/>
        <v>170397.75519237795</v>
      </c>
      <c r="AK562" s="19">
        <f t="shared" ca="1" si="453"/>
        <v>170397.75519237795</v>
      </c>
      <c r="AL562" s="20">
        <f ca="1">IF($F$13,OFFSET(product_specs!$J$5,MIN(10,saving_model!AZ562),saving_model!$G$14),0)</f>
        <v>0</v>
      </c>
      <c r="AM562" s="19">
        <f t="shared" si="454"/>
        <v>170397.75519237795</v>
      </c>
      <c r="AN562" s="19">
        <f t="shared" si="463"/>
        <v>171556.42916881989</v>
      </c>
      <c r="AO562" s="19">
        <f t="shared" si="455"/>
        <v>0</v>
      </c>
      <c r="AP562" s="19">
        <f t="shared" si="456"/>
        <v>0</v>
      </c>
      <c r="AQ562" s="18">
        <f t="shared" si="426"/>
        <v>142.96369097401657</v>
      </c>
      <c r="AR562" s="18">
        <f t="shared" si="457"/>
        <v>0</v>
      </c>
      <c r="AS562" s="18">
        <f t="shared" si="458"/>
        <v>-2031.4205709358466</v>
      </c>
      <c r="AT562" s="3">
        <f>return!Q545</f>
        <v>-1.185099761721109E-2</v>
      </c>
      <c r="AU562" s="8">
        <f t="shared" si="427"/>
        <v>1.2511007196282959</v>
      </c>
      <c r="AV562">
        <f t="shared" si="428"/>
        <v>0</v>
      </c>
      <c r="AW562">
        <f t="shared" si="429"/>
        <v>0</v>
      </c>
      <c r="AX562">
        <f t="shared" si="459"/>
        <v>0</v>
      </c>
      <c r="AY562">
        <f t="shared" si="430"/>
        <v>0</v>
      </c>
      <c r="AZ562">
        <f t="shared" si="431"/>
        <v>44</v>
      </c>
      <c r="BA562">
        <f t="shared" si="432"/>
        <v>5</v>
      </c>
      <c r="BB562">
        <f t="shared" si="460"/>
        <v>8.1709400070986149E-3</v>
      </c>
      <c r="BC562">
        <f t="shared" si="433"/>
        <v>9.376267690156434E-2</v>
      </c>
      <c r="BD562">
        <f>VLOOKUP(MIN(90,BE562),mortality!$A$4:$G$76,saving_model!BA562+2,FALSE)</f>
        <v>4.688133845078217E-2</v>
      </c>
      <c r="BE562">
        <f t="shared" si="434"/>
        <v>93</v>
      </c>
      <c r="BF562" s="9">
        <f t="shared" si="461"/>
        <v>8.3717735912058888E-4</v>
      </c>
      <c r="BG562" s="7">
        <f>VLOOKUP(saving_model!AZ562,lapse!$B$4:$C$134,2,FALSE)</f>
        <v>0.01</v>
      </c>
      <c r="BI562">
        <f>discount_curve!K546</f>
        <v>0.5815810244743399</v>
      </c>
    </row>
    <row r="563" spans="1:61" x14ac:dyDescent="0.55000000000000004">
      <c r="A563">
        <f t="shared" si="462"/>
        <v>540</v>
      </c>
      <c r="B563" s="19">
        <f t="shared" ca="1" si="435"/>
        <v>0</v>
      </c>
      <c r="C563">
        <f t="shared" si="416"/>
        <v>0</v>
      </c>
      <c r="D563">
        <f t="shared" si="436"/>
        <v>0</v>
      </c>
      <c r="E563">
        <f t="shared" ca="1" si="437"/>
        <v>0</v>
      </c>
      <c r="F563">
        <f t="shared" si="417"/>
        <v>0</v>
      </c>
      <c r="G563">
        <f t="shared" si="438"/>
        <v>0</v>
      </c>
      <c r="H563">
        <f t="shared" si="439"/>
        <v>0</v>
      </c>
      <c r="I563" s="19">
        <f t="shared" si="440"/>
        <v>0</v>
      </c>
      <c r="J563" s="26">
        <f t="shared" si="441"/>
        <v>0</v>
      </c>
      <c r="L563" s="19">
        <f t="shared" si="442"/>
        <v>0</v>
      </c>
      <c r="M563" s="26">
        <f t="shared" si="418"/>
        <v>0</v>
      </c>
      <c r="N563" s="18">
        <f t="shared" si="443"/>
        <v>0</v>
      </c>
      <c r="O563" s="18">
        <f t="shared" si="444"/>
        <v>0</v>
      </c>
      <c r="P563" s="18">
        <f t="shared" si="445"/>
        <v>0</v>
      </c>
      <c r="Q563" s="18">
        <f t="shared" si="446"/>
        <v>0</v>
      </c>
      <c r="R563" s="18">
        <f t="shared" si="447"/>
        <v>0</v>
      </c>
      <c r="S563" s="26">
        <f t="shared" si="448"/>
        <v>0</v>
      </c>
      <c r="T563" s="27">
        <f t="shared" si="449"/>
        <v>0</v>
      </c>
      <c r="U563" s="27"/>
      <c r="V563" s="19">
        <f t="shared" si="419"/>
        <v>0</v>
      </c>
      <c r="W563" s="19">
        <f t="shared" ca="1" si="420"/>
        <v>0</v>
      </c>
      <c r="X563" s="19">
        <f t="shared" si="421"/>
        <v>0</v>
      </c>
      <c r="Y563" s="19">
        <f t="shared" si="422"/>
        <v>0</v>
      </c>
      <c r="Z563" s="19">
        <f t="shared" si="415"/>
        <v>0</v>
      </c>
      <c r="AA563" s="19">
        <f t="shared" ca="1" si="450"/>
        <v>0</v>
      </c>
      <c r="AB563">
        <f t="shared" si="413"/>
        <v>0</v>
      </c>
      <c r="AC563" s="19">
        <f t="shared" si="423"/>
        <v>0</v>
      </c>
      <c r="AD563" s="29">
        <f t="shared" si="414"/>
        <v>0</v>
      </c>
      <c r="AE563" s="19">
        <f t="shared" ca="1" si="424"/>
        <v>0</v>
      </c>
      <c r="AF563" s="29">
        <f t="shared" ca="1" si="451"/>
        <v>0</v>
      </c>
      <c r="AG563" s="19"/>
      <c r="AH563" s="19">
        <f t="shared" si="425"/>
        <v>0</v>
      </c>
      <c r="AI563" s="19">
        <f>SUM($AH$23:AH563)</f>
        <v>100000</v>
      </c>
      <c r="AJ563" s="19">
        <f t="shared" si="452"/>
        <v>168613.04868510773</v>
      </c>
      <c r="AK563" s="19">
        <f t="shared" ca="1" si="453"/>
        <v>168613.04868510773</v>
      </c>
      <c r="AL563" s="20">
        <f ca="1">IF($F$13,OFFSET(product_specs!$J$5,MIN(10,saving_model!AZ563),saving_model!$G$14),0)</f>
        <v>0</v>
      </c>
      <c r="AM563" s="19">
        <f t="shared" si="454"/>
        <v>168613.04868510773</v>
      </c>
      <c r="AN563" s="19">
        <f t="shared" si="463"/>
        <v>169382.04490691001</v>
      </c>
      <c r="AO563" s="19">
        <f t="shared" si="455"/>
        <v>0</v>
      </c>
      <c r="AP563" s="19">
        <f t="shared" si="456"/>
        <v>0</v>
      </c>
      <c r="AQ563" s="18">
        <f t="shared" si="426"/>
        <v>141.15170408909168</v>
      </c>
      <c r="AR563" s="18">
        <f t="shared" si="457"/>
        <v>0</v>
      </c>
      <c r="AS563" s="18">
        <f t="shared" si="458"/>
        <v>-1255.6890354263667</v>
      </c>
      <c r="AT563" s="3">
        <f>return!Q546</f>
        <v>-7.4195368014368102E-3</v>
      </c>
      <c r="AU563" s="8">
        <f t="shared" si="427"/>
        <v>1.2516208207696966</v>
      </c>
      <c r="AV563">
        <f t="shared" si="428"/>
        <v>0</v>
      </c>
      <c r="AW563">
        <f t="shared" si="429"/>
        <v>0</v>
      </c>
      <c r="AX563">
        <f t="shared" si="459"/>
        <v>0</v>
      </c>
      <c r="AY563">
        <f t="shared" si="430"/>
        <v>0</v>
      </c>
      <c r="AZ563">
        <f t="shared" si="431"/>
        <v>45</v>
      </c>
      <c r="BA563">
        <f t="shared" si="432"/>
        <v>5</v>
      </c>
      <c r="BB563">
        <f t="shared" si="460"/>
        <v>8.1709400070986149E-3</v>
      </c>
      <c r="BC563">
        <f t="shared" si="433"/>
        <v>9.376267690156434E-2</v>
      </c>
      <c r="BD563">
        <f>VLOOKUP(MIN(90,BE563),mortality!$A$4:$G$76,saving_model!BA563+2,FALSE)</f>
        <v>4.688133845078217E-2</v>
      </c>
      <c r="BE563">
        <f t="shared" si="434"/>
        <v>94</v>
      </c>
      <c r="BF563" s="9">
        <f t="shared" si="461"/>
        <v>8.3717735912058888E-4</v>
      </c>
      <c r="BG563" s="7">
        <f>VLOOKUP(saving_model!AZ563,lapse!$B$4:$C$134,2,FALSE)</f>
        <v>0.01</v>
      </c>
      <c r="BI563">
        <f>discount_curve!K547</f>
        <v>0.58384504733847198</v>
      </c>
    </row>
    <row r="564" spans="1:61" x14ac:dyDescent="0.55000000000000004">
      <c r="A564">
        <f t="shared" si="462"/>
        <v>541</v>
      </c>
      <c r="B564" s="19">
        <f t="shared" ca="1" si="435"/>
        <v>0</v>
      </c>
      <c r="C564">
        <f t="shared" si="416"/>
        <v>0</v>
      </c>
      <c r="D564">
        <f t="shared" si="436"/>
        <v>0</v>
      </c>
      <c r="E564">
        <f t="shared" ca="1" si="437"/>
        <v>0</v>
      </c>
      <c r="F564">
        <f t="shared" si="417"/>
        <v>0</v>
      </c>
      <c r="G564">
        <f t="shared" si="438"/>
        <v>0</v>
      </c>
      <c r="H564">
        <f t="shared" si="439"/>
        <v>0</v>
      </c>
      <c r="I564" s="19">
        <f t="shared" si="440"/>
        <v>0</v>
      </c>
      <c r="J564" s="26">
        <f t="shared" si="441"/>
        <v>0</v>
      </c>
      <c r="L564" s="19">
        <f t="shared" si="442"/>
        <v>0</v>
      </c>
      <c r="M564" s="26">
        <f t="shared" si="418"/>
        <v>0</v>
      </c>
      <c r="N564" s="18">
        <f t="shared" si="443"/>
        <v>0</v>
      </c>
      <c r="O564" s="18">
        <f t="shared" si="444"/>
        <v>0</v>
      </c>
      <c r="P564" s="18">
        <f t="shared" si="445"/>
        <v>0</v>
      </c>
      <c r="Q564" s="18">
        <f t="shared" si="446"/>
        <v>0</v>
      </c>
      <c r="R564" s="18">
        <f t="shared" si="447"/>
        <v>0</v>
      </c>
      <c r="S564" s="26">
        <f t="shared" si="448"/>
        <v>0</v>
      </c>
      <c r="T564" s="27">
        <f t="shared" si="449"/>
        <v>0</v>
      </c>
      <c r="U564" s="27"/>
      <c r="V564" s="19">
        <f t="shared" si="419"/>
        <v>0</v>
      </c>
      <c r="W564" s="19">
        <f t="shared" ca="1" si="420"/>
        <v>0</v>
      </c>
      <c r="X564" s="19">
        <f t="shared" si="421"/>
        <v>0</v>
      </c>
      <c r="Y564" s="19">
        <f t="shared" si="422"/>
        <v>0</v>
      </c>
      <c r="Z564" s="19">
        <f t="shared" si="415"/>
        <v>0</v>
      </c>
      <c r="AA564" s="19">
        <f t="shared" ca="1" si="450"/>
        <v>0</v>
      </c>
      <c r="AB564">
        <f t="shared" ref="AB564:AB627" si="464">O564</f>
        <v>0</v>
      </c>
      <c r="AC564" s="19">
        <f t="shared" si="423"/>
        <v>0</v>
      </c>
      <c r="AD564" s="29">
        <f t="shared" ref="AD564:AD627" si="465">AB564-AC564</f>
        <v>0</v>
      </c>
      <c r="AE564" s="19">
        <f t="shared" ca="1" si="424"/>
        <v>0</v>
      </c>
      <c r="AF564" s="29">
        <f t="shared" ca="1" si="451"/>
        <v>0</v>
      </c>
      <c r="AG564" s="19"/>
      <c r="AH564" s="19">
        <f t="shared" si="425"/>
        <v>0</v>
      </c>
      <c r="AI564" s="19">
        <f>SUM($AH$23:AH564)</f>
        <v>100000</v>
      </c>
      <c r="AJ564" s="19">
        <f t="shared" si="452"/>
        <v>167529.05072582985</v>
      </c>
      <c r="AK564" s="19">
        <f t="shared" ca="1" si="453"/>
        <v>167529.05072582985</v>
      </c>
      <c r="AL564" s="20">
        <f ca="1">IF($F$13,OFFSET(product_specs!$J$5,MIN(10,saving_model!AZ564),saving_model!$G$14),0)</f>
        <v>0</v>
      </c>
      <c r="AM564" s="19">
        <f t="shared" si="454"/>
        <v>167529.05072582985</v>
      </c>
      <c r="AN564" s="19">
        <f t="shared" si="463"/>
        <v>167985.20416739455</v>
      </c>
      <c r="AO564" s="19">
        <f t="shared" si="455"/>
        <v>0</v>
      </c>
      <c r="AP564" s="19">
        <f t="shared" si="456"/>
        <v>0</v>
      </c>
      <c r="AQ564" s="18">
        <f t="shared" si="426"/>
        <v>139.98767013949546</v>
      </c>
      <c r="AR564" s="18">
        <f t="shared" si="457"/>
        <v>0</v>
      </c>
      <c r="AS564" s="18">
        <f t="shared" si="458"/>
        <v>-632.33154285040939</v>
      </c>
      <c r="AT564" s="3">
        <f>return!Q547</f>
        <v>-3.7673492045020573E-3</v>
      </c>
      <c r="AU564" s="8">
        <f t="shared" si="427"/>
        <v>1.2521411381248624</v>
      </c>
      <c r="AV564">
        <f t="shared" si="428"/>
        <v>0</v>
      </c>
      <c r="AW564">
        <f t="shared" si="429"/>
        <v>0</v>
      </c>
      <c r="AX564">
        <f t="shared" si="459"/>
        <v>0</v>
      </c>
      <c r="AY564">
        <f t="shared" si="430"/>
        <v>0</v>
      </c>
      <c r="AZ564">
        <f t="shared" si="431"/>
        <v>45</v>
      </c>
      <c r="BA564">
        <f t="shared" si="432"/>
        <v>5</v>
      </c>
      <c r="BB564">
        <f t="shared" si="460"/>
        <v>8.1709400070986149E-3</v>
      </c>
      <c r="BC564">
        <f t="shared" si="433"/>
        <v>9.376267690156434E-2</v>
      </c>
      <c r="BD564">
        <f>VLOOKUP(MIN(90,BE564),mortality!$A$4:$G$76,saving_model!BA564+2,FALSE)</f>
        <v>4.688133845078217E-2</v>
      </c>
      <c r="BE564">
        <f t="shared" si="434"/>
        <v>94</v>
      </c>
      <c r="BF564" s="9">
        <f t="shared" si="461"/>
        <v>8.3717735912058888E-4</v>
      </c>
      <c r="BG564" s="7">
        <f>VLOOKUP(saving_model!AZ564,lapse!$B$4:$C$134,2,FALSE)</f>
        <v>0.01</v>
      </c>
      <c r="BI564">
        <f>discount_curve!K548</f>
        <v>0.58326352509987855</v>
      </c>
    </row>
    <row r="565" spans="1:61" x14ac:dyDescent="0.55000000000000004">
      <c r="A565">
        <f t="shared" si="462"/>
        <v>542</v>
      </c>
      <c r="B565" s="19">
        <f t="shared" ca="1" si="435"/>
        <v>0</v>
      </c>
      <c r="C565">
        <f t="shared" si="416"/>
        <v>0</v>
      </c>
      <c r="D565">
        <f t="shared" si="436"/>
        <v>0</v>
      </c>
      <c r="E565">
        <f t="shared" ca="1" si="437"/>
        <v>0</v>
      </c>
      <c r="F565">
        <f t="shared" si="417"/>
        <v>0</v>
      </c>
      <c r="G565">
        <f t="shared" si="438"/>
        <v>0</v>
      </c>
      <c r="H565">
        <f t="shared" si="439"/>
        <v>0</v>
      </c>
      <c r="I565" s="19">
        <f t="shared" si="440"/>
        <v>0</v>
      </c>
      <c r="J565" s="26">
        <f t="shared" si="441"/>
        <v>0</v>
      </c>
      <c r="L565" s="19">
        <f t="shared" si="442"/>
        <v>0</v>
      </c>
      <c r="M565" s="26">
        <f t="shared" si="418"/>
        <v>0</v>
      </c>
      <c r="N565" s="18">
        <f t="shared" si="443"/>
        <v>0</v>
      </c>
      <c r="O565" s="18">
        <f t="shared" si="444"/>
        <v>0</v>
      </c>
      <c r="P565" s="18">
        <f t="shared" si="445"/>
        <v>0</v>
      </c>
      <c r="Q565" s="18">
        <f t="shared" si="446"/>
        <v>0</v>
      </c>
      <c r="R565" s="18">
        <f t="shared" si="447"/>
        <v>0</v>
      </c>
      <c r="S565" s="26">
        <f t="shared" si="448"/>
        <v>0</v>
      </c>
      <c r="T565" s="27">
        <f t="shared" si="449"/>
        <v>0</v>
      </c>
      <c r="U565" s="27"/>
      <c r="V565" s="19">
        <f t="shared" si="419"/>
        <v>0</v>
      </c>
      <c r="W565" s="19">
        <f t="shared" ca="1" si="420"/>
        <v>0</v>
      </c>
      <c r="X565" s="19">
        <f t="shared" si="421"/>
        <v>0</v>
      </c>
      <c r="Y565" s="19">
        <f t="shared" si="422"/>
        <v>0</v>
      </c>
      <c r="Z565" s="19">
        <f t="shared" si="415"/>
        <v>0</v>
      </c>
      <c r="AA565" s="19">
        <f t="shared" ca="1" si="450"/>
        <v>0</v>
      </c>
      <c r="AB565">
        <f t="shared" si="464"/>
        <v>0</v>
      </c>
      <c r="AC565" s="19">
        <f t="shared" si="423"/>
        <v>0</v>
      </c>
      <c r="AD565" s="29">
        <f t="shared" si="465"/>
        <v>0</v>
      </c>
      <c r="AE565" s="19">
        <f t="shared" ca="1" si="424"/>
        <v>0</v>
      </c>
      <c r="AF565" s="29">
        <f t="shared" ca="1" si="451"/>
        <v>0</v>
      </c>
      <c r="AG565" s="19"/>
      <c r="AH565" s="19">
        <f t="shared" si="425"/>
        <v>0</v>
      </c>
      <c r="AI565" s="19">
        <f>SUM($AH$23:AH565)</f>
        <v>100000</v>
      </c>
      <c r="AJ565" s="19">
        <f t="shared" si="452"/>
        <v>168145.89147549248</v>
      </c>
      <c r="AK565" s="19">
        <f t="shared" ca="1" si="453"/>
        <v>168145.89147549248</v>
      </c>
      <c r="AL565" s="20">
        <f ca="1">IF($F$13,OFFSET(product_specs!$J$5,MIN(10,saving_model!AZ565),saving_model!$G$14),0)</f>
        <v>0</v>
      </c>
      <c r="AM565" s="19">
        <f t="shared" si="454"/>
        <v>168145.89147549248</v>
      </c>
      <c r="AN565" s="19">
        <f t="shared" si="463"/>
        <v>167212.88495440464</v>
      </c>
      <c r="AO565" s="19">
        <f t="shared" si="455"/>
        <v>0</v>
      </c>
      <c r="AP565" s="19">
        <f t="shared" si="456"/>
        <v>0</v>
      </c>
      <c r="AQ565" s="18">
        <f t="shared" si="426"/>
        <v>139.34407079533722</v>
      </c>
      <c r="AR565" s="18">
        <f t="shared" si="457"/>
        <v>0</v>
      </c>
      <c r="AS565" s="18">
        <f t="shared" si="458"/>
        <v>2144.7011837663313</v>
      </c>
      <c r="AT565" s="3">
        <f>return!Q548</f>
        <v>1.2836869156082731E-2</v>
      </c>
      <c r="AU565" s="8">
        <f t="shared" si="427"/>
        <v>1.2526616717836767</v>
      </c>
      <c r="AV565">
        <f t="shared" si="428"/>
        <v>0</v>
      </c>
      <c r="AW565">
        <f t="shared" si="429"/>
        <v>0</v>
      </c>
      <c r="AX565">
        <f t="shared" si="459"/>
        <v>0</v>
      </c>
      <c r="AY565">
        <f t="shared" si="430"/>
        <v>0</v>
      </c>
      <c r="AZ565">
        <f t="shared" si="431"/>
        <v>45</v>
      </c>
      <c r="BA565">
        <f t="shared" si="432"/>
        <v>5</v>
      </c>
      <c r="BB565">
        <f t="shared" si="460"/>
        <v>8.1709400070986149E-3</v>
      </c>
      <c r="BC565">
        <f t="shared" si="433"/>
        <v>9.376267690156434E-2</v>
      </c>
      <c r="BD565">
        <f>VLOOKUP(MIN(90,BE565),mortality!$A$4:$G$76,saving_model!BA565+2,FALSE)</f>
        <v>4.688133845078217E-2</v>
      </c>
      <c r="BE565">
        <f t="shared" si="434"/>
        <v>94</v>
      </c>
      <c r="BF565" s="9">
        <f t="shared" si="461"/>
        <v>8.3717735912058888E-4</v>
      </c>
      <c r="BG565" s="7">
        <f>VLOOKUP(saving_model!AZ565,lapse!$B$4:$C$134,2,FALSE)</f>
        <v>0.01</v>
      </c>
      <c r="BI565">
        <f>discount_curve!K549</f>
        <v>0.58268258206995605</v>
      </c>
    </row>
    <row r="566" spans="1:61" x14ac:dyDescent="0.55000000000000004">
      <c r="A566">
        <f t="shared" si="462"/>
        <v>543</v>
      </c>
      <c r="B566" s="19">
        <f t="shared" ca="1" si="435"/>
        <v>0</v>
      </c>
      <c r="C566">
        <f t="shared" si="416"/>
        <v>0</v>
      </c>
      <c r="D566">
        <f t="shared" si="436"/>
        <v>0</v>
      </c>
      <c r="E566">
        <f t="shared" ca="1" si="437"/>
        <v>0</v>
      </c>
      <c r="F566">
        <f t="shared" si="417"/>
        <v>0</v>
      </c>
      <c r="G566">
        <f t="shared" si="438"/>
        <v>0</v>
      </c>
      <c r="H566">
        <f t="shared" si="439"/>
        <v>0</v>
      </c>
      <c r="I566" s="19">
        <f t="shared" si="440"/>
        <v>0</v>
      </c>
      <c r="J566" s="26">
        <f t="shared" si="441"/>
        <v>0</v>
      </c>
      <c r="L566" s="19">
        <f t="shared" si="442"/>
        <v>0</v>
      </c>
      <c r="M566" s="26">
        <f t="shared" si="418"/>
        <v>0</v>
      </c>
      <c r="N566" s="18">
        <f t="shared" si="443"/>
        <v>0</v>
      </c>
      <c r="O566" s="18">
        <f t="shared" si="444"/>
        <v>0</v>
      </c>
      <c r="P566" s="18">
        <f t="shared" si="445"/>
        <v>0</v>
      </c>
      <c r="Q566" s="18">
        <f t="shared" si="446"/>
        <v>0</v>
      </c>
      <c r="R566" s="18">
        <f t="shared" si="447"/>
        <v>0</v>
      </c>
      <c r="S566" s="26">
        <f t="shared" si="448"/>
        <v>0</v>
      </c>
      <c r="T566" s="27">
        <f t="shared" si="449"/>
        <v>0</v>
      </c>
      <c r="U566" s="27"/>
      <c r="V566" s="19">
        <f t="shared" si="419"/>
        <v>0</v>
      </c>
      <c r="W566" s="19">
        <f t="shared" ca="1" si="420"/>
        <v>0</v>
      </c>
      <c r="X566" s="19">
        <f t="shared" si="421"/>
        <v>0</v>
      </c>
      <c r="Y566" s="19">
        <f t="shared" si="422"/>
        <v>0</v>
      </c>
      <c r="Z566" s="19">
        <f t="shared" si="415"/>
        <v>0</v>
      </c>
      <c r="AA566" s="19">
        <f t="shared" ca="1" si="450"/>
        <v>0</v>
      </c>
      <c r="AB566">
        <f t="shared" si="464"/>
        <v>0</v>
      </c>
      <c r="AC566" s="19">
        <f t="shared" si="423"/>
        <v>0</v>
      </c>
      <c r="AD566" s="29">
        <f t="shared" si="465"/>
        <v>0</v>
      </c>
      <c r="AE566" s="19">
        <f t="shared" ca="1" si="424"/>
        <v>0</v>
      </c>
      <c r="AF566" s="29">
        <f t="shared" ca="1" si="451"/>
        <v>0</v>
      </c>
      <c r="AG566" s="19"/>
      <c r="AH566" s="19">
        <f t="shared" si="425"/>
        <v>0</v>
      </c>
      <c r="AI566" s="19">
        <f>SUM($AH$23:AH566)</f>
        <v>100000</v>
      </c>
      <c r="AJ566" s="19">
        <f t="shared" si="452"/>
        <v>169555.57238841287</v>
      </c>
      <c r="AK566" s="19">
        <f t="shared" ca="1" si="453"/>
        <v>169555.57238841287</v>
      </c>
      <c r="AL566" s="20">
        <f ca="1">IF($F$13,OFFSET(product_specs!$J$5,MIN(10,saving_model!AZ566),saving_model!$G$14),0)</f>
        <v>0</v>
      </c>
      <c r="AM566" s="19">
        <f t="shared" si="454"/>
        <v>169555.57238841287</v>
      </c>
      <c r="AN566" s="19">
        <f t="shared" si="463"/>
        <v>169218.24206737563</v>
      </c>
      <c r="AO566" s="19">
        <f t="shared" si="455"/>
        <v>0</v>
      </c>
      <c r="AP566" s="19">
        <f t="shared" si="456"/>
        <v>0</v>
      </c>
      <c r="AQ566" s="18">
        <f t="shared" si="426"/>
        <v>141.01520172281303</v>
      </c>
      <c r="AR566" s="18">
        <f t="shared" si="457"/>
        <v>0</v>
      </c>
      <c r="AS566" s="18">
        <f t="shared" si="458"/>
        <v>956.691045520118</v>
      </c>
      <c r="AT566" s="3">
        <f>return!Q549</f>
        <v>5.6583081190484386E-3</v>
      </c>
      <c r="AU566" s="8">
        <f t="shared" si="427"/>
        <v>1.2531824218360603</v>
      </c>
      <c r="AV566">
        <f t="shared" si="428"/>
        <v>0</v>
      </c>
      <c r="AW566">
        <f t="shared" si="429"/>
        <v>0</v>
      </c>
      <c r="AX566">
        <f t="shared" si="459"/>
        <v>0</v>
      </c>
      <c r="AY566">
        <f t="shared" si="430"/>
        <v>0</v>
      </c>
      <c r="AZ566">
        <f t="shared" si="431"/>
        <v>45</v>
      </c>
      <c r="BA566">
        <f t="shared" si="432"/>
        <v>5</v>
      </c>
      <c r="BB566">
        <f t="shared" si="460"/>
        <v>8.1709400070986149E-3</v>
      </c>
      <c r="BC566">
        <f t="shared" si="433"/>
        <v>9.376267690156434E-2</v>
      </c>
      <c r="BD566">
        <f>VLOOKUP(MIN(90,BE566),mortality!$A$4:$G$76,saving_model!BA566+2,FALSE)</f>
        <v>4.688133845078217E-2</v>
      </c>
      <c r="BE566">
        <f t="shared" si="434"/>
        <v>94</v>
      </c>
      <c r="BF566" s="9">
        <f t="shared" si="461"/>
        <v>8.3717735912058888E-4</v>
      </c>
      <c r="BG566" s="7">
        <f>VLOOKUP(saving_model!AZ566,lapse!$B$4:$C$134,2,FALSE)</f>
        <v>0.01</v>
      </c>
      <c r="BI566">
        <f>discount_curve!K550</f>
        <v>0.58210221767180037</v>
      </c>
    </row>
    <row r="567" spans="1:61" x14ac:dyDescent="0.55000000000000004">
      <c r="A567">
        <f t="shared" si="462"/>
        <v>544</v>
      </c>
      <c r="B567" s="19">
        <f t="shared" ca="1" si="435"/>
        <v>0</v>
      </c>
      <c r="C567">
        <f t="shared" si="416"/>
        <v>0</v>
      </c>
      <c r="D567">
        <f t="shared" si="436"/>
        <v>0</v>
      </c>
      <c r="E567">
        <f t="shared" ca="1" si="437"/>
        <v>0</v>
      </c>
      <c r="F567">
        <f t="shared" si="417"/>
        <v>0</v>
      </c>
      <c r="G567">
        <f t="shared" si="438"/>
        <v>0</v>
      </c>
      <c r="H567">
        <f t="shared" si="439"/>
        <v>0</v>
      </c>
      <c r="I567" s="19">
        <f t="shared" si="440"/>
        <v>0</v>
      </c>
      <c r="J567" s="26">
        <f t="shared" si="441"/>
        <v>0</v>
      </c>
      <c r="L567" s="19">
        <f t="shared" si="442"/>
        <v>0</v>
      </c>
      <c r="M567" s="26">
        <f t="shared" si="418"/>
        <v>0</v>
      </c>
      <c r="N567" s="18">
        <f t="shared" si="443"/>
        <v>0</v>
      </c>
      <c r="O567" s="18">
        <f t="shared" si="444"/>
        <v>0</v>
      </c>
      <c r="P567" s="18">
        <f t="shared" si="445"/>
        <v>0</v>
      </c>
      <c r="Q567" s="18">
        <f t="shared" si="446"/>
        <v>0</v>
      </c>
      <c r="R567" s="18">
        <f t="shared" si="447"/>
        <v>0</v>
      </c>
      <c r="S567" s="26">
        <f t="shared" si="448"/>
        <v>0</v>
      </c>
      <c r="T567" s="27">
        <f t="shared" si="449"/>
        <v>0</v>
      </c>
      <c r="U567" s="27"/>
      <c r="V567" s="19">
        <f t="shared" si="419"/>
        <v>0</v>
      </c>
      <c r="W567" s="19">
        <f t="shared" ca="1" si="420"/>
        <v>0</v>
      </c>
      <c r="X567" s="19">
        <f t="shared" si="421"/>
        <v>0</v>
      </c>
      <c r="Y567" s="19">
        <f t="shared" si="422"/>
        <v>0</v>
      </c>
      <c r="Z567" s="19">
        <f t="shared" si="415"/>
        <v>0</v>
      </c>
      <c r="AA567" s="19">
        <f t="shared" ca="1" si="450"/>
        <v>0</v>
      </c>
      <c r="AB567">
        <f t="shared" si="464"/>
        <v>0</v>
      </c>
      <c r="AC567" s="19">
        <f t="shared" si="423"/>
        <v>0</v>
      </c>
      <c r="AD567" s="29">
        <f t="shared" si="465"/>
        <v>0</v>
      </c>
      <c r="AE567" s="19">
        <f t="shared" ca="1" si="424"/>
        <v>0</v>
      </c>
      <c r="AF567" s="29">
        <f t="shared" ca="1" si="451"/>
        <v>0</v>
      </c>
      <c r="AG567" s="19"/>
      <c r="AH567" s="19">
        <f t="shared" si="425"/>
        <v>0</v>
      </c>
      <c r="AI567" s="19">
        <f>SUM($AH$23:AH567)</f>
        <v>100000</v>
      </c>
      <c r="AJ567" s="19">
        <f t="shared" si="452"/>
        <v>169532.27535330196</v>
      </c>
      <c r="AK567" s="19">
        <f t="shared" ca="1" si="453"/>
        <v>169532.27535330196</v>
      </c>
      <c r="AL567" s="20">
        <f ca="1">IF($F$13,OFFSET(product_specs!$J$5,MIN(10,saving_model!AZ567),saving_model!$G$14),0)</f>
        <v>0</v>
      </c>
      <c r="AM567" s="19">
        <f t="shared" si="454"/>
        <v>169532.27535330196</v>
      </c>
      <c r="AN567" s="19">
        <f t="shared" si="463"/>
        <v>170033.91791117293</v>
      </c>
      <c r="AO567" s="19">
        <f t="shared" si="455"/>
        <v>0</v>
      </c>
      <c r="AP567" s="19">
        <f t="shared" si="456"/>
        <v>0</v>
      </c>
      <c r="AQ567" s="18">
        <f t="shared" si="426"/>
        <v>141.69493159264411</v>
      </c>
      <c r="AR567" s="18">
        <f t="shared" si="457"/>
        <v>0</v>
      </c>
      <c r="AS567" s="18">
        <f t="shared" si="458"/>
        <v>-719.89525255665887</v>
      </c>
      <c r="AT567" s="3">
        <f>return!Q550</f>
        <v>-4.2373643709587849E-3</v>
      </c>
      <c r="AU567" s="8">
        <f t="shared" si="427"/>
        <v>1.253703388371971</v>
      </c>
      <c r="AV567">
        <f t="shared" si="428"/>
        <v>0</v>
      </c>
      <c r="AW567">
        <f t="shared" si="429"/>
        <v>0</v>
      </c>
      <c r="AX567">
        <f t="shared" si="459"/>
        <v>0</v>
      </c>
      <c r="AY567">
        <f t="shared" si="430"/>
        <v>0</v>
      </c>
      <c r="AZ567">
        <f t="shared" si="431"/>
        <v>45</v>
      </c>
      <c r="BA567">
        <f t="shared" si="432"/>
        <v>5</v>
      </c>
      <c r="BB567">
        <f t="shared" si="460"/>
        <v>8.1709400070986149E-3</v>
      </c>
      <c r="BC567">
        <f t="shared" si="433"/>
        <v>9.376267690156434E-2</v>
      </c>
      <c r="BD567">
        <f>VLOOKUP(MIN(90,BE567),mortality!$A$4:$G$76,saving_model!BA567+2,FALSE)</f>
        <v>4.688133845078217E-2</v>
      </c>
      <c r="BE567">
        <f t="shared" si="434"/>
        <v>94</v>
      </c>
      <c r="BF567" s="9">
        <f t="shared" si="461"/>
        <v>8.3717735912058888E-4</v>
      </c>
      <c r="BG567" s="7">
        <f>VLOOKUP(saving_model!AZ567,lapse!$B$4:$C$134,2,FALSE)</f>
        <v>0.01</v>
      </c>
      <c r="BI567">
        <f>discount_curve!K551</f>
        <v>0.58152243132908177</v>
      </c>
    </row>
    <row r="568" spans="1:61" x14ac:dyDescent="0.55000000000000004">
      <c r="A568">
        <f t="shared" si="462"/>
        <v>545</v>
      </c>
      <c r="B568" s="19">
        <f t="shared" ca="1" si="435"/>
        <v>0</v>
      </c>
      <c r="C568">
        <f t="shared" si="416"/>
        <v>0</v>
      </c>
      <c r="D568">
        <f t="shared" si="436"/>
        <v>0</v>
      </c>
      <c r="E568">
        <f t="shared" ca="1" si="437"/>
        <v>0</v>
      </c>
      <c r="F568">
        <f t="shared" si="417"/>
        <v>0</v>
      </c>
      <c r="G568">
        <f t="shared" si="438"/>
        <v>0</v>
      </c>
      <c r="H568">
        <f t="shared" si="439"/>
        <v>0</v>
      </c>
      <c r="I568" s="19">
        <f t="shared" si="440"/>
        <v>0</v>
      </c>
      <c r="J568" s="26">
        <f t="shared" si="441"/>
        <v>0</v>
      </c>
      <c r="L568" s="19">
        <f t="shared" si="442"/>
        <v>0</v>
      </c>
      <c r="M568" s="26">
        <f t="shared" si="418"/>
        <v>0</v>
      </c>
      <c r="N568" s="18">
        <f t="shared" si="443"/>
        <v>0</v>
      </c>
      <c r="O568" s="18">
        <f t="shared" si="444"/>
        <v>0</v>
      </c>
      <c r="P568" s="18">
        <f t="shared" si="445"/>
        <v>0</v>
      </c>
      <c r="Q568" s="18">
        <f t="shared" si="446"/>
        <v>0</v>
      </c>
      <c r="R568" s="18">
        <f t="shared" si="447"/>
        <v>0</v>
      </c>
      <c r="S568" s="26">
        <f t="shared" si="448"/>
        <v>0</v>
      </c>
      <c r="T568" s="27">
        <f t="shared" si="449"/>
        <v>0</v>
      </c>
      <c r="U568" s="27"/>
      <c r="V568" s="19">
        <f t="shared" si="419"/>
        <v>0</v>
      </c>
      <c r="W568" s="19">
        <f t="shared" ca="1" si="420"/>
        <v>0</v>
      </c>
      <c r="X568" s="19">
        <f t="shared" si="421"/>
        <v>0</v>
      </c>
      <c r="Y568" s="19">
        <f t="shared" si="422"/>
        <v>0</v>
      </c>
      <c r="Z568" s="19">
        <f t="shared" si="415"/>
        <v>0</v>
      </c>
      <c r="AA568" s="19">
        <f t="shared" ca="1" si="450"/>
        <v>0</v>
      </c>
      <c r="AB568">
        <f t="shared" si="464"/>
        <v>0</v>
      </c>
      <c r="AC568" s="19">
        <f t="shared" si="423"/>
        <v>0</v>
      </c>
      <c r="AD568" s="29">
        <f t="shared" si="465"/>
        <v>0</v>
      </c>
      <c r="AE568" s="19">
        <f t="shared" ca="1" si="424"/>
        <v>0</v>
      </c>
      <c r="AF568" s="29">
        <f t="shared" ca="1" si="451"/>
        <v>0</v>
      </c>
      <c r="AG568" s="19"/>
      <c r="AH568" s="19">
        <f t="shared" si="425"/>
        <v>0</v>
      </c>
      <c r="AI568" s="19">
        <f>SUM($AH$23:AH568)</f>
        <v>100000</v>
      </c>
      <c r="AJ568" s="19">
        <f t="shared" si="452"/>
        <v>168245.81550893176</v>
      </c>
      <c r="AK568" s="19">
        <f t="shared" ca="1" si="453"/>
        <v>168245.81550893176</v>
      </c>
      <c r="AL568" s="20">
        <f ca="1">IF($F$13,OFFSET(product_specs!$J$5,MIN(10,saving_model!AZ568),saving_model!$G$14),0)</f>
        <v>0</v>
      </c>
      <c r="AM568" s="19">
        <f t="shared" si="454"/>
        <v>168245.81550893176</v>
      </c>
      <c r="AN568" s="19">
        <f t="shared" si="463"/>
        <v>169172.32772702363</v>
      </c>
      <c r="AO568" s="19">
        <f t="shared" si="455"/>
        <v>0</v>
      </c>
      <c r="AP568" s="19">
        <f t="shared" si="456"/>
        <v>0</v>
      </c>
      <c r="AQ568" s="18">
        <f t="shared" si="426"/>
        <v>140.9769397725197</v>
      </c>
      <c r="AR568" s="18">
        <f t="shared" si="457"/>
        <v>0</v>
      </c>
      <c r="AS568" s="18">
        <f t="shared" si="458"/>
        <v>-1571.0705566387212</v>
      </c>
      <c r="AT568" s="3">
        <f>return!Q551</f>
        <v>-9.2945512730128188E-3</v>
      </c>
      <c r="AU568" s="8">
        <f t="shared" si="427"/>
        <v>1.2542245714814044</v>
      </c>
      <c r="AV568">
        <f t="shared" si="428"/>
        <v>0</v>
      </c>
      <c r="AW568">
        <f t="shared" si="429"/>
        <v>0</v>
      </c>
      <c r="AX568">
        <f t="shared" si="459"/>
        <v>0</v>
      </c>
      <c r="AY568">
        <f t="shared" si="430"/>
        <v>0</v>
      </c>
      <c r="AZ568">
        <f t="shared" si="431"/>
        <v>45</v>
      </c>
      <c r="BA568">
        <f t="shared" si="432"/>
        <v>5</v>
      </c>
      <c r="BB568">
        <f t="shared" si="460"/>
        <v>8.1709400070986149E-3</v>
      </c>
      <c r="BC568">
        <f t="shared" si="433"/>
        <v>9.376267690156434E-2</v>
      </c>
      <c r="BD568">
        <f>VLOOKUP(MIN(90,BE568),mortality!$A$4:$G$76,saving_model!BA568+2,FALSE)</f>
        <v>4.688133845078217E-2</v>
      </c>
      <c r="BE568">
        <f t="shared" si="434"/>
        <v>94</v>
      </c>
      <c r="BF568" s="9">
        <f t="shared" si="461"/>
        <v>8.3717735912058888E-4</v>
      </c>
      <c r="BG568" s="7">
        <f>VLOOKUP(saving_model!AZ568,lapse!$B$4:$C$134,2,FALSE)</f>
        <v>0.01</v>
      </c>
      <c r="BI568">
        <f>discount_curve!K552</f>
        <v>0.58094322246604457</v>
      </c>
    </row>
    <row r="569" spans="1:61" x14ac:dyDescent="0.55000000000000004">
      <c r="A569">
        <f t="shared" si="462"/>
        <v>546</v>
      </c>
      <c r="B569" s="19">
        <f t="shared" ca="1" si="435"/>
        <v>0</v>
      </c>
      <c r="C569">
        <f t="shared" si="416"/>
        <v>0</v>
      </c>
      <c r="D569">
        <f t="shared" si="436"/>
        <v>0</v>
      </c>
      <c r="E569">
        <f t="shared" ca="1" si="437"/>
        <v>0</v>
      </c>
      <c r="F569">
        <f t="shared" si="417"/>
        <v>0</v>
      </c>
      <c r="G569">
        <f t="shared" si="438"/>
        <v>0</v>
      </c>
      <c r="H569">
        <f t="shared" si="439"/>
        <v>0</v>
      </c>
      <c r="I569" s="19">
        <f t="shared" si="440"/>
        <v>0</v>
      </c>
      <c r="J569" s="26">
        <f t="shared" si="441"/>
        <v>0</v>
      </c>
      <c r="L569" s="19">
        <f t="shared" si="442"/>
        <v>0</v>
      </c>
      <c r="M569" s="26">
        <f t="shared" si="418"/>
        <v>0</v>
      </c>
      <c r="N569" s="18">
        <f t="shared" si="443"/>
        <v>0</v>
      </c>
      <c r="O569" s="18">
        <f t="shared" si="444"/>
        <v>0</v>
      </c>
      <c r="P569" s="18">
        <f t="shared" si="445"/>
        <v>0</v>
      </c>
      <c r="Q569" s="18">
        <f t="shared" si="446"/>
        <v>0</v>
      </c>
      <c r="R569" s="18">
        <f t="shared" si="447"/>
        <v>0</v>
      </c>
      <c r="S569" s="26">
        <f t="shared" si="448"/>
        <v>0</v>
      </c>
      <c r="T569" s="27">
        <f t="shared" si="449"/>
        <v>0</v>
      </c>
      <c r="U569" s="27"/>
      <c r="V569" s="19">
        <f t="shared" si="419"/>
        <v>0</v>
      </c>
      <c r="W569" s="19">
        <f t="shared" ca="1" si="420"/>
        <v>0</v>
      </c>
      <c r="X569" s="19">
        <f t="shared" si="421"/>
        <v>0</v>
      </c>
      <c r="Y569" s="19">
        <f t="shared" si="422"/>
        <v>0</v>
      </c>
      <c r="Z569" s="19">
        <f t="shared" si="415"/>
        <v>0</v>
      </c>
      <c r="AA569" s="19">
        <f t="shared" ca="1" si="450"/>
        <v>0</v>
      </c>
      <c r="AB569">
        <f t="shared" si="464"/>
        <v>0</v>
      </c>
      <c r="AC569" s="19">
        <f t="shared" si="423"/>
        <v>0</v>
      </c>
      <c r="AD569" s="29">
        <f t="shared" si="465"/>
        <v>0</v>
      </c>
      <c r="AE569" s="19">
        <f t="shared" ca="1" si="424"/>
        <v>0</v>
      </c>
      <c r="AF569" s="29">
        <f t="shared" ca="1" si="451"/>
        <v>0</v>
      </c>
      <c r="AG569" s="19"/>
      <c r="AH569" s="19">
        <f t="shared" si="425"/>
        <v>0</v>
      </c>
      <c r="AI569" s="19">
        <f>SUM($AH$23:AH569)</f>
        <v>100000</v>
      </c>
      <c r="AJ569" s="19">
        <f t="shared" si="452"/>
        <v>166588.01752813271</v>
      </c>
      <c r="AK569" s="19">
        <f t="shared" ca="1" si="453"/>
        <v>166588.01752813271</v>
      </c>
      <c r="AL569" s="20">
        <f ca="1">IF($F$13,OFFSET(product_specs!$J$5,MIN(10,saving_model!AZ569),saving_model!$G$14),0)</f>
        <v>0</v>
      </c>
      <c r="AM569" s="19">
        <f t="shared" si="454"/>
        <v>166588.01752813271</v>
      </c>
      <c r="AN569" s="19">
        <f t="shared" si="463"/>
        <v>167460.28023061238</v>
      </c>
      <c r="AO569" s="19">
        <f t="shared" si="455"/>
        <v>0</v>
      </c>
      <c r="AP569" s="19">
        <f t="shared" si="456"/>
        <v>0</v>
      </c>
      <c r="AQ569" s="18">
        <f t="shared" si="426"/>
        <v>139.55023352551032</v>
      </c>
      <c r="AR569" s="18">
        <f t="shared" si="457"/>
        <v>0</v>
      </c>
      <c r="AS569" s="18">
        <f t="shared" si="458"/>
        <v>-1465.4249379083167</v>
      </c>
      <c r="AT569" s="3">
        <f>return!Q552</f>
        <v>-8.7581792042972229E-3</v>
      </c>
      <c r="AU569" s="8">
        <f t="shared" si="427"/>
        <v>1.2547459712543931</v>
      </c>
      <c r="AV569">
        <f t="shared" si="428"/>
        <v>0</v>
      </c>
      <c r="AW569">
        <f t="shared" si="429"/>
        <v>0</v>
      </c>
      <c r="AX569">
        <f t="shared" si="459"/>
        <v>0</v>
      </c>
      <c r="AY569">
        <f t="shared" si="430"/>
        <v>0</v>
      </c>
      <c r="AZ569">
        <f t="shared" si="431"/>
        <v>45</v>
      </c>
      <c r="BA569">
        <f t="shared" si="432"/>
        <v>5</v>
      </c>
      <c r="BB569">
        <f t="shared" si="460"/>
        <v>8.1709400070986149E-3</v>
      </c>
      <c r="BC569">
        <f t="shared" si="433"/>
        <v>9.376267690156434E-2</v>
      </c>
      <c r="BD569">
        <f>VLOOKUP(MIN(90,BE569),mortality!$A$4:$G$76,saving_model!BA569+2,FALSE)</f>
        <v>4.688133845078217E-2</v>
      </c>
      <c r="BE569">
        <f t="shared" si="434"/>
        <v>94</v>
      </c>
      <c r="BF569" s="9">
        <f t="shared" si="461"/>
        <v>8.3717735912058888E-4</v>
      </c>
      <c r="BG569" s="7">
        <f>VLOOKUP(saving_model!AZ569,lapse!$B$4:$C$134,2,FALSE)</f>
        <v>0.01</v>
      </c>
      <c r="BI569">
        <f>discount_curve!K553</f>
        <v>0.58036459050750644</v>
      </c>
    </row>
    <row r="570" spans="1:61" x14ac:dyDescent="0.55000000000000004">
      <c r="A570">
        <f t="shared" si="462"/>
        <v>547</v>
      </c>
      <c r="B570" s="19">
        <f t="shared" ca="1" si="435"/>
        <v>0</v>
      </c>
      <c r="C570">
        <f t="shared" si="416"/>
        <v>0</v>
      </c>
      <c r="D570">
        <f t="shared" si="436"/>
        <v>0</v>
      </c>
      <c r="E570">
        <f t="shared" ca="1" si="437"/>
        <v>0</v>
      </c>
      <c r="F570">
        <f t="shared" si="417"/>
        <v>0</v>
      </c>
      <c r="G570">
        <f t="shared" si="438"/>
        <v>0</v>
      </c>
      <c r="H570">
        <f t="shared" si="439"/>
        <v>0</v>
      </c>
      <c r="I570" s="19">
        <f t="shared" si="440"/>
        <v>0</v>
      </c>
      <c r="J570" s="26">
        <f t="shared" si="441"/>
        <v>0</v>
      </c>
      <c r="L570" s="19">
        <f t="shared" si="442"/>
        <v>0</v>
      </c>
      <c r="M570" s="26">
        <f t="shared" si="418"/>
        <v>0</v>
      </c>
      <c r="N570" s="18">
        <f t="shared" si="443"/>
        <v>0</v>
      </c>
      <c r="O570" s="18">
        <f t="shared" si="444"/>
        <v>0</v>
      </c>
      <c r="P570" s="18">
        <f t="shared" si="445"/>
        <v>0</v>
      </c>
      <c r="Q570" s="18">
        <f t="shared" si="446"/>
        <v>0</v>
      </c>
      <c r="R570" s="18">
        <f t="shared" si="447"/>
        <v>0</v>
      </c>
      <c r="S570" s="26">
        <f t="shared" si="448"/>
        <v>0</v>
      </c>
      <c r="T570" s="27">
        <f t="shared" si="449"/>
        <v>0</v>
      </c>
      <c r="U570" s="27"/>
      <c r="V570" s="19">
        <f t="shared" si="419"/>
        <v>0</v>
      </c>
      <c r="W570" s="19">
        <f t="shared" ca="1" si="420"/>
        <v>0</v>
      </c>
      <c r="X570" s="19">
        <f t="shared" si="421"/>
        <v>0</v>
      </c>
      <c r="Y570" s="19">
        <f t="shared" si="422"/>
        <v>0</v>
      </c>
      <c r="Z570" s="19">
        <f t="shared" si="415"/>
        <v>0</v>
      </c>
      <c r="AA570" s="19">
        <f t="shared" ca="1" si="450"/>
        <v>0</v>
      </c>
      <c r="AB570">
        <f t="shared" si="464"/>
        <v>0</v>
      </c>
      <c r="AC570" s="19">
        <f t="shared" si="423"/>
        <v>0</v>
      </c>
      <c r="AD570" s="29">
        <f t="shared" si="465"/>
        <v>0</v>
      </c>
      <c r="AE570" s="19">
        <f t="shared" ca="1" si="424"/>
        <v>0</v>
      </c>
      <c r="AF570" s="29">
        <f t="shared" ca="1" si="451"/>
        <v>0</v>
      </c>
      <c r="AG570" s="19"/>
      <c r="AH570" s="19">
        <f t="shared" si="425"/>
        <v>0</v>
      </c>
      <c r="AI570" s="19">
        <f>SUM($AH$23:AH570)</f>
        <v>100000</v>
      </c>
      <c r="AJ570" s="19">
        <f t="shared" si="452"/>
        <v>165938.30084373197</v>
      </c>
      <c r="AK570" s="19">
        <f t="shared" ca="1" si="453"/>
        <v>165938.30084373197</v>
      </c>
      <c r="AL570" s="20">
        <f ca="1">IF($F$13,OFFSET(product_specs!$J$5,MIN(10,saving_model!AZ570),saving_model!$G$14),0)</f>
        <v>0</v>
      </c>
      <c r="AM570" s="19">
        <f t="shared" si="454"/>
        <v>165938.30084373197</v>
      </c>
      <c r="AN570" s="19">
        <f t="shared" si="463"/>
        <v>165855.30505917856</v>
      </c>
      <c r="AO570" s="19">
        <f t="shared" si="455"/>
        <v>0</v>
      </c>
      <c r="AP570" s="19">
        <f t="shared" si="456"/>
        <v>0</v>
      </c>
      <c r="AQ570" s="18">
        <f t="shared" si="426"/>
        <v>138.21275421598213</v>
      </c>
      <c r="AR570" s="18">
        <f t="shared" si="457"/>
        <v>0</v>
      </c>
      <c r="AS570" s="18">
        <f t="shared" si="458"/>
        <v>442.417077538809</v>
      </c>
      <c r="AT570" s="3">
        <f>return!Q553</f>
        <v>2.6697130114052836E-3</v>
      </c>
      <c r="AU570" s="8">
        <f t="shared" si="427"/>
        <v>1.2552675877810076</v>
      </c>
      <c r="AV570">
        <f t="shared" si="428"/>
        <v>0</v>
      </c>
      <c r="AW570">
        <f t="shared" si="429"/>
        <v>0</v>
      </c>
      <c r="AX570">
        <f t="shared" si="459"/>
        <v>0</v>
      </c>
      <c r="AY570">
        <f t="shared" si="430"/>
        <v>0</v>
      </c>
      <c r="AZ570">
        <f t="shared" si="431"/>
        <v>45</v>
      </c>
      <c r="BA570">
        <f t="shared" si="432"/>
        <v>5</v>
      </c>
      <c r="BB570">
        <f t="shared" si="460"/>
        <v>8.1709400070986149E-3</v>
      </c>
      <c r="BC570">
        <f t="shared" si="433"/>
        <v>9.376267690156434E-2</v>
      </c>
      <c r="BD570">
        <f>VLOOKUP(MIN(90,BE570),mortality!$A$4:$G$76,saving_model!BA570+2,FALSE)</f>
        <v>4.688133845078217E-2</v>
      </c>
      <c r="BE570">
        <f t="shared" si="434"/>
        <v>94</v>
      </c>
      <c r="BF570" s="9">
        <f t="shared" si="461"/>
        <v>8.3717735912058888E-4</v>
      </c>
      <c r="BG570" s="7">
        <f>VLOOKUP(saving_model!AZ570,lapse!$B$4:$C$134,2,FALSE)</f>
        <v>0.01</v>
      </c>
      <c r="BI570">
        <f>discount_curve!K554</f>
        <v>0.57978653487885823</v>
      </c>
    </row>
    <row r="571" spans="1:61" x14ac:dyDescent="0.55000000000000004">
      <c r="A571">
        <f t="shared" si="462"/>
        <v>548</v>
      </c>
      <c r="B571" s="19">
        <f t="shared" ca="1" si="435"/>
        <v>0</v>
      </c>
      <c r="C571">
        <f t="shared" si="416"/>
        <v>0</v>
      </c>
      <c r="D571">
        <f t="shared" si="436"/>
        <v>0</v>
      </c>
      <c r="E571">
        <f t="shared" ca="1" si="437"/>
        <v>0</v>
      </c>
      <c r="F571">
        <f t="shared" si="417"/>
        <v>0</v>
      </c>
      <c r="G571">
        <f t="shared" si="438"/>
        <v>0</v>
      </c>
      <c r="H571">
        <f t="shared" si="439"/>
        <v>0</v>
      </c>
      <c r="I571" s="19">
        <f t="shared" si="440"/>
        <v>0</v>
      </c>
      <c r="J571" s="26">
        <f t="shared" si="441"/>
        <v>0</v>
      </c>
      <c r="L571" s="19">
        <f t="shared" si="442"/>
        <v>0</v>
      </c>
      <c r="M571" s="26">
        <f t="shared" si="418"/>
        <v>0</v>
      </c>
      <c r="N571" s="18">
        <f t="shared" si="443"/>
        <v>0</v>
      </c>
      <c r="O571" s="18">
        <f t="shared" si="444"/>
        <v>0</v>
      </c>
      <c r="P571" s="18">
        <f t="shared" si="445"/>
        <v>0</v>
      </c>
      <c r="Q571" s="18">
        <f t="shared" si="446"/>
        <v>0</v>
      </c>
      <c r="R571" s="18">
        <f t="shared" si="447"/>
        <v>0</v>
      </c>
      <c r="S571" s="26">
        <f t="shared" si="448"/>
        <v>0</v>
      </c>
      <c r="T571" s="27">
        <f t="shared" si="449"/>
        <v>0</v>
      </c>
      <c r="U571" s="27"/>
      <c r="V571" s="19">
        <f t="shared" si="419"/>
        <v>0</v>
      </c>
      <c r="W571" s="19">
        <f t="shared" ca="1" si="420"/>
        <v>0</v>
      </c>
      <c r="X571" s="19">
        <f t="shared" si="421"/>
        <v>0</v>
      </c>
      <c r="Y571" s="19">
        <f t="shared" si="422"/>
        <v>0</v>
      </c>
      <c r="Z571" s="19">
        <f t="shared" si="415"/>
        <v>0</v>
      </c>
      <c r="AA571" s="19">
        <f t="shared" ca="1" si="450"/>
        <v>0</v>
      </c>
      <c r="AB571">
        <f t="shared" si="464"/>
        <v>0</v>
      </c>
      <c r="AC571" s="19">
        <f t="shared" si="423"/>
        <v>0</v>
      </c>
      <c r="AD571" s="29">
        <f t="shared" si="465"/>
        <v>0</v>
      </c>
      <c r="AE571" s="19">
        <f t="shared" ca="1" si="424"/>
        <v>0</v>
      </c>
      <c r="AF571" s="29">
        <f t="shared" ca="1" si="451"/>
        <v>0</v>
      </c>
      <c r="AG571" s="19"/>
      <c r="AH571" s="19">
        <f t="shared" si="425"/>
        <v>0</v>
      </c>
      <c r="AI571" s="19">
        <f>SUM($AH$23:AH571)</f>
        <v>100000</v>
      </c>
      <c r="AJ571" s="19">
        <f t="shared" si="452"/>
        <v>166568.16296971528</v>
      </c>
      <c r="AK571" s="19">
        <f t="shared" ca="1" si="453"/>
        <v>166568.16296971528</v>
      </c>
      <c r="AL571" s="20">
        <f ca="1">IF($F$13,OFFSET(product_specs!$J$5,MIN(10,saving_model!AZ571),saving_model!$G$14),0)</f>
        <v>0</v>
      </c>
      <c r="AM571" s="19">
        <f t="shared" si="454"/>
        <v>166568.16296971528</v>
      </c>
      <c r="AN571" s="19">
        <f t="shared" si="463"/>
        <v>166159.50938250139</v>
      </c>
      <c r="AO571" s="19">
        <f t="shared" si="455"/>
        <v>0</v>
      </c>
      <c r="AP571" s="19">
        <f t="shared" si="456"/>
        <v>0</v>
      </c>
      <c r="AQ571" s="18">
        <f t="shared" si="426"/>
        <v>138.46625781875116</v>
      </c>
      <c r="AR571" s="18">
        <f t="shared" si="457"/>
        <v>0</v>
      </c>
      <c r="AS571" s="18">
        <f t="shared" si="458"/>
        <v>1094.2396900652443</v>
      </c>
      <c r="AT571" s="3">
        <f>return!Q554</f>
        <v>6.5909698521979809E-3</v>
      </c>
      <c r="AU571" s="8">
        <f t="shared" si="427"/>
        <v>1.2557894211513554</v>
      </c>
      <c r="AV571">
        <f t="shared" si="428"/>
        <v>0</v>
      </c>
      <c r="AW571">
        <f t="shared" si="429"/>
        <v>0</v>
      </c>
      <c r="AX571">
        <f t="shared" si="459"/>
        <v>0</v>
      </c>
      <c r="AY571">
        <f t="shared" si="430"/>
        <v>0</v>
      </c>
      <c r="AZ571">
        <f t="shared" si="431"/>
        <v>45</v>
      </c>
      <c r="BA571">
        <f t="shared" si="432"/>
        <v>5</v>
      </c>
      <c r="BB571">
        <f t="shared" si="460"/>
        <v>8.1709400070986149E-3</v>
      </c>
      <c r="BC571">
        <f t="shared" si="433"/>
        <v>9.376267690156434E-2</v>
      </c>
      <c r="BD571">
        <f>VLOOKUP(MIN(90,BE571),mortality!$A$4:$G$76,saving_model!BA571+2,FALSE)</f>
        <v>4.688133845078217E-2</v>
      </c>
      <c r="BE571">
        <f t="shared" si="434"/>
        <v>94</v>
      </c>
      <c r="BF571" s="9">
        <f t="shared" si="461"/>
        <v>8.3717735912058888E-4</v>
      </c>
      <c r="BG571" s="7">
        <f>VLOOKUP(saving_model!AZ571,lapse!$B$4:$C$134,2,FALSE)</f>
        <v>0.01</v>
      </c>
      <c r="BI571">
        <f>discount_curve!K555</f>
        <v>0.57920905500606312</v>
      </c>
    </row>
    <row r="572" spans="1:61" x14ac:dyDescent="0.55000000000000004">
      <c r="A572">
        <f t="shared" si="462"/>
        <v>549</v>
      </c>
      <c r="B572" s="19">
        <f t="shared" ca="1" si="435"/>
        <v>0</v>
      </c>
      <c r="C572">
        <f t="shared" si="416"/>
        <v>0</v>
      </c>
      <c r="D572">
        <f t="shared" si="436"/>
        <v>0</v>
      </c>
      <c r="E572">
        <f t="shared" ca="1" si="437"/>
        <v>0</v>
      </c>
      <c r="F572">
        <f t="shared" si="417"/>
        <v>0</v>
      </c>
      <c r="G572">
        <f t="shared" si="438"/>
        <v>0</v>
      </c>
      <c r="H572">
        <f t="shared" si="439"/>
        <v>0</v>
      </c>
      <c r="I572" s="19">
        <f t="shared" si="440"/>
        <v>0</v>
      </c>
      <c r="J572" s="26">
        <f t="shared" si="441"/>
        <v>0</v>
      </c>
      <c r="L572" s="19">
        <f t="shared" si="442"/>
        <v>0</v>
      </c>
      <c r="M572" s="26">
        <f t="shared" si="418"/>
        <v>0</v>
      </c>
      <c r="N572" s="18">
        <f t="shared" si="443"/>
        <v>0</v>
      </c>
      <c r="O572" s="18">
        <f t="shared" si="444"/>
        <v>0</v>
      </c>
      <c r="P572" s="18">
        <f t="shared" si="445"/>
        <v>0</v>
      </c>
      <c r="Q572" s="18">
        <f t="shared" si="446"/>
        <v>0</v>
      </c>
      <c r="R572" s="18">
        <f t="shared" si="447"/>
        <v>0</v>
      </c>
      <c r="S572" s="26">
        <f t="shared" si="448"/>
        <v>0</v>
      </c>
      <c r="T572" s="27">
        <f t="shared" si="449"/>
        <v>0</v>
      </c>
      <c r="U572" s="27"/>
      <c r="V572" s="19">
        <f t="shared" si="419"/>
        <v>0</v>
      </c>
      <c r="W572" s="19">
        <f t="shared" ca="1" si="420"/>
        <v>0</v>
      </c>
      <c r="X572" s="19">
        <f t="shared" si="421"/>
        <v>0</v>
      </c>
      <c r="Y572" s="19">
        <f t="shared" si="422"/>
        <v>0</v>
      </c>
      <c r="Z572" s="19">
        <f t="shared" si="415"/>
        <v>0</v>
      </c>
      <c r="AA572" s="19">
        <f t="shared" ca="1" si="450"/>
        <v>0</v>
      </c>
      <c r="AB572">
        <f t="shared" si="464"/>
        <v>0</v>
      </c>
      <c r="AC572" s="19">
        <f t="shared" si="423"/>
        <v>0</v>
      </c>
      <c r="AD572" s="29">
        <f t="shared" si="465"/>
        <v>0</v>
      </c>
      <c r="AE572" s="19">
        <f t="shared" ca="1" si="424"/>
        <v>0</v>
      </c>
      <c r="AF572" s="29">
        <f t="shared" ca="1" si="451"/>
        <v>0</v>
      </c>
      <c r="AG572" s="19"/>
      <c r="AH572" s="19">
        <f t="shared" si="425"/>
        <v>0</v>
      </c>
      <c r="AI572" s="19">
        <f>SUM($AH$23:AH572)</f>
        <v>100000</v>
      </c>
      <c r="AJ572" s="19">
        <f t="shared" si="452"/>
        <v>166811.44433897079</v>
      </c>
      <c r="AK572" s="19">
        <f t="shared" ca="1" si="453"/>
        <v>166811.44433897079</v>
      </c>
      <c r="AL572" s="20">
        <f ca="1">IF($F$13,OFFSET(product_specs!$J$5,MIN(10,saving_model!AZ572),saving_model!$G$14),0)</f>
        <v>0</v>
      </c>
      <c r="AM572" s="19">
        <f t="shared" si="454"/>
        <v>166811.44433897079</v>
      </c>
      <c r="AN572" s="19">
        <f t="shared" si="463"/>
        <v>167115.28281474789</v>
      </c>
      <c r="AO572" s="19">
        <f t="shared" si="455"/>
        <v>0</v>
      </c>
      <c r="AP572" s="19">
        <f t="shared" si="456"/>
        <v>0</v>
      </c>
      <c r="AQ572" s="18">
        <f t="shared" si="426"/>
        <v>139.26273567895657</v>
      </c>
      <c r="AR572" s="18">
        <f t="shared" si="457"/>
        <v>0</v>
      </c>
      <c r="AS572" s="18">
        <f t="shared" si="458"/>
        <v>-329.15148019626935</v>
      </c>
      <c r="AT572" s="3">
        <f>return!Q555</f>
        <v>-1.9712500036855873E-3</v>
      </c>
      <c r="AU572" s="8">
        <f t="shared" si="427"/>
        <v>1.2563114714555816</v>
      </c>
      <c r="AV572">
        <f t="shared" si="428"/>
        <v>0</v>
      </c>
      <c r="AW572">
        <f t="shared" si="429"/>
        <v>0</v>
      </c>
      <c r="AX572">
        <f t="shared" si="459"/>
        <v>0</v>
      </c>
      <c r="AY572">
        <f t="shared" si="430"/>
        <v>0</v>
      </c>
      <c r="AZ572">
        <f t="shared" si="431"/>
        <v>45</v>
      </c>
      <c r="BA572">
        <f t="shared" si="432"/>
        <v>5</v>
      </c>
      <c r="BB572">
        <f t="shared" si="460"/>
        <v>8.1709400070986149E-3</v>
      </c>
      <c r="BC572">
        <f t="shared" si="433"/>
        <v>9.376267690156434E-2</v>
      </c>
      <c r="BD572">
        <f>VLOOKUP(MIN(90,BE572),mortality!$A$4:$G$76,saving_model!BA572+2,FALSE)</f>
        <v>4.688133845078217E-2</v>
      </c>
      <c r="BE572">
        <f t="shared" si="434"/>
        <v>94</v>
      </c>
      <c r="BF572" s="9">
        <f t="shared" si="461"/>
        <v>8.3717735912058888E-4</v>
      </c>
      <c r="BG572" s="7">
        <f>VLOOKUP(saving_model!AZ572,lapse!$B$4:$C$134,2,FALSE)</f>
        <v>0.01</v>
      </c>
      <c r="BI572">
        <f>discount_curve!K556</f>
        <v>0.57863215031565551</v>
      </c>
    </row>
    <row r="573" spans="1:61" x14ac:dyDescent="0.55000000000000004">
      <c r="A573">
        <f t="shared" si="462"/>
        <v>550</v>
      </c>
      <c r="B573" s="19">
        <f t="shared" ca="1" si="435"/>
        <v>0</v>
      </c>
      <c r="C573">
        <f t="shared" si="416"/>
        <v>0</v>
      </c>
      <c r="D573">
        <f t="shared" si="436"/>
        <v>0</v>
      </c>
      <c r="E573">
        <f t="shared" ca="1" si="437"/>
        <v>0</v>
      </c>
      <c r="F573">
        <f t="shared" si="417"/>
        <v>0</v>
      </c>
      <c r="G573">
        <f t="shared" si="438"/>
        <v>0</v>
      </c>
      <c r="H573">
        <f t="shared" si="439"/>
        <v>0</v>
      </c>
      <c r="I573" s="19">
        <f t="shared" si="440"/>
        <v>0</v>
      </c>
      <c r="J573" s="26">
        <f t="shared" si="441"/>
        <v>0</v>
      </c>
      <c r="L573" s="19">
        <f t="shared" si="442"/>
        <v>0</v>
      </c>
      <c r="M573" s="26">
        <f t="shared" si="418"/>
        <v>0</v>
      </c>
      <c r="N573" s="18">
        <f t="shared" si="443"/>
        <v>0</v>
      </c>
      <c r="O573" s="18">
        <f t="shared" si="444"/>
        <v>0</v>
      </c>
      <c r="P573" s="18">
        <f t="shared" si="445"/>
        <v>0</v>
      </c>
      <c r="Q573" s="18">
        <f t="shared" si="446"/>
        <v>0</v>
      </c>
      <c r="R573" s="18">
        <f t="shared" si="447"/>
        <v>0</v>
      </c>
      <c r="S573" s="26">
        <f t="shared" si="448"/>
        <v>0</v>
      </c>
      <c r="T573" s="27">
        <f t="shared" si="449"/>
        <v>0</v>
      </c>
      <c r="U573" s="27"/>
      <c r="V573" s="19">
        <f t="shared" si="419"/>
        <v>0</v>
      </c>
      <c r="W573" s="19">
        <f t="shared" ca="1" si="420"/>
        <v>0</v>
      </c>
      <c r="X573" s="19">
        <f t="shared" si="421"/>
        <v>0</v>
      </c>
      <c r="Y573" s="19">
        <f t="shared" si="422"/>
        <v>0</v>
      </c>
      <c r="Z573" s="19">
        <f t="shared" si="415"/>
        <v>0</v>
      </c>
      <c r="AA573" s="19">
        <f t="shared" ca="1" si="450"/>
        <v>0</v>
      </c>
      <c r="AB573">
        <f t="shared" si="464"/>
        <v>0</v>
      </c>
      <c r="AC573" s="19">
        <f t="shared" si="423"/>
        <v>0</v>
      </c>
      <c r="AD573" s="29">
        <f t="shared" si="465"/>
        <v>0</v>
      </c>
      <c r="AE573" s="19">
        <f t="shared" ca="1" si="424"/>
        <v>0</v>
      </c>
      <c r="AF573" s="29">
        <f t="shared" ca="1" si="451"/>
        <v>0</v>
      </c>
      <c r="AG573" s="19"/>
      <c r="AH573" s="19">
        <f t="shared" si="425"/>
        <v>0</v>
      </c>
      <c r="AI573" s="19">
        <f>SUM($AH$23:AH573)</f>
        <v>100000</v>
      </c>
      <c r="AJ573" s="19">
        <f t="shared" si="452"/>
        <v>166598.32372813806</v>
      </c>
      <c r="AK573" s="19">
        <f t="shared" ca="1" si="453"/>
        <v>166598.32372813806</v>
      </c>
      <c r="AL573" s="20">
        <f ca="1">IF($F$13,OFFSET(product_specs!$J$5,MIN(10,saving_model!AZ573),saving_model!$G$14),0)</f>
        <v>0</v>
      </c>
      <c r="AM573" s="19">
        <f t="shared" si="454"/>
        <v>166598.32372813806</v>
      </c>
      <c r="AN573" s="19">
        <f t="shared" si="463"/>
        <v>166646.86859887265</v>
      </c>
      <c r="AO573" s="19">
        <f t="shared" si="455"/>
        <v>0</v>
      </c>
      <c r="AP573" s="19">
        <f t="shared" si="456"/>
        <v>0</v>
      </c>
      <c r="AQ573" s="18">
        <f t="shared" si="426"/>
        <v>138.87239049906054</v>
      </c>
      <c r="AR573" s="18">
        <f t="shared" si="457"/>
        <v>0</v>
      </c>
      <c r="AS573" s="18">
        <f t="shared" si="458"/>
        <v>180.65503952893357</v>
      </c>
      <c r="AT573" s="3">
        <f>return!Q556</f>
        <v>1.0849631467719778E-3</v>
      </c>
      <c r="AU573" s="8">
        <f t="shared" si="427"/>
        <v>1.2568337387838691</v>
      </c>
      <c r="AV573">
        <f t="shared" si="428"/>
        <v>0</v>
      </c>
      <c r="AW573">
        <f t="shared" si="429"/>
        <v>0</v>
      </c>
      <c r="AX573">
        <f t="shared" si="459"/>
        <v>0</v>
      </c>
      <c r="AY573">
        <f t="shared" si="430"/>
        <v>0</v>
      </c>
      <c r="AZ573">
        <f t="shared" si="431"/>
        <v>45</v>
      </c>
      <c r="BA573">
        <f t="shared" si="432"/>
        <v>5</v>
      </c>
      <c r="BB573">
        <f t="shared" si="460"/>
        <v>8.1709400070986149E-3</v>
      </c>
      <c r="BC573">
        <f t="shared" si="433"/>
        <v>9.376267690156434E-2</v>
      </c>
      <c r="BD573">
        <f>VLOOKUP(MIN(90,BE573),mortality!$A$4:$G$76,saving_model!BA573+2,FALSE)</f>
        <v>4.688133845078217E-2</v>
      </c>
      <c r="BE573">
        <f t="shared" si="434"/>
        <v>94</v>
      </c>
      <c r="BF573" s="9">
        <f t="shared" si="461"/>
        <v>8.3717735912058888E-4</v>
      </c>
      <c r="BG573" s="7">
        <f>VLOOKUP(saving_model!AZ573,lapse!$B$4:$C$134,2,FALSE)</f>
        <v>0.01</v>
      </c>
      <c r="BI573">
        <f>discount_curve!K557</f>
        <v>0.57805582023474167</v>
      </c>
    </row>
    <row r="574" spans="1:61" x14ac:dyDescent="0.55000000000000004">
      <c r="A574">
        <f t="shared" si="462"/>
        <v>551</v>
      </c>
      <c r="B574" s="19">
        <f t="shared" ca="1" si="435"/>
        <v>0</v>
      </c>
      <c r="C574">
        <f t="shared" si="416"/>
        <v>0</v>
      </c>
      <c r="D574">
        <f t="shared" si="436"/>
        <v>0</v>
      </c>
      <c r="E574">
        <f t="shared" ca="1" si="437"/>
        <v>0</v>
      </c>
      <c r="F574">
        <f t="shared" si="417"/>
        <v>0</v>
      </c>
      <c r="G574">
        <f t="shared" si="438"/>
        <v>0</v>
      </c>
      <c r="H574">
        <f t="shared" si="439"/>
        <v>0</v>
      </c>
      <c r="I574" s="19">
        <f t="shared" si="440"/>
        <v>0</v>
      </c>
      <c r="J574" s="26">
        <f t="shared" si="441"/>
        <v>0</v>
      </c>
      <c r="L574" s="19">
        <f t="shared" si="442"/>
        <v>0</v>
      </c>
      <c r="M574" s="26">
        <f t="shared" si="418"/>
        <v>0</v>
      </c>
      <c r="N574" s="18">
        <f t="shared" si="443"/>
        <v>0</v>
      </c>
      <c r="O574" s="18">
        <f t="shared" si="444"/>
        <v>0</v>
      </c>
      <c r="P574" s="18">
        <f t="shared" si="445"/>
        <v>0</v>
      </c>
      <c r="Q574" s="18">
        <f t="shared" si="446"/>
        <v>0</v>
      </c>
      <c r="R574" s="18">
        <f t="shared" si="447"/>
        <v>0</v>
      </c>
      <c r="S574" s="26">
        <f t="shared" si="448"/>
        <v>0</v>
      </c>
      <c r="T574" s="27">
        <f t="shared" si="449"/>
        <v>0</v>
      </c>
      <c r="U574" s="27"/>
      <c r="V574" s="19">
        <f t="shared" si="419"/>
        <v>0</v>
      </c>
      <c r="W574" s="19">
        <f t="shared" ca="1" si="420"/>
        <v>0</v>
      </c>
      <c r="X574" s="19">
        <f t="shared" si="421"/>
        <v>0</v>
      </c>
      <c r="Y574" s="19">
        <f t="shared" si="422"/>
        <v>0</v>
      </c>
      <c r="Z574" s="19">
        <f t="shared" si="415"/>
        <v>0</v>
      </c>
      <c r="AA574" s="19">
        <f t="shared" ca="1" si="450"/>
        <v>0</v>
      </c>
      <c r="AB574">
        <f t="shared" si="464"/>
        <v>0</v>
      </c>
      <c r="AC574" s="19">
        <f t="shared" si="423"/>
        <v>0</v>
      </c>
      <c r="AD574" s="29">
        <f t="shared" si="465"/>
        <v>0</v>
      </c>
      <c r="AE574" s="19">
        <f t="shared" ca="1" si="424"/>
        <v>0</v>
      </c>
      <c r="AF574" s="29">
        <f t="shared" ca="1" si="451"/>
        <v>0</v>
      </c>
      <c r="AG574" s="19"/>
      <c r="AH574" s="19">
        <f t="shared" si="425"/>
        <v>0</v>
      </c>
      <c r="AI574" s="19">
        <f>SUM($AH$23:AH574)</f>
        <v>100000</v>
      </c>
      <c r="AJ574" s="19">
        <f t="shared" si="452"/>
        <v>166873.6269627634</v>
      </c>
      <c r="AK574" s="19">
        <f t="shared" ca="1" si="453"/>
        <v>166873.6269627634</v>
      </c>
      <c r="AL574" s="20">
        <f ca="1">IF($F$13,OFFSET(product_specs!$J$5,MIN(10,saving_model!AZ574),saving_model!$G$14),0)</f>
        <v>0</v>
      </c>
      <c r="AM574" s="19">
        <f t="shared" si="454"/>
        <v>166873.6269627634</v>
      </c>
      <c r="AN574" s="19">
        <f t="shared" si="463"/>
        <v>166688.65124790254</v>
      </c>
      <c r="AO574" s="19">
        <f t="shared" si="455"/>
        <v>0</v>
      </c>
      <c r="AP574" s="19">
        <f t="shared" si="456"/>
        <v>0</v>
      </c>
      <c r="AQ574" s="18">
        <f t="shared" si="426"/>
        <v>138.90720937325213</v>
      </c>
      <c r="AR574" s="18">
        <f t="shared" si="457"/>
        <v>0</v>
      </c>
      <c r="AS574" s="18">
        <f t="shared" si="458"/>
        <v>647.76584846824903</v>
      </c>
      <c r="AT574" s="3">
        <f>return!Q557</f>
        <v>3.8893235904247092E-3</v>
      </c>
      <c r="AU574" s="8">
        <f t="shared" si="427"/>
        <v>1.2573562232264377</v>
      </c>
      <c r="AV574">
        <f t="shared" si="428"/>
        <v>0</v>
      </c>
      <c r="AW574">
        <f t="shared" si="429"/>
        <v>0</v>
      </c>
      <c r="AX574">
        <f t="shared" si="459"/>
        <v>0</v>
      </c>
      <c r="AY574">
        <f t="shared" si="430"/>
        <v>0</v>
      </c>
      <c r="AZ574">
        <f t="shared" si="431"/>
        <v>45</v>
      </c>
      <c r="BA574">
        <f t="shared" si="432"/>
        <v>5</v>
      </c>
      <c r="BB574">
        <f t="shared" si="460"/>
        <v>8.1709400070986149E-3</v>
      </c>
      <c r="BC574">
        <f t="shared" si="433"/>
        <v>9.376267690156434E-2</v>
      </c>
      <c r="BD574">
        <f>VLOOKUP(MIN(90,BE574),mortality!$A$4:$G$76,saving_model!BA574+2,FALSE)</f>
        <v>4.688133845078217E-2</v>
      </c>
      <c r="BE574">
        <f t="shared" si="434"/>
        <v>94</v>
      </c>
      <c r="BF574" s="9">
        <f t="shared" si="461"/>
        <v>8.3717735912058888E-4</v>
      </c>
      <c r="BG574" s="7">
        <f>VLOOKUP(saving_model!AZ574,lapse!$B$4:$C$134,2,FALSE)</f>
        <v>0.01</v>
      </c>
      <c r="BI574">
        <f>discount_curve!K558</f>
        <v>0.57748006419099807</v>
      </c>
    </row>
    <row r="575" spans="1:61" x14ac:dyDescent="0.55000000000000004">
      <c r="A575">
        <f t="shared" si="462"/>
        <v>552</v>
      </c>
      <c r="B575" s="19">
        <f t="shared" ca="1" si="435"/>
        <v>0</v>
      </c>
      <c r="C575">
        <f t="shared" si="416"/>
        <v>0</v>
      </c>
      <c r="D575">
        <f t="shared" si="436"/>
        <v>0</v>
      </c>
      <c r="E575">
        <f t="shared" ca="1" si="437"/>
        <v>0</v>
      </c>
      <c r="F575">
        <f t="shared" si="417"/>
        <v>0</v>
      </c>
      <c r="G575">
        <f t="shared" si="438"/>
        <v>0</v>
      </c>
      <c r="H575">
        <f t="shared" si="439"/>
        <v>0</v>
      </c>
      <c r="I575" s="19">
        <f t="shared" si="440"/>
        <v>0</v>
      </c>
      <c r="J575" s="26">
        <f t="shared" si="441"/>
        <v>0</v>
      </c>
      <c r="L575" s="19">
        <f t="shared" si="442"/>
        <v>0</v>
      </c>
      <c r="M575" s="26">
        <f t="shared" si="418"/>
        <v>0</v>
      </c>
      <c r="N575" s="18">
        <f t="shared" si="443"/>
        <v>0</v>
      </c>
      <c r="O575" s="18">
        <f t="shared" si="444"/>
        <v>0</v>
      </c>
      <c r="P575" s="18">
        <f t="shared" si="445"/>
        <v>0</v>
      </c>
      <c r="Q575" s="18">
        <f t="shared" si="446"/>
        <v>0</v>
      </c>
      <c r="R575" s="18">
        <f t="shared" si="447"/>
        <v>0</v>
      </c>
      <c r="S575" s="26">
        <f t="shared" si="448"/>
        <v>0</v>
      </c>
      <c r="T575" s="27">
        <f t="shared" si="449"/>
        <v>0</v>
      </c>
      <c r="U575" s="27"/>
      <c r="V575" s="19">
        <f t="shared" si="419"/>
        <v>0</v>
      </c>
      <c r="W575" s="19">
        <f t="shared" ca="1" si="420"/>
        <v>0</v>
      </c>
      <c r="X575" s="19">
        <f t="shared" si="421"/>
        <v>0</v>
      </c>
      <c r="Y575" s="19">
        <f t="shared" si="422"/>
        <v>0</v>
      </c>
      <c r="Z575" s="19">
        <f t="shared" si="415"/>
        <v>0</v>
      </c>
      <c r="AA575" s="19">
        <f t="shared" ca="1" si="450"/>
        <v>0</v>
      </c>
      <c r="AB575">
        <f t="shared" si="464"/>
        <v>0</v>
      </c>
      <c r="AC575" s="19">
        <f t="shared" si="423"/>
        <v>0</v>
      </c>
      <c r="AD575" s="29">
        <f t="shared" si="465"/>
        <v>0</v>
      </c>
      <c r="AE575" s="19">
        <f t="shared" ca="1" si="424"/>
        <v>0</v>
      </c>
      <c r="AF575" s="29">
        <f t="shared" ca="1" si="451"/>
        <v>0</v>
      </c>
      <c r="AG575" s="19"/>
      <c r="AH575" s="19">
        <f t="shared" si="425"/>
        <v>0</v>
      </c>
      <c r="AI575" s="19">
        <f>SUM($AH$23:AH575)</f>
        <v>100000</v>
      </c>
      <c r="AJ575" s="19">
        <f t="shared" si="452"/>
        <v>167190.88042577475</v>
      </c>
      <c r="AK575" s="19">
        <f t="shared" ca="1" si="453"/>
        <v>167190.88042577475</v>
      </c>
      <c r="AL575" s="20">
        <f ca="1">IF($F$13,OFFSET(product_specs!$J$5,MIN(10,saving_model!AZ575),saving_model!$G$14),0)</f>
        <v>0</v>
      </c>
      <c r="AM575" s="19">
        <f t="shared" si="454"/>
        <v>167190.88042577475</v>
      </c>
      <c r="AN575" s="19">
        <f t="shared" si="463"/>
        <v>167197.50988699755</v>
      </c>
      <c r="AO575" s="19">
        <f t="shared" si="455"/>
        <v>0</v>
      </c>
      <c r="AP575" s="19">
        <f t="shared" si="456"/>
        <v>0</v>
      </c>
      <c r="AQ575" s="18">
        <f t="shared" si="426"/>
        <v>139.33125823916461</v>
      </c>
      <c r="AR575" s="18">
        <f t="shared" si="457"/>
        <v>0</v>
      </c>
      <c r="AS575" s="18">
        <f t="shared" si="458"/>
        <v>265.40359403274346</v>
      </c>
      <c r="AT575" s="3">
        <f>return!Q558</f>
        <v>1.588689618258865E-3</v>
      </c>
      <c r="AU575" s="8">
        <f t="shared" si="427"/>
        <v>1.2578789248735454</v>
      </c>
      <c r="AV575">
        <f t="shared" si="428"/>
        <v>0</v>
      </c>
      <c r="AW575">
        <f t="shared" si="429"/>
        <v>0</v>
      </c>
      <c r="AX575">
        <f t="shared" si="459"/>
        <v>0</v>
      </c>
      <c r="AY575">
        <f t="shared" si="430"/>
        <v>0</v>
      </c>
      <c r="AZ575">
        <f t="shared" si="431"/>
        <v>46</v>
      </c>
      <c r="BA575">
        <f t="shared" si="432"/>
        <v>5</v>
      </c>
      <c r="BB575">
        <f t="shared" si="460"/>
        <v>8.1709400070986149E-3</v>
      </c>
      <c r="BC575">
        <f t="shared" si="433"/>
        <v>9.376267690156434E-2</v>
      </c>
      <c r="BD575">
        <f>VLOOKUP(MIN(90,BE575),mortality!$A$4:$G$76,saving_model!BA575+2,FALSE)</f>
        <v>4.688133845078217E-2</v>
      </c>
      <c r="BE575">
        <f t="shared" si="434"/>
        <v>95</v>
      </c>
      <c r="BF575" s="9">
        <f t="shared" si="461"/>
        <v>8.3717735912058888E-4</v>
      </c>
      <c r="BG575" s="7">
        <f>VLOOKUP(saving_model!AZ575,lapse!$B$4:$C$134,2,FALSE)</f>
        <v>0.01</v>
      </c>
      <c r="BI575">
        <f>discount_curve!K559</f>
        <v>0.58032407547571196</v>
      </c>
    </row>
    <row r="576" spans="1:61" x14ac:dyDescent="0.55000000000000004">
      <c r="A576">
        <f t="shared" si="462"/>
        <v>553</v>
      </c>
      <c r="B576" s="19">
        <f t="shared" ca="1" si="435"/>
        <v>0</v>
      </c>
      <c r="C576">
        <f t="shared" si="416"/>
        <v>0</v>
      </c>
      <c r="D576">
        <f t="shared" si="436"/>
        <v>0</v>
      </c>
      <c r="E576">
        <f t="shared" ca="1" si="437"/>
        <v>0</v>
      </c>
      <c r="F576">
        <f t="shared" si="417"/>
        <v>0</v>
      </c>
      <c r="G576">
        <f t="shared" si="438"/>
        <v>0</v>
      </c>
      <c r="H576">
        <f t="shared" si="439"/>
        <v>0</v>
      </c>
      <c r="I576" s="19">
        <f t="shared" si="440"/>
        <v>0</v>
      </c>
      <c r="J576" s="26">
        <f t="shared" si="441"/>
        <v>0</v>
      </c>
      <c r="L576" s="19">
        <f t="shared" si="442"/>
        <v>0</v>
      </c>
      <c r="M576" s="26">
        <f t="shared" si="418"/>
        <v>0</v>
      </c>
      <c r="N576" s="18">
        <f t="shared" si="443"/>
        <v>0</v>
      </c>
      <c r="O576" s="18">
        <f t="shared" si="444"/>
        <v>0</v>
      </c>
      <c r="P576" s="18">
        <f t="shared" si="445"/>
        <v>0</v>
      </c>
      <c r="Q576" s="18">
        <f t="shared" si="446"/>
        <v>0</v>
      </c>
      <c r="R576" s="18">
        <f t="shared" si="447"/>
        <v>0</v>
      </c>
      <c r="S576" s="26">
        <f t="shared" si="448"/>
        <v>0</v>
      </c>
      <c r="T576" s="27">
        <f t="shared" si="449"/>
        <v>0</v>
      </c>
      <c r="U576" s="27"/>
      <c r="V576" s="19">
        <f t="shared" si="419"/>
        <v>0</v>
      </c>
      <c r="W576" s="19">
        <f t="shared" ca="1" si="420"/>
        <v>0</v>
      </c>
      <c r="X576" s="19">
        <f t="shared" si="421"/>
        <v>0</v>
      </c>
      <c r="Y576" s="19">
        <f t="shared" si="422"/>
        <v>0</v>
      </c>
      <c r="Z576" s="19">
        <f t="shared" si="415"/>
        <v>0</v>
      </c>
      <c r="AA576" s="19">
        <f t="shared" ca="1" si="450"/>
        <v>0</v>
      </c>
      <c r="AB576">
        <f t="shared" si="464"/>
        <v>0</v>
      </c>
      <c r="AC576" s="19">
        <f t="shared" si="423"/>
        <v>0</v>
      </c>
      <c r="AD576" s="29">
        <f t="shared" si="465"/>
        <v>0</v>
      </c>
      <c r="AE576" s="19">
        <f t="shared" ca="1" si="424"/>
        <v>0</v>
      </c>
      <c r="AF576" s="29">
        <f t="shared" ca="1" si="451"/>
        <v>0</v>
      </c>
      <c r="AG576" s="19"/>
      <c r="AH576" s="19">
        <f t="shared" si="425"/>
        <v>0</v>
      </c>
      <c r="AI576" s="19">
        <f>SUM($AH$23:AH576)</f>
        <v>100000</v>
      </c>
      <c r="AJ576" s="19">
        <f t="shared" si="452"/>
        <v>167439.4886910347</v>
      </c>
      <c r="AK576" s="19">
        <f t="shared" ca="1" si="453"/>
        <v>167439.4886910347</v>
      </c>
      <c r="AL576" s="20">
        <f ca="1">IF($F$13,OFFSET(product_specs!$J$5,MIN(10,saving_model!AZ576),saving_model!$G$14),0)</f>
        <v>0</v>
      </c>
      <c r="AM576" s="19">
        <f t="shared" si="454"/>
        <v>167439.4886910347</v>
      </c>
      <c r="AN576" s="19">
        <f t="shared" si="463"/>
        <v>167323.58222279113</v>
      </c>
      <c r="AO576" s="19">
        <f t="shared" si="455"/>
        <v>0</v>
      </c>
      <c r="AP576" s="19">
        <f t="shared" si="456"/>
        <v>0</v>
      </c>
      <c r="AQ576" s="18">
        <f t="shared" si="426"/>
        <v>139.43631851899261</v>
      </c>
      <c r="AR576" s="18">
        <f t="shared" si="457"/>
        <v>0</v>
      </c>
      <c r="AS576" s="18">
        <f t="shared" si="458"/>
        <v>510.68557352511743</v>
      </c>
      <c r="AT576" s="3">
        <f>return!Q559</f>
        <v>3.0546291980193541E-3</v>
      </c>
      <c r="AU576" s="8">
        <f t="shared" si="427"/>
        <v>1.2584018438154871</v>
      </c>
      <c r="AV576">
        <f t="shared" si="428"/>
        <v>0</v>
      </c>
      <c r="AW576">
        <f t="shared" si="429"/>
        <v>0</v>
      </c>
      <c r="AX576">
        <f t="shared" si="459"/>
        <v>0</v>
      </c>
      <c r="AY576">
        <f t="shared" si="430"/>
        <v>0</v>
      </c>
      <c r="AZ576">
        <f t="shared" si="431"/>
        <v>46</v>
      </c>
      <c r="BA576">
        <f t="shared" si="432"/>
        <v>5</v>
      </c>
      <c r="BB576">
        <f t="shared" si="460"/>
        <v>8.1709400070986149E-3</v>
      </c>
      <c r="BC576">
        <f t="shared" si="433"/>
        <v>9.376267690156434E-2</v>
      </c>
      <c r="BD576">
        <f>VLOOKUP(MIN(90,BE576),mortality!$A$4:$G$76,saving_model!BA576+2,FALSE)</f>
        <v>4.688133845078217E-2</v>
      </c>
      <c r="BE576">
        <f t="shared" si="434"/>
        <v>95</v>
      </c>
      <c r="BF576" s="9">
        <f t="shared" si="461"/>
        <v>8.3717735912058888E-4</v>
      </c>
      <c r="BG576" s="7">
        <f>VLOOKUP(saving_model!AZ576,lapse!$B$4:$C$134,2,FALSE)</f>
        <v>0.01</v>
      </c>
      <c r="BI576">
        <f>discount_curve!K560</f>
        <v>0.57975226655779299</v>
      </c>
    </row>
    <row r="577" spans="1:61" x14ac:dyDescent="0.55000000000000004">
      <c r="A577">
        <f t="shared" si="462"/>
        <v>554</v>
      </c>
      <c r="B577" s="19">
        <f t="shared" ca="1" si="435"/>
        <v>0</v>
      </c>
      <c r="C577">
        <f t="shared" si="416"/>
        <v>0</v>
      </c>
      <c r="D577">
        <f t="shared" si="436"/>
        <v>0</v>
      </c>
      <c r="E577">
        <f t="shared" ca="1" si="437"/>
        <v>0</v>
      </c>
      <c r="F577">
        <f t="shared" si="417"/>
        <v>0</v>
      </c>
      <c r="G577">
        <f t="shared" si="438"/>
        <v>0</v>
      </c>
      <c r="H577">
        <f t="shared" si="439"/>
        <v>0</v>
      </c>
      <c r="I577" s="19">
        <f t="shared" si="440"/>
        <v>0</v>
      </c>
      <c r="J577" s="26">
        <f t="shared" si="441"/>
        <v>0</v>
      </c>
      <c r="L577" s="19">
        <f t="shared" si="442"/>
        <v>0</v>
      </c>
      <c r="M577" s="26">
        <f t="shared" si="418"/>
        <v>0</v>
      </c>
      <c r="N577" s="18">
        <f t="shared" si="443"/>
        <v>0</v>
      </c>
      <c r="O577" s="18">
        <f t="shared" si="444"/>
        <v>0</v>
      </c>
      <c r="P577" s="18">
        <f t="shared" si="445"/>
        <v>0</v>
      </c>
      <c r="Q577" s="18">
        <f t="shared" si="446"/>
        <v>0</v>
      </c>
      <c r="R577" s="18">
        <f t="shared" si="447"/>
        <v>0</v>
      </c>
      <c r="S577" s="26">
        <f t="shared" si="448"/>
        <v>0</v>
      </c>
      <c r="T577" s="27">
        <f t="shared" si="449"/>
        <v>0</v>
      </c>
      <c r="U577" s="27"/>
      <c r="V577" s="19">
        <f t="shared" si="419"/>
        <v>0</v>
      </c>
      <c r="W577" s="19">
        <f t="shared" ca="1" si="420"/>
        <v>0</v>
      </c>
      <c r="X577" s="19">
        <f t="shared" si="421"/>
        <v>0</v>
      </c>
      <c r="Y577" s="19">
        <f t="shared" si="422"/>
        <v>0</v>
      </c>
      <c r="Z577" s="19">
        <f t="shared" si="415"/>
        <v>0</v>
      </c>
      <c r="AA577" s="19">
        <f t="shared" ca="1" si="450"/>
        <v>0</v>
      </c>
      <c r="AB577">
        <f t="shared" si="464"/>
        <v>0</v>
      </c>
      <c r="AC577" s="19">
        <f t="shared" si="423"/>
        <v>0</v>
      </c>
      <c r="AD577" s="29">
        <f t="shared" si="465"/>
        <v>0</v>
      </c>
      <c r="AE577" s="19">
        <f t="shared" ca="1" si="424"/>
        <v>0</v>
      </c>
      <c r="AF577" s="29">
        <f t="shared" ca="1" si="451"/>
        <v>0</v>
      </c>
      <c r="AG577" s="19"/>
      <c r="AH577" s="19">
        <f t="shared" si="425"/>
        <v>0</v>
      </c>
      <c r="AI577" s="19">
        <f>SUM($AH$23:AH577)</f>
        <v>100000</v>
      </c>
      <c r="AJ577" s="19">
        <f t="shared" si="452"/>
        <v>168865.12637711383</v>
      </c>
      <c r="AK577" s="19">
        <f t="shared" ca="1" si="453"/>
        <v>168865.12637711383</v>
      </c>
      <c r="AL577" s="20">
        <f ca="1">IF($F$13,OFFSET(product_specs!$J$5,MIN(10,saving_model!AZ577),saving_model!$G$14),0)</f>
        <v>0</v>
      </c>
      <c r="AM577" s="19">
        <f t="shared" si="454"/>
        <v>168865.12637711383</v>
      </c>
      <c r="AN577" s="19">
        <f t="shared" si="463"/>
        <v>167694.83147779724</v>
      </c>
      <c r="AO577" s="19">
        <f t="shared" si="455"/>
        <v>0</v>
      </c>
      <c r="AP577" s="19">
        <f t="shared" si="456"/>
        <v>0</v>
      </c>
      <c r="AQ577" s="18">
        <f t="shared" si="426"/>
        <v>139.74569289816438</v>
      </c>
      <c r="AR577" s="18">
        <f t="shared" si="457"/>
        <v>0</v>
      </c>
      <c r="AS577" s="18">
        <f t="shared" si="458"/>
        <v>2620.081184429549</v>
      </c>
      <c r="AT577" s="3">
        <f>return!Q560</f>
        <v>1.5637133138370451E-2</v>
      </c>
      <c r="AU577" s="8">
        <f t="shared" si="427"/>
        <v>1.2589249801425957</v>
      </c>
      <c r="AV577">
        <f t="shared" si="428"/>
        <v>0</v>
      </c>
      <c r="AW577">
        <f t="shared" si="429"/>
        <v>0</v>
      </c>
      <c r="AX577">
        <f t="shared" si="459"/>
        <v>0</v>
      </c>
      <c r="AY577">
        <f t="shared" si="430"/>
        <v>0</v>
      </c>
      <c r="AZ577">
        <f t="shared" si="431"/>
        <v>46</v>
      </c>
      <c r="BA577">
        <f t="shared" si="432"/>
        <v>5</v>
      </c>
      <c r="BB577">
        <f t="shared" si="460"/>
        <v>8.1709400070986149E-3</v>
      </c>
      <c r="BC577">
        <f t="shared" si="433"/>
        <v>9.376267690156434E-2</v>
      </c>
      <c r="BD577">
        <f>VLOOKUP(MIN(90,BE577),mortality!$A$4:$G$76,saving_model!BA577+2,FALSE)</f>
        <v>4.688133845078217E-2</v>
      </c>
      <c r="BE577">
        <f t="shared" si="434"/>
        <v>95</v>
      </c>
      <c r="BF577" s="9">
        <f t="shared" si="461"/>
        <v>8.3717735912058888E-4</v>
      </c>
      <c r="BG577" s="7">
        <f>VLOOKUP(saving_model!AZ577,lapse!$B$4:$C$134,2,FALSE)</f>
        <v>0.01</v>
      </c>
      <c r="BI577">
        <f>discount_curve!K561</f>
        <v>0.57918102105857805</v>
      </c>
    </row>
    <row r="578" spans="1:61" x14ac:dyDescent="0.55000000000000004">
      <c r="A578">
        <f t="shared" si="462"/>
        <v>555</v>
      </c>
      <c r="B578" s="19">
        <f t="shared" ca="1" si="435"/>
        <v>0</v>
      </c>
      <c r="C578">
        <f t="shared" si="416"/>
        <v>0</v>
      </c>
      <c r="D578">
        <f t="shared" si="436"/>
        <v>0</v>
      </c>
      <c r="E578">
        <f t="shared" ca="1" si="437"/>
        <v>0</v>
      </c>
      <c r="F578">
        <f t="shared" si="417"/>
        <v>0</v>
      </c>
      <c r="G578">
        <f t="shared" si="438"/>
        <v>0</v>
      </c>
      <c r="H578">
        <f t="shared" si="439"/>
        <v>0</v>
      </c>
      <c r="I578" s="19">
        <f t="shared" si="440"/>
        <v>0</v>
      </c>
      <c r="J578" s="26">
        <f t="shared" si="441"/>
        <v>0</v>
      </c>
      <c r="L578" s="19">
        <f t="shared" si="442"/>
        <v>0</v>
      </c>
      <c r="M578" s="26">
        <f t="shared" si="418"/>
        <v>0</v>
      </c>
      <c r="N578" s="18">
        <f t="shared" si="443"/>
        <v>0</v>
      </c>
      <c r="O578" s="18">
        <f t="shared" si="444"/>
        <v>0</v>
      </c>
      <c r="P578" s="18">
        <f t="shared" si="445"/>
        <v>0</v>
      </c>
      <c r="Q578" s="18">
        <f t="shared" si="446"/>
        <v>0</v>
      </c>
      <c r="R578" s="18">
        <f t="shared" si="447"/>
        <v>0</v>
      </c>
      <c r="S578" s="26">
        <f t="shared" si="448"/>
        <v>0</v>
      </c>
      <c r="T578" s="27">
        <f t="shared" si="449"/>
        <v>0</v>
      </c>
      <c r="U578" s="27"/>
      <c r="V578" s="19">
        <f t="shared" si="419"/>
        <v>0</v>
      </c>
      <c r="W578" s="19">
        <f t="shared" ca="1" si="420"/>
        <v>0</v>
      </c>
      <c r="X578" s="19">
        <f t="shared" si="421"/>
        <v>0</v>
      </c>
      <c r="Y578" s="19">
        <f t="shared" si="422"/>
        <v>0</v>
      </c>
      <c r="Z578" s="19">
        <f t="shared" si="415"/>
        <v>0</v>
      </c>
      <c r="AA578" s="19">
        <f t="shared" ca="1" si="450"/>
        <v>0</v>
      </c>
      <c r="AB578">
        <f t="shared" si="464"/>
        <v>0</v>
      </c>
      <c r="AC578" s="19">
        <f t="shared" si="423"/>
        <v>0</v>
      </c>
      <c r="AD578" s="29">
        <f t="shared" si="465"/>
        <v>0</v>
      </c>
      <c r="AE578" s="19">
        <f t="shared" ca="1" si="424"/>
        <v>0</v>
      </c>
      <c r="AF578" s="29">
        <f t="shared" ca="1" si="451"/>
        <v>0</v>
      </c>
      <c r="AG578" s="19"/>
      <c r="AH578" s="19">
        <f t="shared" si="425"/>
        <v>0</v>
      </c>
      <c r="AI578" s="19">
        <f>SUM($AH$23:AH578)</f>
        <v>100000</v>
      </c>
      <c r="AJ578" s="19">
        <f t="shared" si="452"/>
        <v>170046.62770964674</v>
      </c>
      <c r="AK578" s="19">
        <f t="shared" ca="1" si="453"/>
        <v>170046.62770964674</v>
      </c>
      <c r="AL578" s="20">
        <f ca="1">IF($F$13,OFFSET(product_specs!$J$5,MIN(10,saving_model!AZ578),saving_model!$G$14),0)</f>
        <v>0</v>
      </c>
      <c r="AM578" s="19">
        <f t="shared" si="454"/>
        <v>170046.62770964674</v>
      </c>
      <c r="AN578" s="19">
        <f t="shared" si="463"/>
        <v>170175.16696932862</v>
      </c>
      <c r="AO578" s="19">
        <f t="shared" si="455"/>
        <v>0</v>
      </c>
      <c r="AP578" s="19">
        <f t="shared" si="456"/>
        <v>0</v>
      </c>
      <c r="AQ578" s="18">
        <f t="shared" si="426"/>
        <v>141.81263914110718</v>
      </c>
      <c r="AR578" s="18">
        <f t="shared" si="457"/>
        <v>0</v>
      </c>
      <c r="AS578" s="18">
        <f t="shared" si="458"/>
        <v>26.546758918454834</v>
      </c>
      <c r="AT578" s="3">
        <f>return!Q561</f>
        <v>1.5612677302656586E-4</v>
      </c>
      <c r="AU578" s="8">
        <f t="shared" si="427"/>
        <v>1.2594483339452411</v>
      </c>
      <c r="AV578">
        <f t="shared" si="428"/>
        <v>0</v>
      </c>
      <c r="AW578">
        <f t="shared" si="429"/>
        <v>0</v>
      </c>
      <c r="AX578">
        <f t="shared" si="459"/>
        <v>0</v>
      </c>
      <c r="AY578">
        <f t="shared" si="430"/>
        <v>0</v>
      </c>
      <c r="AZ578">
        <f t="shared" si="431"/>
        <v>46</v>
      </c>
      <c r="BA578">
        <f t="shared" si="432"/>
        <v>5</v>
      </c>
      <c r="BB578">
        <f t="shared" si="460"/>
        <v>8.1709400070986149E-3</v>
      </c>
      <c r="BC578">
        <f t="shared" si="433"/>
        <v>9.376267690156434E-2</v>
      </c>
      <c r="BD578">
        <f>VLOOKUP(MIN(90,BE578),mortality!$A$4:$G$76,saving_model!BA578+2,FALSE)</f>
        <v>4.688133845078217E-2</v>
      </c>
      <c r="BE578">
        <f t="shared" si="434"/>
        <v>95</v>
      </c>
      <c r="BF578" s="9">
        <f t="shared" si="461"/>
        <v>8.3717735912058888E-4</v>
      </c>
      <c r="BG578" s="7">
        <f>VLOOKUP(saving_model!AZ578,lapse!$B$4:$C$134,2,FALSE)</f>
        <v>0.01</v>
      </c>
      <c r="BI578">
        <f>discount_curve!K562</f>
        <v>0.57861033842291576</v>
      </c>
    </row>
    <row r="579" spans="1:61" x14ac:dyDescent="0.55000000000000004">
      <c r="A579">
        <f t="shared" si="462"/>
        <v>556</v>
      </c>
      <c r="B579" s="19">
        <f t="shared" ca="1" si="435"/>
        <v>0</v>
      </c>
      <c r="C579">
        <f t="shared" si="416"/>
        <v>0</v>
      </c>
      <c r="D579">
        <f t="shared" si="436"/>
        <v>0</v>
      </c>
      <c r="E579">
        <f t="shared" ca="1" si="437"/>
        <v>0</v>
      </c>
      <c r="F579">
        <f t="shared" si="417"/>
        <v>0</v>
      </c>
      <c r="G579">
        <f t="shared" si="438"/>
        <v>0</v>
      </c>
      <c r="H579">
        <f t="shared" si="439"/>
        <v>0</v>
      </c>
      <c r="I579" s="19">
        <f t="shared" si="440"/>
        <v>0</v>
      </c>
      <c r="J579" s="26">
        <f t="shared" si="441"/>
        <v>0</v>
      </c>
      <c r="L579" s="19">
        <f t="shared" si="442"/>
        <v>0</v>
      </c>
      <c r="M579" s="26">
        <f t="shared" si="418"/>
        <v>0</v>
      </c>
      <c r="N579" s="18">
        <f t="shared" si="443"/>
        <v>0</v>
      </c>
      <c r="O579" s="18">
        <f t="shared" si="444"/>
        <v>0</v>
      </c>
      <c r="P579" s="18">
        <f t="shared" si="445"/>
        <v>0</v>
      </c>
      <c r="Q579" s="18">
        <f t="shared" si="446"/>
        <v>0</v>
      </c>
      <c r="R579" s="18">
        <f t="shared" si="447"/>
        <v>0</v>
      </c>
      <c r="S579" s="26">
        <f t="shared" si="448"/>
        <v>0</v>
      </c>
      <c r="T579" s="27">
        <f t="shared" si="449"/>
        <v>0</v>
      </c>
      <c r="U579" s="27"/>
      <c r="V579" s="19">
        <f t="shared" si="419"/>
        <v>0</v>
      </c>
      <c r="W579" s="19">
        <f t="shared" ca="1" si="420"/>
        <v>0</v>
      </c>
      <c r="X579" s="19">
        <f t="shared" si="421"/>
        <v>0</v>
      </c>
      <c r="Y579" s="19">
        <f t="shared" si="422"/>
        <v>0</v>
      </c>
      <c r="Z579" s="19">
        <f t="shared" si="415"/>
        <v>0</v>
      </c>
      <c r="AA579" s="19">
        <f t="shared" ca="1" si="450"/>
        <v>0</v>
      </c>
      <c r="AB579">
        <f t="shared" si="464"/>
        <v>0</v>
      </c>
      <c r="AC579" s="19">
        <f t="shared" si="423"/>
        <v>0</v>
      </c>
      <c r="AD579" s="29">
        <f t="shared" si="465"/>
        <v>0</v>
      </c>
      <c r="AE579" s="19">
        <f t="shared" ca="1" si="424"/>
        <v>0</v>
      </c>
      <c r="AF579" s="29">
        <f t="shared" ca="1" si="451"/>
        <v>0</v>
      </c>
      <c r="AG579" s="19"/>
      <c r="AH579" s="19">
        <f t="shared" si="425"/>
        <v>0</v>
      </c>
      <c r="AI579" s="19">
        <f>SUM($AH$23:AH579)</f>
        <v>100000</v>
      </c>
      <c r="AJ579" s="19">
        <f t="shared" si="452"/>
        <v>170831.52986676709</v>
      </c>
      <c r="AK579" s="19">
        <f t="shared" ca="1" si="453"/>
        <v>170831.52986676709</v>
      </c>
      <c r="AL579" s="20">
        <f ca="1">IF($F$13,OFFSET(product_specs!$J$5,MIN(10,saving_model!AZ579),saving_model!$G$14),0)</f>
        <v>0</v>
      </c>
      <c r="AM579" s="19">
        <f t="shared" si="454"/>
        <v>170831.52986676709</v>
      </c>
      <c r="AN579" s="19">
        <f t="shared" si="463"/>
        <v>170059.90108910596</v>
      </c>
      <c r="AO579" s="19">
        <f t="shared" si="455"/>
        <v>0</v>
      </c>
      <c r="AP579" s="19">
        <f t="shared" si="456"/>
        <v>0</v>
      </c>
      <c r="AQ579" s="18">
        <f t="shared" si="426"/>
        <v>141.71658424092163</v>
      </c>
      <c r="AR579" s="18">
        <f t="shared" si="457"/>
        <v>0</v>
      </c>
      <c r="AS579" s="18">
        <f t="shared" si="458"/>
        <v>1826.6907238041088</v>
      </c>
      <c r="AT579" s="3">
        <f>return!Q562</f>
        <v>1.0750413377632384E-2</v>
      </c>
      <c r="AU579" s="8">
        <f t="shared" si="427"/>
        <v>1.2599719053138314</v>
      </c>
      <c r="AV579">
        <f t="shared" si="428"/>
        <v>0</v>
      </c>
      <c r="AW579">
        <f t="shared" si="429"/>
        <v>0</v>
      </c>
      <c r="AX579">
        <f t="shared" si="459"/>
        <v>0</v>
      </c>
      <c r="AY579">
        <f t="shared" si="430"/>
        <v>0</v>
      </c>
      <c r="AZ579">
        <f t="shared" si="431"/>
        <v>46</v>
      </c>
      <c r="BA579">
        <f t="shared" si="432"/>
        <v>5</v>
      </c>
      <c r="BB579">
        <f t="shared" si="460"/>
        <v>8.1709400070986149E-3</v>
      </c>
      <c r="BC579">
        <f t="shared" si="433"/>
        <v>9.376267690156434E-2</v>
      </c>
      <c r="BD579">
        <f>VLOOKUP(MIN(90,BE579),mortality!$A$4:$G$76,saving_model!BA579+2,FALSE)</f>
        <v>4.688133845078217E-2</v>
      </c>
      <c r="BE579">
        <f t="shared" si="434"/>
        <v>95</v>
      </c>
      <c r="BF579" s="9">
        <f t="shared" si="461"/>
        <v>8.3717735912058888E-4</v>
      </c>
      <c r="BG579" s="7">
        <f>VLOOKUP(saving_model!AZ579,lapse!$B$4:$C$134,2,FALSE)</f>
        <v>0.01</v>
      </c>
      <c r="BI579">
        <f>discount_curve!K563</f>
        <v>0.57804021809620154</v>
      </c>
    </row>
    <row r="580" spans="1:61" x14ac:dyDescent="0.55000000000000004">
      <c r="A580">
        <f t="shared" si="462"/>
        <v>557</v>
      </c>
      <c r="B580" s="19">
        <f t="shared" ca="1" si="435"/>
        <v>0</v>
      </c>
      <c r="C580">
        <f t="shared" si="416"/>
        <v>0</v>
      </c>
      <c r="D580">
        <f t="shared" si="436"/>
        <v>0</v>
      </c>
      <c r="E580">
        <f t="shared" ca="1" si="437"/>
        <v>0</v>
      </c>
      <c r="F580">
        <f t="shared" si="417"/>
        <v>0</v>
      </c>
      <c r="G580">
        <f t="shared" si="438"/>
        <v>0</v>
      </c>
      <c r="H580">
        <f t="shared" si="439"/>
        <v>0</v>
      </c>
      <c r="I580" s="19">
        <f t="shared" si="440"/>
        <v>0</v>
      </c>
      <c r="J580" s="26">
        <f t="shared" si="441"/>
        <v>0</v>
      </c>
      <c r="L580" s="19">
        <f t="shared" si="442"/>
        <v>0</v>
      </c>
      <c r="M580" s="26">
        <f t="shared" si="418"/>
        <v>0</v>
      </c>
      <c r="N580" s="18">
        <f t="shared" si="443"/>
        <v>0</v>
      </c>
      <c r="O580" s="18">
        <f t="shared" si="444"/>
        <v>0</v>
      </c>
      <c r="P580" s="18">
        <f t="shared" si="445"/>
        <v>0</v>
      </c>
      <c r="Q580" s="18">
        <f t="shared" si="446"/>
        <v>0</v>
      </c>
      <c r="R580" s="18">
        <f t="shared" si="447"/>
        <v>0</v>
      </c>
      <c r="S580" s="26">
        <f t="shared" si="448"/>
        <v>0</v>
      </c>
      <c r="T580" s="27">
        <f t="shared" si="449"/>
        <v>0</v>
      </c>
      <c r="U580" s="27"/>
      <c r="V580" s="19">
        <f t="shared" si="419"/>
        <v>0</v>
      </c>
      <c r="W580" s="19">
        <f t="shared" ca="1" si="420"/>
        <v>0</v>
      </c>
      <c r="X580" s="19">
        <f t="shared" si="421"/>
        <v>0</v>
      </c>
      <c r="Y580" s="19">
        <f t="shared" si="422"/>
        <v>0</v>
      </c>
      <c r="Z580" s="19">
        <f t="shared" si="415"/>
        <v>0</v>
      </c>
      <c r="AA580" s="19">
        <f t="shared" ca="1" si="450"/>
        <v>0</v>
      </c>
      <c r="AB580">
        <f t="shared" si="464"/>
        <v>0</v>
      </c>
      <c r="AC580" s="19">
        <f t="shared" si="423"/>
        <v>0</v>
      </c>
      <c r="AD580" s="29">
        <f t="shared" si="465"/>
        <v>0</v>
      </c>
      <c r="AE580" s="19">
        <f t="shared" ca="1" si="424"/>
        <v>0</v>
      </c>
      <c r="AF580" s="29">
        <f t="shared" ca="1" si="451"/>
        <v>0</v>
      </c>
      <c r="AG580" s="19"/>
      <c r="AH580" s="19">
        <f t="shared" si="425"/>
        <v>0</v>
      </c>
      <c r="AI580" s="19">
        <f>SUM($AH$23:AH580)</f>
        <v>100000</v>
      </c>
      <c r="AJ580" s="19">
        <f t="shared" si="452"/>
        <v>170968.34106727314</v>
      </c>
      <c r="AK580" s="19">
        <f t="shared" ca="1" si="453"/>
        <v>170968.34106727314</v>
      </c>
      <c r="AL580" s="20">
        <f ca="1">IF($F$13,OFFSET(product_specs!$J$5,MIN(10,saving_model!AZ580),saving_model!$G$14),0)</f>
        <v>0</v>
      </c>
      <c r="AM580" s="19">
        <f t="shared" si="454"/>
        <v>170968.34106727314</v>
      </c>
      <c r="AN580" s="19">
        <f t="shared" si="463"/>
        <v>171744.87522866915</v>
      </c>
      <c r="AO580" s="19">
        <f t="shared" si="455"/>
        <v>0</v>
      </c>
      <c r="AP580" s="19">
        <f t="shared" si="456"/>
        <v>0</v>
      </c>
      <c r="AQ580" s="18">
        <f t="shared" si="426"/>
        <v>143.12072935722429</v>
      </c>
      <c r="AR580" s="18">
        <f t="shared" si="457"/>
        <v>0</v>
      </c>
      <c r="AS580" s="18">
        <f t="shared" si="458"/>
        <v>-1266.8268640775193</v>
      </c>
      <c r="AT580" s="3">
        <f>return!Q563</f>
        <v>-7.3823654529278082E-3</v>
      </c>
      <c r="AU580" s="8">
        <f t="shared" si="427"/>
        <v>1.2604956943388119</v>
      </c>
      <c r="AV580">
        <f t="shared" si="428"/>
        <v>0</v>
      </c>
      <c r="AW580">
        <f t="shared" si="429"/>
        <v>0</v>
      </c>
      <c r="AX580">
        <f t="shared" si="459"/>
        <v>0</v>
      </c>
      <c r="AY580">
        <f t="shared" si="430"/>
        <v>0</v>
      </c>
      <c r="AZ580">
        <f t="shared" si="431"/>
        <v>46</v>
      </c>
      <c r="BA580">
        <f t="shared" si="432"/>
        <v>5</v>
      </c>
      <c r="BB580">
        <f t="shared" si="460"/>
        <v>8.1709400070986149E-3</v>
      </c>
      <c r="BC580">
        <f t="shared" si="433"/>
        <v>9.376267690156434E-2</v>
      </c>
      <c r="BD580">
        <f>VLOOKUP(MIN(90,BE580),mortality!$A$4:$G$76,saving_model!BA580+2,FALSE)</f>
        <v>4.688133845078217E-2</v>
      </c>
      <c r="BE580">
        <f t="shared" si="434"/>
        <v>95</v>
      </c>
      <c r="BF580" s="9">
        <f t="shared" si="461"/>
        <v>8.3717735912058888E-4</v>
      </c>
      <c r="BG580" s="7">
        <f>VLOOKUP(saving_model!AZ580,lapse!$B$4:$C$134,2,FALSE)</f>
        <v>0.01</v>
      </c>
      <c r="BI580">
        <f>discount_curve!K564</f>
        <v>0.57747065952437704</v>
      </c>
    </row>
    <row r="581" spans="1:61" x14ac:dyDescent="0.55000000000000004">
      <c r="A581">
        <f t="shared" si="462"/>
        <v>558</v>
      </c>
      <c r="B581" s="19">
        <f t="shared" ca="1" si="435"/>
        <v>0</v>
      </c>
      <c r="C581">
        <f t="shared" si="416"/>
        <v>0</v>
      </c>
      <c r="D581">
        <f t="shared" si="436"/>
        <v>0</v>
      </c>
      <c r="E581">
        <f t="shared" ca="1" si="437"/>
        <v>0</v>
      </c>
      <c r="F581">
        <f t="shared" si="417"/>
        <v>0</v>
      </c>
      <c r="G581">
        <f t="shared" si="438"/>
        <v>0</v>
      </c>
      <c r="H581">
        <f t="shared" si="439"/>
        <v>0</v>
      </c>
      <c r="I581" s="19">
        <f t="shared" si="440"/>
        <v>0</v>
      </c>
      <c r="J581" s="26">
        <f t="shared" si="441"/>
        <v>0</v>
      </c>
      <c r="L581" s="19">
        <f t="shared" si="442"/>
        <v>0</v>
      </c>
      <c r="M581" s="26">
        <f t="shared" si="418"/>
        <v>0</v>
      </c>
      <c r="N581" s="18">
        <f t="shared" si="443"/>
        <v>0</v>
      </c>
      <c r="O581" s="18">
        <f t="shared" si="444"/>
        <v>0</v>
      </c>
      <c r="P581" s="18">
        <f t="shared" si="445"/>
        <v>0</v>
      </c>
      <c r="Q581" s="18">
        <f t="shared" si="446"/>
        <v>0</v>
      </c>
      <c r="R581" s="18">
        <f t="shared" si="447"/>
        <v>0</v>
      </c>
      <c r="S581" s="26">
        <f t="shared" si="448"/>
        <v>0</v>
      </c>
      <c r="T581" s="27">
        <f t="shared" si="449"/>
        <v>0</v>
      </c>
      <c r="U581" s="27"/>
      <c r="V581" s="19">
        <f t="shared" si="419"/>
        <v>0</v>
      </c>
      <c r="W581" s="19">
        <f t="shared" ca="1" si="420"/>
        <v>0</v>
      </c>
      <c r="X581" s="19">
        <f t="shared" si="421"/>
        <v>0</v>
      </c>
      <c r="Y581" s="19">
        <f t="shared" si="422"/>
        <v>0</v>
      </c>
      <c r="Z581" s="19">
        <f t="shared" si="415"/>
        <v>0</v>
      </c>
      <c r="AA581" s="19">
        <f t="shared" ca="1" si="450"/>
        <v>0</v>
      </c>
      <c r="AB581">
        <f t="shared" si="464"/>
        <v>0</v>
      </c>
      <c r="AC581" s="19">
        <f t="shared" si="423"/>
        <v>0</v>
      </c>
      <c r="AD581" s="29">
        <f t="shared" si="465"/>
        <v>0</v>
      </c>
      <c r="AE581" s="19">
        <f t="shared" ca="1" si="424"/>
        <v>0</v>
      </c>
      <c r="AF581" s="29">
        <f t="shared" ca="1" si="451"/>
        <v>0</v>
      </c>
      <c r="AG581" s="19"/>
      <c r="AH581" s="19">
        <f t="shared" si="425"/>
        <v>0</v>
      </c>
      <c r="AI581" s="19">
        <f>SUM($AH$23:AH581)</f>
        <v>100000</v>
      </c>
      <c r="AJ581" s="19">
        <f t="shared" si="452"/>
        <v>169431.37713417184</v>
      </c>
      <c r="AK581" s="19">
        <f t="shared" ca="1" si="453"/>
        <v>169431.37713417184</v>
      </c>
      <c r="AL581" s="20">
        <f ca="1">IF($F$13,OFFSET(product_specs!$J$5,MIN(10,saving_model!AZ581),saving_model!$G$14),0)</f>
        <v>0</v>
      </c>
      <c r="AM581" s="19">
        <f t="shared" si="454"/>
        <v>169431.37713417184</v>
      </c>
      <c r="AN581" s="19">
        <f t="shared" si="463"/>
        <v>170334.9276352344</v>
      </c>
      <c r="AO581" s="19">
        <f t="shared" si="455"/>
        <v>0</v>
      </c>
      <c r="AP581" s="19">
        <f t="shared" si="456"/>
        <v>0</v>
      </c>
      <c r="AQ581" s="18">
        <f t="shared" si="426"/>
        <v>141.94577302936202</v>
      </c>
      <c r="AR581" s="18">
        <f t="shared" si="457"/>
        <v>0</v>
      </c>
      <c r="AS581" s="18">
        <f t="shared" si="458"/>
        <v>-1523.2094560664118</v>
      </c>
      <c r="AT581" s="3">
        <f>return!Q564</f>
        <v>-8.9498958147384844E-3</v>
      </c>
      <c r="AU581" s="8">
        <f t="shared" si="427"/>
        <v>1.2610197011106656</v>
      </c>
      <c r="AV581">
        <f t="shared" si="428"/>
        <v>0</v>
      </c>
      <c r="AW581">
        <f t="shared" si="429"/>
        <v>0</v>
      </c>
      <c r="AX581">
        <f t="shared" si="459"/>
        <v>0</v>
      </c>
      <c r="AY581">
        <f t="shared" si="430"/>
        <v>0</v>
      </c>
      <c r="AZ581">
        <f t="shared" si="431"/>
        <v>46</v>
      </c>
      <c r="BA581">
        <f t="shared" si="432"/>
        <v>5</v>
      </c>
      <c r="BB581">
        <f t="shared" si="460"/>
        <v>8.1709400070986149E-3</v>
      </c>
      <c r="BC581">
        <f t="shared" si="433"/>
        <v>9.376267690156434E-2</v>
      </c>
      <c r="BD581">
        <f>VLOOKUP(MIN(90,BE581),mortality!$A$4:$G$76,saving_model!BA581+2,FALSE)</f>
        <v>4.688133845078217E-2</v>
      </c>
      <c r="BE581">
        <f t="shared" si="434"/>
        <v>95</v>
      </c>
      <c r="BF581" s="9">
        <f t="shared" si="461"/>
        <v>8.3717735912058888E-4</v>
      </c>
      <c r="BG581" s="7">
        <f>VLOOKUP(saving_model!AZ581,lapse!$B$4:$C$134,2,FALSE)</f>
        <v>0.01</v>
      </c>
      <c r="BI581">
        <f>discount_curve!K565</f>
        <v>0.57690166215393024</v>
      </c>
    </row>
    <row r="582" spans="1:61" x14ac:dyDescent="0.55000000000000004">
      <c r="A582">
        <f t="shared" si="462"/>
        <v>559</v>
      </c>
      <c r="B582" s="19">
        <f t="shared" ca="1" si="435"/>
        <v>0</v>
      </c>
      <c r="C582">
        <f t="shared" si="416"/>
        <v>0</v>
      </c>
      <c r="D582">
        <f t="shared" si="436"/>
        <v>0</v>
      </c>
      <c r="E582">
        <f t="shared" ca="1" si="437"/>
        <v>0</v>
      </c>
      <c r="F582">
        <f t="shared" si="417"/>
        <v>0</v>
      </c>
      <c r="G582">
        <f t="shared" si="438"/>
        <v>0</v>
      </c>
      <c r="H582">
        <f t="shared" si="439"/>
        <v>0</v>
      </c>
      <c r="I582" s="19">
        <f t="shared" si="440"/>
        <v>0</v>
      </c>
      <c r="J582" s="26">
        <f t="shared" si="441"/>
        <v>0</v>
      </c>
      <c r="L582" s="19">
        <f t="shared" si="442"/>
        <v>0</v>
      </c>
      <c r="M582" s="26">
        <f t="shared" si="418"/>
        <v>0</v>
      </c>
      <c r="N582" s="18">
        <f t="shared" si="443"/>
        <v>0</v>
      </c>
      <c r="O582" s="18">
        <f t="shared" si="444"/>
        <v>0</v>
      </c>
      <c r="P582" s="18">
        <f t="shared" si="445"/>
        <v>0</v>
      </c>
      <c r="Q582" s="18">
        <f t="shared" si="446"/>
        <v>0</v>
      </c>
      <c r="R582" s="18">
        <f t="shared" si="447"/>
        <v>0</v>
      </c>
      <c r="S582" s="26">
        <f t="shared" si="448"/>
        <v>0</v>
      </c>
      <c r="T582" s="27">
        <f t="shared" si="449"/>
        <v>0</v>
      </c>
      <c r="U582" s="27"/>
      <c r="V582" s="19">
        <f t="shared" si="419"/>
        <v>0</v>
      </c>
      <c r="W582" s="19">
        <f t="shared" ca="1" si="420"/>
        <v>0</v>
      </c>
      <c r="X582" s="19">
        <f t="shared" si="421"/>
        <v>0</v>
      </c>
      <c r="Y582" s="19">
        <f t="shared" si="422"/>
        <v>0</v>
      </c>
      <c r="Z582" s="19">
        <f t="shared" si="415"/>
        <v>0</v>
      </c>
      <c r="AA582" s="19">
        <f t="shared" ca="1" si="450"/>
        <v>0</v>
      </c>
      <c r="AB582">
        <f t="shared" si="464"/>
        <v>0</v>
      </c>
      <c r="AC582" s="19">
        <f t="shared" si="423"/>
        <v>0</v>
      </c>
      <c r="AD582" s="29">
        <f t="shared" si="465"/>
        <v>0</v>
      </c>
      <c r="AE582" s="19">
        <f t="shared" ca="1" si="424"/>
        <v>0</v>
      </c>
      <c r="AF582" s="29">
        <f t="shared" ca="1" si="451"/>
        <v>0</v>
      </c>
      <c r="AG582" s="19"/>
      <c r="AH582" s="19">
        <f t="shared" si="425"/>
        <v>0</v>
      </c>
      <c r="AI582" s="19">
        <f>SUM($AH$23:AH582)</f>
        <v>100000</v>
      </c>
      <c r="AJ582" s="19">
        <f t="shared" si="452"/>
        <v>167505.21888988747</v>
      </c>
      <c r="AK582" s="19">
        <f t="shared" ca="1" si="453"/>
        <v>167505.21888988747</v>
      </c>
      <c r="AL582" s="20">
        <f ca="1">IF($F$13,OFFSET(product_specs!$J$5,MIN(10,saving_model!AZ582),saving_model!$G$14),0)</f>
        <v>0</v>
      </c>
      <c r="AM582" s="19">
        <f t="shared" si="454"/>
        <v>167505.21888988747</v>
      </c>
      <c r="AN582" s="19">
        <f t="shared" si="463"/>
        <v>168669.77240613865</v>
      </c>
      <c r="AO582" s="19">
        <f t="shared" si="455"/>
        <v>0</v>
      </c>
      <c r="AP582" s="19">
        <f t="shared" si="456"/>
        <v>0</v>
      </c>
      <c r="AQ582" s="18">
        <f t="shared" si="426"/>
        <v>140.55814367178223</v>
      </c>
      <c r="AR582" s="18">
        <f t="shared" si="457"/>
        <v>0</v>
      </c>
      <c r="AS582" s="18">
        <f t="shared" si="458"/>
        <v>-2047.9907451588144</v>
      </c>
      <c r="AT582" s="3">
        <f>return!Q565</f>
        <v>-1.2152140826867441E-2</v>
      </c>
      <c r="AU582" s="8">
        <f t="shared" si="427"/>
        <v>1.261543925719913</v>
      </c>
      <c r="AV582">
        <f t="shared" si="428"/>
        <v>0</v>
      </c>
      <c r="AW582">
        <f t="shared" si="429"/>
        <v>0</v>
      </c>
      <c r="AX582">
        <f t="shared" si="459"/>
        <v>0</v>
      </c>
      <c r="AY582">
        <f t="shared" si="430"/>
        <v>0</v>
      </c>
      <c r="AZ582">
        <f t="shared" si="431"/>
        <v>46</v>
      </c>
      <c r="BA582">
        <f t="shared" si="432"/>
        <v>5</v>
      </c>
      <c r="BB582">
        <f t="shared" si="460"/>
        <v>8.1709400070986149E-3</v>
      </c>
      <c r="BC582">
        <f t="shared" si="433"/>
        <v>9.376267690156434E-2</v>
      </c>
      <c r="BD582">
        <f>VLOOKUP(MIN(90,BE582),mortality!$A$4:$G$76,saving_model!BA582+2,FALSE)</f>
        <v>4.688133845078217E-2</v>
      </c>
      <c r="BE582">
        <f t="shared" si="434"/>
        <v>95</v>
      </c>
      <c r="BF582" s="9">
        <f t="shared" si="461"/>
        <v>8.3717735912058888E-4</v>
      </c>
      <c r="BG582" s="7">
        <f>VLOOKUP(saving_model!AZ582,lapse!$B$4:$C$134,2,FALSE)</f>
        <v>0.01</v>
      </c>
      <c r="BI582">
        <f>discount_curve!K566</f>
        <v>0.57633322543189414</v>
      </c>
    </row>
    <row r="583" spans="1:61" x14ac:dyDescent="0.55000000000000004">
      <c r="A583">
        <f t="shared" si="462"/>
        <v>560</v>
      </c>
      <c r="B583" s="19">
        <f t="shared" ca="1" si="435"/>
        <v>0</v>
      </c>
      <c r="C583">
        <f t="shared" si="416"/>
        <v>0</v>
      </c>
      <c r="D583">
        <f t="shared" si="436"/>
        <v>0</v>
      </c>
      <c r="E583">
        <f t="shared" ca="1" si="437"/>
        <v>0</v>
      </c>
      <c r="F583">
        <f t="shared" si="417"/>
        <v>0</v>
      </c>
      <c r="G583">
        <f t="shared" si="438"/>
        <v>0</v>
      </c>
      <c r="H583">
        <f t="shared" si="439"/>
        <v>0</v>
      </c>
      <c r="I583" s="19">
        <f t="shared" si="440"/>
        <v>0</v>
      </c>
      <c r="J583" s="26">
        <f t="shared" si="441"/>
        <v>0</v>
      </c>
      <c r="L583" s="19">
        <f t="shared" si="442"/>
        <v>0</v>
      </c>
      <c r="M583" s="26">
        <f t="shared" si="418"/>
        <v>0</v>
      </c>
      <c r="N583" s="18">
        <f t="shared" si="443"/>
        <v>0</v>
      </c>
      <c r="O583" s="18">
        <f t="shared" si="444"/>
        <v>0</v>
      </c>
      <c r="P583" s="18">
        <f t="shared" si="445"/>
        <v>0</v>
      </c>
      <c r="Q583" s="18">
        <f t="shared" si="446"/>
        <v>0</v>
      </c>
      <c r="R583" s="18">
        <f t="shared" si="447"/>
        <v>0</v>
      </c>
      <c r="S583" s="26">
        <f t="shared" si="448"/>
        <v>0</v>
      </c>
      <c r="T583" s="27">
        <f t="shared" si="449"/>
        <v>0</v>
      </c>
      <c r="U583" s="27"/>
      <c r="V583" s="19">
        <f t="shared" si="419"/>
        <v>0</v>
      </c>
      <c r="W583" s="19">
        <f t="shared" ca="1" si="420"/>
        <v>0</v>
      </c>
      <c r="X583" s="19">
        <f t="shared" si="421"/>
        <v>0</v>
      </c>
      <c r="Y583" s="19">
        <f t="shared" si="422"/>
        <v>0</v>
      </c>
      <c r="Z583" s="19">
        <f t="shared" si="415"/>
        <v>0</v>
      </c>
      <c r="AA583" s="19">
        <f t="shared" ca="1" si="450"/>
        <v>0</v>
      </c>
      <c r="AB583">
        <f t="shared" si="464"/>
        <v>0</v>
      </c>
      <c r="AC583" s="19">
        <f t="shared" si="423"/>
        <v>0</v>
      </c>
      <c r="AD583" s="29">
        <f t="shared" si="465"/>
        <v>0</v>
      </c>
      <c r="AE583" s="19">
        <f t="shared" ca="1" si="424"/>
        <v>0</v>
      </c>
      <c r="AF583" s="29">
        <f t="shared" ca="1" si="451"/>
        <v>0</v>
      </c>
      <c r="AG583" s="19"/>
      <c r="AH583" s="19">
        <f t="shared" si="425"/>
        <v>0</v>
      </c>
      <c r="AI583" s="19">
        <f>SUM($AH$23:AH583)</f>
        <v>100000</v>
      </c>
      <c r="AJ583" s="19">
        <f t="shared" si="452"/>
        <v>166182.4677056864</v>
      </c>
      <c r="AK583" s="19">
        <f t="shared" ca="1" si="453"/>
        <v>166182.4677056864</v>
      </c>
      <c r="AL583" s="20">
        <f ca="1">IF($F$13,OFFSET(product_specs!$J$5,MIN(10,saving_model!AZ583),saving_model!$G$14),0)</f>
        <v>0</v>
      </c>
      <c r="AM583" s="19">
        <f t="shared" si="454"/>
        <v>166182.4677056864</v>
      </c>
      <c r="AN583" s="19">
        <f t="shared" si="463"/>
        <v>166481.22351730807</v>
      </c>
      <c r="AO583" s="19">
        <f t="shared" si="455"/>
        <v>0</v>
      </c>
      <c r="AP583" s="19">
        <f t="shared" si="456"/>
        <v>0</v>
      </c>
      <c r="AQ583" s="18">
        <f t="shared" si="426"/>
        <v>138.73435293109006</v>
      </c>
      <c r="AR583" s="18">
        <f t="shared" si="457"/>
        <v>0</v>
      </c>
      <c r="AS583" s="18">
        <f t="shared" si="458"/>
        <v>-320.04291738113005</v>
      </c>
      <c r="AT583" s="3">
        <f>return!Q566</f>
        <v>-1.9239998090017085E-3</v>
      </c>
      <c r="AU583" s="8">
        <f t="shared" si="427"/>
        <v>1.2620683682571125</v>
      </c>
      <c r="AV583">
        <f t="shared" si="428"/>
        <v>0</v>
      </c>
      <c r="AW583">
        <f t="shared" si="429"/>
        <v>0</v>
      </c>
      <c r="AX583">
        <f t="shared" si="459"/>
        <v>0</v>
      </c>
      <c r="AY583">
        <f t="shared" si="430"/>
        <v>0</v>
      </c>
      <c r="AZ583">
        <f t="shared" si="431"/>
        <v>46</v>
      </c>
      <c r="BA583">
        <f t="shared" si="432"/>
        <v>5</v>
      </c>
      <c r="BB583">
        <f t="shared" si="460"/>
        <v>8.1709400070986149E-3</v>
      </c>
      <c r="BC583">
        <f t="shared" si="433"/>
        <v>9.376267690156434E-2</v>
      </c>
      <c r="BD583">
        <f>VLOOKUP(MIN(90,BE583),mortality!$A$4:$G$76,saving_model!BA583+2,FALSE)</f>
        <v>4.688133845078217E-2</v>
      </c>
      <c r="BE583">
        <f t="shared" si="434"/>
        <v>95</v>
      </c>
      <c r="BF583" s="9">
        <f t="shared" si="461"/>
        <v>8.3717735912058888E-4</v>
      </c>
      <c r="BG583" s="7">
        <f>VLOOKUP(saving_model!AZ583,lapse!$B$4:$C$134,2,FALSE)</f>
        <v>0.01</v>
      </c>
      <c r="BI583">
        <f>discount_curve!K567</f>
        <v>0.5757653488058474</v>
      </c>
    </row>
    <row r="584" spans="1:61" x14ac:dyDescent="0.55000000000000004">
      <c r="A584">
        <f t="shared" si="462"/>
        <v>561</v>
      </c>
      <c r="B584" s="19">
        <f t="shared" ca="1" si="435"/>
        <v>0</v>
      </c>
      <c r="C584">
        <f t="shared" si="416"/>
        <v>0</v>
      </c>
      <c r="D584">
        <f t="shared" si="436"/>
        <v>0</v>
      </c>
      <c r="E584">
        <f t="shared" ca="1" si="437"/>
        <v>0</v>
      </c>
      <c r="F584">
        <f t="shared" si="417"/>
        <v>0</v>
      </c>
      <c r="G584">
        <f t="shared" si="438"/>
        <v>0</v>
      </c>
      <c r="H584">
        <f t="shared" si="439"/>
        <v>0</v>
      </c>
      <c r="I584" s="19">
        <f t="shared" si="440"/>
        <v>0</v>
      </c>
      <c r="J584" s="26">
        <f t="shared" si="441"/>
        <v>0</v>
      </c>
      <c r="L584" s="19">
        <f t="shared" si="442"/>
        <v>0</v>
      </c>
      <c r="M584" s="26">
        <f t="shared" si="418"/>
        <v>0</v>
      </c>
      <c r="N584" s="18">
        <f t="shared" si="443"/>
        <v>0</v>
      </c>
      <c r="O584" s="18">
        <f t="shared" si="444"/>
        <v>0</v>
      </c>
      <c r="P584" s="18">
        <f t="shared" si="445"/>
        <v>0</v>
      </c>
      <c r="Q584" s="18">
        <f t="shared" si="446"/>
        <v>0</v>
      </c>
      <c r="R584" s="18">
        <f t="shared" si="447"/>
        <v>0</v>
      </c>
      <c r="S584" s="26">
        <f t="shared" si="448"/>
        <v>0</v>
      </c>
      <c r="T584" s="27">
        <f t="shared" si="449"/>
        <v>0</v>
      </c>
      <c r="U584" s="27"/>
      <c r="V584" s="19">
        <f t="shared" si="419"/>
        <v>0</v>
      </c>
      <c r="W584" s="19">
        <f t="shared" ca="1" si="420"/>
        <v>0</v>
      </c>
      <c r="X584" s="19">
        <f t="shared" si="421"/>
        <v>0</v>
      </c>
      <c r="Y584" s="19">
        <f t="shared" si="422"/>
        <v>0</v>
      </c>
      <c r="Z584" s="19">
        <f t="shared" si="415"/>
        <v>0</v>
      </c>
      <c r="AA584" s="19">
        <f t="shared" ca="1" si="450"/>
        <v>0</v>
      </c>
      <c r="AB584">
        <f t="shared" si="464"/>
        <v>0</v>
      </c>
      <c r="AC584" s="19">
        <f t="shared" si="423"/>
        <v>0</v>
      </c>
      <c r="AD584" s="29">
        <f t="shared" si="465"/>
        <v>0</v>
      </c>
      <c r="AE584" s="19">
        <f t="shared" ca="1" si="424"/>
        <v>0</v>
      </c>
      <c r="AF584" s="29">
        <f t="shared" ca="1" si="451"/>
        <v>0</v>
      </c>
      <c r="AG584" s="19"/>
      <c r="AH584" s="19">
        <f t="shared" si="425"/>
        <v>0</v>
      </c>
      <c r="AI584" s="19">
        <f>SUM($AH$23:AH584)</f>
        <v>100000</v>
      </c>
      <c r="AJ584" s="19">
        <f t="shared" si="452"/>
        <v>166413.38929548129</v>
      </c>
      <c r="AK584" s="19">
        <f t="shared" ca="1" si="453"/>
        <v>166413.38929548129</v>
      </c>
      <c r="AL584" s="20">
        <f ca="1">IF($F$13,OFFSET(product_specs!$J$5,MIN(10,saving_model!AZ584),saving_model!$G$14),0)</f>
        <v>0</v>
      </c>
      <c r="AM584" s="19">
        <f t="shared" si="454"/>
        <v>166413.38929548129</v>
      </c>
      <c r="AN584" s="19">
        <f t="shared" si="463"/>
        <v>166022.44624699585</v>
      </c>
      <c r="AO584" s="19">
        <f t="shared" si="455"/>
        <v>0</v>
      </c>
      <c r="AP584" s="19">
        <f t="shared" si="456"/>
        <v>0</v>
      </c>
      <c r="AQ584" s="18">
        <f t="shared" si="426"/>
        <v>138.3520385391632</v>
      </c>
      <c r="AR584" s="18">
        <f t="shared" si="457"/>
        <v>0</v>
      </c>
      <c r="AS584" s="18">
        <f t="shared" si="458"/>
        <v>1058.5901740492206</v>
      </c>
      <c r="AT584" s="3">
        <f>return!Q567</f>
        <v>6.3815049845523664E-3</v>
      </c>
      <c r="AU584" s="8">
        <f t="shared" si="427"/>
        <v>1.26259302881286</v>
      </c>
      <c r="AV584">
        <f t="shared" si="428"/>
        <v>0</v>
      </c>
      <c r="AW584">
        <f t="shared" si="429"/>
        <v>0</v>
      </c>
      <c r="AX584">
        <f t="shared" si="459"/>
        <v>0</v>
      </c>
      <c r="AY584">
        <f t="shared" si="430"/>
        <v>0</v>
      </c>
      <c r="AZ584">
        <f t="shared" si="431"/>
        <v>46</v>
      </c>
      <c r="BA584">
        <f t="shared" si="432"/>
        <v>5</v>
      </c>
      <c r="BB584">
        <f t="shared" si="460"/>
        <v>8.1709400070986149E-3</v>
      </c>
      <c r="BC584">
        <f t="shared" si="433"/>
        <v>9.376267690156434E-2</v>
      </c>
      <c r="BD584">
        <f>VLOOKUP(MIN(90,BE584),mortality!$A$4:$G$76,saving_model!BA584+2,FALSE)</f>
        <v>4.688133845078217E-2</v>
      </c>
      <c r="BE584">
        <f t="shared" si="434"/>
        <v>95</v>
      </c>
      <c r="BF584" s="9">
        <f t="shared" si="461"/>
        <v>8.3717735912058888E-4</v>
      </c>
      <c r="BG584" s="7">
        <f>VLOOKUP(saving_model!AZ584,lapse!$B$4:$C$134,2,FALSE)</f>
        <v>0.01</v>
      </c>
      <c r="BI584">
        <f>discount_curve!K568</f>
        <v>0.5751980317239116</v>
      </c>
    </row>
    <row r="585" spans="1:61" x14ac:dyDescent="0.55000000000000004">
      <c r="A585">
        <f t="shared" si="462"/>
        <v>562</v>
      </c>
      <c r="B585" s="19">
        <f t="shared" ca="1" si="435"/>
        <v>0</v>
      </c>
      <c r="C585">
        <f t="shared" si="416"/>
        <v>0</v>
      </c>
      <c r="D585">
        <f t="shared" si="436"/>
        <v>0</v>
      </c>
      <c r="E585">
        <f t="shared" ca="1" si="437"/>
        <v>0</v>
      </c>
      <c r="F585">
        <f t="shared" si="417"/>
        <v>0</v>
      </c>
      <c r="G585">
        <f t="shared" si="438"/>
        <v>0</v>
      </c>
      <c r="H585">
        <f t="shared" si="439"/>
        <v>0</v>
      </c>
      <c r="I585" s="19">
        <f t="shared" si="440"/>
        <v>0</v>
      </c>
      <c r="J585" s="26">
        <f t="shared" si="441"/>
        <v>0</v>
      </c>
      <c r="L585" s="19">
        <f t="shared" si="442"/>
        <v>0</v>
      </c>
      <c r="M585" s="26">
        <f t="shared" si="418"/>
        <v>0</v>
      </c>
      <c r="N585" s="18">
        <f t="shared" si="443"/>
        <v>0</v>
      </c>
      <c r="O585" s="18">
        <f t="shared" si="444"/>
        <v>0</v>
      </c>
      <c r="P585" s="18">
        <f t="shared" si="445"/>
        <v>0</v>
      </c>
      <c r="Q585" s="18">
        <f t="shared" si="446"/>
        <v>0</v>
      </c>
      <c r="R585" s="18">
        <f t="shared" si="447"/>
        <v>0</v>
      </c>
      <c r="S585" s="26">
        <f t="shared" si="448"/>
        <v>0</v>
      </c>
      <c r="T585" s="27">
        <f t="shared" si="449"/>
        <v>0</v>
      </c>
      <c r="U585" s="27"/>
      <c r="V585" s="19">
        <f t="shared" si="419"/>
        <v>0</v>
      </c>
      <c r="W585" s="19">
        <f t="shared" ca="1" si="420"/>
        <v>0</v>
      </c>
      <c r="X585" s="19">
        <f t="shared" si="421"/>
        <v>0</v>
      </c>
      <c r="Y585" s="19">
        <f t="shared" si="422"/>
        <v>0</v>
      </c>
      <c r="Z585" s="19">
        <f t="shared" si="415"/>
        <v>0</v>
      </c>
      <c r="AA585" s="19">
        <f t="shared" ca="1" si="450"/>
        <v>0</v>
      </c>
      <c r="AB585">
        <f t="shared" si="464"/>
        <v>0</v>
      </c>
      <c r="AC585" s="19">
        <f t="shared" si="423"/>
        <v>0</v>
      </c>
      <c r="AD585" s="29">
        <f t="shared" si="465"/>
        <v>0</v>
      </c>
      <c r="AE585" s="19">
        <f t="shared" ca="1" si="424"/>
        <v>0</v>
      </c>
      <c r="AF585" s="29">
        <f t="shared" ca="1" si="451"/>
        <v>0</v>
      </c>
      <c r="AG585" s="19"/>
      <c r="AH585" s="19">
        <f t="shared" si="425"/>
        <v>0</v>
      </c>
      <c r="AI585" s="19">
        <f>SUM($AH$23:AH585)</f>
        <v>100000</v>
      </c>
      <c r="AJ585" s="19">
        <f t="shared" si="452"/>
        <v>169123.11916197356</v>
      </c>
      <c r="AK585" s="19">
        <f t="shared" ca="1" si="453"/>
        <v>169123.11916197356</v>
      </c>
      <c r="AL585" s="20">
        <f ca="1">IF($F$13,OFFSET(product_specs!$J$5,MIN(10,saving_model!AZ585),saving_model!$G$14),0)</f>
        <v>0</v>
      </c>
      <c r="AM585" s="19">
        <f t="shared" si="454"/>
        <v>169123.11916197356</v>
      </c>
      <c r="AN585" s="19">
        <f t="shared" si="463"/>
        <v>166942.68438250592</v>
      </c>
      <c r="AO585" s="19">
        <f t="shared" si="455"/>
        <v>0</v>
      </c>
      <c r="AP585" s="19">
        <f t="shared" si="456"/>
        <v>0</v>
      </c>
      <c r="AQ585" s="18">
        <f t="shared" si="426"/>
        <v>139.11890365208828</v>
      </c>
      <c r="AR585" s="18">
        <f t="shared" si="457"/>
        <v>0</v>
      </c>
      <c r="AS585" s="18">
        <f t="shared" si="458"/>
        <v>4639.1073662395011</v>
      </c>
      <c r="AT585" s="3">
        <f>return!Q568</f>
        <v>2.7811799783306279E-2</v>
      </c>
      <c r="AU585" s="8">
        <f t="shared" si="427"/>
        <v>1.2631179074777887</v>
      </c>
      <c r="AV585">
        <f t="shared" si="428"/>
        <v>0</v>
      </c>
      <c r="AW585">
        <f t="shared" si="429"/>
        <v>0</v>
      </c>
      <c r="AX585">
        <f t="shared" si="459"/>
        <v>0</v>
      </c>
      <c r="AY585">
        <f t="shared" si="430"/>
        <v>0</v>
      </c>
      <c r="AZ585">
        <f t="shared" si="431"/>
        <v>46</v>
      </c>
      <c r="BA585">
        <f t="shared" si="432"/>
        <v>5</v>
      </c>
      <c r="BB585">
        <f t="shared" si="460"/>
        <v>8.1709400070986149E-3</v>
      </c>
      <c r="BC585">
        <f t="shared" si="433"/>
        <v>9.376267690156434E-2</v>
      </c>
      <c r="BD585">
        <f>VLOOKUP(MIN(90,BE585),mortality!$A$4:$G$76,saving_model!BA585+2,FALSE)</f>
        <v>4.688133845078217E-2</v>
      </c>
      <c r="BE585">
        <f t="shared" si="434"/>
        <v>95</v>
      </c>
      <c r="BF585" s="9">
        <f t="shared" si="461"/>
        <v>8.3717735912058888E-4</v>
      </c>
      <c r="BG585" s="7">
        <f>VLOOKUP(saving_model!AZ585,lapse!$B$4:$C$134,2,FALSE)</f>
        <v>0.01</v>
      </c>
      <c r="BI585">
        <f>discount_curve!K569</f>
        <v>0.57463127363475319</v>
      </c>
    </row>
    <row r="586" spans="1:61" x14ac:dyDescent="0.55000000000000004">
      <c r="A586">
        <f t="shared" si="462"/>
        <v>563</v>
      </c>
      <c r="B586" s="19">
        <f t="shared" ca="1" si="435"/>
        <v>0</v>
      </c>
      <c r="C586">
        <f t="shared" si="416"/>
        <v>0</v>
      </c>
      <c r="D586">
        <f t="shared" si="436"/>
        <v>0</v>
      </c>
      <c r="E586">
        <f t="shared" ca="1" si="437"/>
        <v>0</v>
      </c>
      <c r="F586">
        <f t="shared" si="417"/>
        <v>0</v>
      </c>
      <c r="G586">
        <f t="shared" si="438"/>
        <v>0</v>
      </c>
      <c r="H586">
        <f t="shared" si="439"/>
        <v>0</v>
      </c>
      <c r="I586" s="19">
        <f t="shared" si="440"/>
        <v>0</v>
      </c>
      <c r="J586" s="26">
        <f t="shared" si="441"/>
        <v>0</v>
      </c>
      <c r="L586" s="19">
        <f t="shared" si="442"/>
        <v>0</v>
      </c>
      <c r="M586" s="26">
        <f t="shared" si="418"/>
        <v>0</v>
      </c>
      <c r="N586" s="18">
        <f t="shared" si="443"/>
        <v>0</v>
      </c>
      <c r="O586" s="18">
        <f t="shared" si="444"/>
        <v>0</v>
      </c>
      <c r="P586" s="18">
        <f t="shared" si="445"/>
        <v>0</v>
      </c>
      <c r="Q586" s="18">
        <f t="shared" si="446"/>
        <v>0</v>
      </c>
      <c r="R586" s="18">
        <f t="shared" si="447"/>
        <v>0</v>
      </c>
      <c r="S586" s="26">
        <f t="shared" si="448"/>
        <v>0</v>
      </c>
      <c r="T586" s="27">
        <f t="shared" si="449"/>
        <v>0</v>
      </c>
      <c r="U586" s="27"/>
      <c r="V586" s="19">
        <f t="shared" si="419"/>
        <v>0</v>
      </c>
      <c r="W586" s="19">
        <f t="shared" ca="1" si="420"/>
        <v>0</v>
      </c>
      <c r="X586" s="19">
        <f t="shared" si="421"/>
        <v>0</v>
      </c>
      <c r="Y586" s="19">
        <f t="shared" si="422"/>
        <v>0</v>
      </c>
      <c r="Z586" s="19">
        <f t="shared" si="415"/>
        <v>0</v>
      </c>
      <c r="AA586" s="19">
        <f t="shared" ca="1" si="450"/>
        <v>0</v>
      </c>
      <c r="AB586">
        <f t="shared" si="464"/>
        <v>0</v>
      </c>
      <c r="AC586" s="19">
        <f t="shared" si="423"/>
        <v>0</v>
      </c>
      <c r="AD586" s="29">
        <f t="shared" si="465"/>
        <v>0</v>
      </c>
      <c r="AE586" s="19">
        <f t="shared" ca="1" si="424"/>
        <v>0</v>
      </c>
      <c r="AF586" s="29">
        <f t="shared" ca="1" si="451"/>
        <v>0</v>
      </c>
      <c r="AG586" s="19"/>
      <c r="AH586" s="19">
        <f t="shared" si="425"/>
        <v>0</v>
      </c>
      <c r="AI586" s="19">
        <f>SUM($AH$23:AH586)</f>
        <v>100000</v>
      </c>
      <c r="AJ586" s="19">
        <f t="shared" si="452"/>
        <v>171194.42180012402</v>
      </c>
      <c r="AK586" s="19">
        <f t="shared" ca="1" si="453"/>
        <v>171194.42180012402</v>
      </c>
      <c r="AL586" s="20">
        <f ca="1">IF($F$13,OFFSET(product_specs!$J$5,MIN(10,saving_model!AZ586),saving_model!$G$14),0)</f>
        <v>0</v>
      </c>
      <c r="AM586" s="19">
        <f t="shared" si="454"/>
        <v>171194.42180012402</v>
      </c>
      <c r="AN586" s="19">
        <f t="shared" si="463"/>
        <v>171442.67284509333</v>
      </c>
      <c r="AO586" s="19">
        <f t="shared" si="455"/>
        <v>0</v>
      </c>
      <c r="AP586" s="19">
        <f t="shared" si="456"/>
        <v>0</v>
      </c>
      <c r="AQ586" s="18">
        <f t="shared" si="426"/>
        <v>142.86889403757777</v>
      </c>
      <c r="AR586" s="18">
        <f t="shared" si="457"/>
        <v>0</v>
      </c>
      <c r="AS586" s="18">
        <f t="shared" si="458"/>
        <v>-210.76430186342466</v>
      </c>
      <c r="AT586" s="3">
        <f>return!Q569</f>
        <v>-1.2303826215915858E-3</v>
      </c>
      <c r="AU586" s="8">
        <f t="shared" si="427"/>
        <v>1.2636430043425704</v>
      </c>
      <c r="AV586">
        <f t="shared" si="428"/>
        <v>0</v>
      </c>
      <c r="AW586">
        <f t="shared" si="429"/>
        <v>0</v>
      </c>
      <c r="AX586">
        <f t="shared" si="459"/>
        <v>0</v>
      </c>
      <c r="AY586">
        <f t="shared" si="430"/>
        <v>0</v>
      </c>
      <c r="AZ586">
        <f t="shared" si="431"/>
        <v>46</v>
      </c>
      <c r="BA586">
        <f t="shared" si="432"/>
        <v>5</v>
      </c>
      <c r="BB586">
        <f t="shared" si="460"/>
        <v>8.1709400070986149E-3</v>
      </c>
      <c r="BC586">
        <f t="shared" si="433"/>
        <v>9.376267690156434E-2</v>
      </c>
      <c r="BD586">
        <f>VLOOKUP(MIN(90,BE586),mortality!$A$4:$G$76,saving_model!BA586+2,FALSE)</f>
        <v>4.688133845078217E-2</v>
      </c>
      <c r="BE586">
        <f t="shared" si="434"/>
        <v>95</v>
      </c>
      <c r="BF586" s="9">
        <f t="shared" si="461"/>
        <v>8.3717735912058888E-4</v>
      </c>
      <c r="BG586" s="7">
        <f>VLOOKUP(saving_model!AZ586,lapse!$B$4:$C$134,2,FALSE)</f>
        <v>0.01</v>
      </c>
      <c r="BI586">
        <f>discount_curve!K570</f>
        <v>0.57406507398758144</v>
      </c>
    </row>
    <row r="587" spans="1:61" x14ac:dyDescent="0.55000000000000004">
      <c r="A587">
        <f t="shared" si="462"/>
        <v>564</v>
      </c>
      <c r="B587" s="19">
        <f t="shared" ca="1" si="435"/>
        <v>0</v>
      </c>
      <c r="C587">
        <f t="shared" si="416"/>
        <v>0</v>
      </c>
      <c r="D587">
        <f t="shared" si="436"/>
        <v>0</v>
      </c>
      <c r="E587">
        <f t="shared" ca="1" si="437"/>
        <v>0</v>
      </c>
      <c r="F587">
        <f t="shared" si="417"/>
        <v>0</v>
      </c>
      <c r="G587">
        <f t="shared" si="438"/>
        <v>0</v>
      </c>
      <c r="H587">
        <f t="shared" si="439"/>
        <v>0</v>
      </c>
      <c r="I587" s="19">
        <f t="shared" si="440"/>
        <v>0</v>
      </c>
      <c r="J587" s="26">
        <f t="shared" si="441"/>
        <v>0</v>
      </c>
      <c r="L587" s="19">
        <f t="shared" si="442"/>
        <v>0</v>
      </c>
      <c r="M587" s="26">
        <f t="shared" si="418"/>
        <v>0</v>
      </c>
      <c r="N587" s="18">
        <f t="shared" si="443"/>
        <v>0</v>
      </c>
      <c r="O587" s="18">
        <f t="shared" si="444"/>
        <v>0</v>
      </c>
      <c r="P587" s="18">
        <f t="shared" si="445"/>
        <v>0</v>
      </c>
      <c r="Q587" s="18">
        <f t="shared" si="446"/>
        <v>0</v>
      </c>
      <c r="R587" s="18">
        <f t="shared" si="447"/>
        <v>0</v>
      </c>
      <c r="S587" s="26">
        <f t="shared" si="448"/>
        <v>0</v>
      </c>
      <c r="T587" s="27">
        <f t="shared" si="449"/>
        <v>0</v>
      </c>
      <c r="U587" s="27"/>
      <c r="V587" s="19">
        <f t="shared" si="419"/>
        <v>0</v>
      </c>
      <c r="W587" s="19">
        <f t="shared" ca="1" si="420"/>
        <v>0</v>
      </c>
      <c r="X587" s="19">
        <f t="shared" si="421"/>
        <v>0</v>
      </c>
      <c r="Y587" s="19">
        <f t="shared" si="422"/>
        <v>0</v>
      </c>
      <c r="Z587" s="19">
        <f t="shared" si="415"/>
        <v>0</v>
      </c>
      <c r="AA587" s="19">
        <f t="shared" ca="1" si="450"/>
        <v>0</v>
      </c>
      <c r="AB587">
        <f t="shared" si="464"/>
        <v>0</v>
      </c>
      <c r="AC587" s="19">
        <f t="shared" si="423"/>
        <v>0</v>
      </c>
      <c r="AD587" s="29">
        <f t="shared" si="465"/>
        <v>0</v>
      </c>
      <c r="AE587" s="19">
        <f t="shared" ca="1" si="424"/>
        <v>0</v>
      </c>
      <c r="AF587" s="29">
        <f t="shared" ca="1" si="451"/>
        <v>0</v>
      </c>
      <c r="AG587" s="19"/>
      <c r="AH587" s="19">
        <f t="shared" si="425"/>
        <v>0</v>
      </c>
      <c r="AI587" s="19">
        <f>SUM($AH$23:AH587)</f>
        <v>100000</v>
      </c>
      <c r="AJ587" s="19">
        <f t="shared" si="452"/>
        <v>170743.38733046688</v>
      </c>
      <c r="AK587" s="19">
        <f t="shared" ca="1" si="453"/>
        <v>170743.38733046688</v>
      </c>
      <c r="AL587" s="20">
        <f ca="1">IF($F$13,OFFSET(product_specs!$J$5,MIN(10,saving_model!AZ587),saving_model!$G$14),0)</f>
        <v>0</v>
      </c>
      <c r="AM587" s="19">
        <f t="shared" si="454"/>
        <v>170743.38733046688</v>
      </c>
      <c r="AN587" s="19">
        <f t="shared" si="463"/>
        <v>171089.03964919233</v>
      </c>
      <c r="AO587" s="19">
        <f t="shared" si="455"/>
        <v>0</v>
      </c>
      <c r="AP587" s="19">
        <f t="shared" si="456"/>
        <v>0</v>
      </c>
      <c r="AQ587" s="18">
        <f t="shared" si="426"/>
        <v>142.57419970766028</v>
      </c>
      <c r="AR587" s="18">
        <f t="shared" si="457"/>
        <v>0</v>
      </c>
      <c r="AS587" s="18">
        <f t="shared" si="458"/>
        <v>-406.15623803558162</v>
      </c>
      <c r="AT587" s="3">
        <f>return!Q570</f>
        <v>-2.3759265040528277E-3</v>
      </c>
      <c r="AU587" s="8">
        <f t="shared" si="427"/>
        <v>1.2641683194979136</v>
      </c>
      <c r="AV587">
        <f t="shared" si="428"/>
        <v>0</v>
      </c>
      <c r="AW587">
        <f t="shared" si="429"/>
        <v>0</v>
      </c>
      <c r="AX587">
        <f t="shared" si="459"/>
        <v>0</v>
      </c>
      <c r="AY587">
        <f t="shared" si="430"/>
        <v>0</v>
      </c>
      <c r="AZ587">
        <f t="shared" si="431"/>
        <v>47</v>
      </c>
      <c r="BA587">
        <f t="shared" si="432"/>
        <v>5</v>
      </c>
      <c r="BB587">
        <f t="shared" si="460"/>
        <v>8.1709400070986149E-3</v>
      </c>
      <c r="BC587">
        <f t="shared" si="433"/>
        <v>9.376267690156434E-2</v>
      </c>
      <c r="BD587">
        <f>VLOOKUP(MIN(90,BE587),mortality!$A$4:$G$76,saving_model!BA587+2,FALSE)</f>
        <v>4.688133845078217E-2</v>
      </c>
      <c r="BE587">
        <f t="shared" si="434"/>
        <v>96</v>
      </c>
      <c r="BF587" s="9">
        <f t="shared" si="461"/>
        <v>8.3717735912058888E-4</v>
      </c>
      <c r="BG587" s="7">
        <f>VLOOKUP(saving_model!AZ587,lapse!$B$4:$C$134,2,FALSE)</f>
        <v>0.01</v>
      </c>
      <c r="BI587">
        <f>discount_curve!K571</f>
        <v>0.57670504599960148</v>
      </c>
    </row>
    <row r="588" spans="1:61" x14ac:dyDescent="0.55000000000000004">
      <c r="A588">
        <f t="shared" si="462"/>
        <v>565</v>
      </c>
      <c r="B588" s="19">
        <f t="shared" ca="1" si="435"/>
        <v>0</v>
      </c>
      <c r="C588">
        <f t="shared" si="416"/>
        <v>0</v>
      </c>
      <c r="D588">
        <f t="shared" si="436"/>
        <v>0</v>
      </c>
      <c r="E588">
        <f t="shared" ca="1" si="437"/>
        <v>0</v>
      </c>
      <c r="F588">
        <f t="shared" si="417"/>
        <v>0</v>
      </c>
      <c r="G588">
        <f t="shared" si="438"/>
        <v>0</v>
      </c>
      <c r="H588">
        <f t="shared" si="439"/>
        <v>0</v>
      </c>
      <c r="I588" s="19">
        <f t="shared" si="440"/>
        <v>0</v>
      </c>
      <c r="J588" s="26">
        <f t="shared" si="441"/>
        <v>0</v>
      </c>
      <c r="L588" s="19">
        <f t="shared" si="442"/>
        <v>0</v>
      </c>
      <c r="M588" s="26">
        <f t="shared" si="418"/>
        <v>0</v>
      </c>
      <c r="N588" s="18">
        <f t="shared" si="443"/>
        <v>0</v>
      </c>
      <c r="O588" s="18">
        <f t="shared" si="444"/>
        <v>0</v>
      </c>
      <c r="P588" s="18">
        <f t="shared" si="445"/>
        <v>0</v>
      </c>
      <c r="Q588" s="18">
        <f t="shared" si="446"/>
        <v>0</v>
      </c>
      <c r="R588" s="18">
        <f t="shared" si="447"/>
        <v>0</v>
      </c>
      <c r="S588" s="26">
        <f t="shared" si="448"/>
        <v>0</v>
      </c>
      <c r="T588" s="27">
        <f t="shared" si="449"/>
        <v>0</v>
      </c>
      <c r="U588" s="27"/>
      <c r="V588" s="19">
        <f t="shared" si="419"/>
        <v>0</v>
      </c>
      <c r="W588" s="19">
        <f t="shared" ca="1" si="420"/>
        <v>0</v>
      </c>
      <c r="X588" s="19">
        <f t="shared" si="421"/>
        <v>0</v>
      </c>
      <c r="Y588" s="19">
        <f t="shared" si="422"/>
        <v>0</v>
      </c>
      <c r="Z588" s="19">
        <f t="shared" si="415"/>
        <v>0</v>
      </c>
      <c r="AA588" s="19">
        <f t="shared" ca="1" si="450"/>
        <v>0</v>
      </c>
      <c r="AB588">
        <f t="shared" si="464"/>
        <v>0</v>
      </c>
      <c r="AC588" s="19">
        <f t="shared" si="423"/>
        <v>0</v>
      </c>
      <c r="AD588" s="29">
        <f t="shared" si="465"/>
        <v>0</v>
      </c>
      <c r="AE588" s="19">
        <f t="shared" ca="1" si="424"/>
        <v>0</v>
      </c>
      <c r="AF588" s="29">
        <f t="shared" ca="1" si="451"/>
        <v>0</v>
      </c>
      <c r="AG588" s="19"/>
      <c r="AH588" s="19">
        <f t="shared" si="425"/>
        <v>0</v>
      </c>
      <c r="AI588" s="19">
        <f>SUM($AH$23:AH588)</f>
        <v>100000</v>
      </c>
      <c r="AJ588" s="19">
        <f t="shared" si="452"/>
        <v>170013.1165702414</v>
      </c>
      <c r="AK588" s="19">
        <f t="shared" ca="1" si="453"/>
        <v>170013.1165702414</v>
      </c>
      <c r="AL588" s="20">
        <f ca="1">IF($F$13,OFFSET(product_specs!$J$5,MIN(10,saving_model!AZ588),saving_model!$G$14),0)</f>
        <v>0</v>
      </c>
      <c r="AM588" s="19">
        <f t="shared" si="454"/>
        <v>170013.1165702414</v>
      </c>
      <c r="AN588" s="19">
        <f t="shared" si="463"/>
        <v>170540.30921144909</v>
      </c>
      <c r="AO588" s="19">
        <f t="shared" si="455"/>
        <v>0</v>
      </c>
      <c r="AP588" s="19">
        <f t="shared" si="456"/>
        <v>0</v>
      </c>
      <c r="AQ588" s="18">
        <f t="shared" si="426"/>
        <v>142.11692434287423</v>
      </c>
      <c r="AR588" s="18">
        <f t="shared" si="457"/>
        <v>0</v>
      </c>
      <c r="AS588" s="18">
        <f t="shared" si="458"/>
        <v>-770.1514337296461</v>
      </c>
      <c r="AT588" s="3">
        <f>return!Q571</f>
        <v>-4.5197159863762382E-3</v>
      </c>
      <c r="AU588" s="8">
        <f t="shared" si="427"/>
        <v>1.2646938530345651</v>
      </c>
      <c r="AV588">
        <f t="shared" si="428"/>
        <v>0</v>
      </c>
      <c r="AW588">
        <f t="shared" si="429"/>
        <v>0</v>
      </c>
      <c r="AX588">
        <f t="shared" si="459"/>
        <v>0</v>
      </c>
      <c r="AY588">
        <f t="shared" si="430"/>
        <v>0</v>
      </c>
      <c r="AZ588">
        <f t="shared" si="431"/>
        <v>47</v>
      </c>
      <c r="BA588">
        <f t="shared" si="432"/>
        <v>5</v>
      </c>
      <c r="BB588">
        <f t="shared" si="460"/>
        <v>8.1709400070986149E-3</v>
      </c>
      <c r="BC588">
        <f t="shared" si="433"/>
        <v>9.376267690156434E-2</v>
      </c>
      <c r="BD588">
        <f>VLOOKUP(MIN(90,BE588),mortality!$A$4:$G$76,saving_model!BA588+2,FALSE)</f>
        <v>4.688133845078217E-2</v>
      </c>
      <c r="BE588">
        <f t="shared" si="434"/>
        <v>96</v>
      </c>
      <c r="BF588" s="9">
        <f t="shared" si="461"/>
        <v>8.3717735912058888E-4</v>
      </c>
      <c r="BG588" s="7">
        <f>VLOOKUP(saving_model!AZ588,lapse!$B$4:$C$134,2,FALSE)</f>
        <v>0.01</v>
      </c>
      <c r="BI588">
        <f>discount_curve!K572</f>
        <v>0.57614249698853581</v>
      </c>
    </row>
    <row r="589" spans="1:61" x14ac:dyDescent="0.55000000000000004">
      <c r="A589">
        <f t="shared" si="462"/>
        <v>566</v>
      </c>
      <c r="B589" s="19">
        <f t="shared" ca="1" si="435"/>
        <v>0</v>
      </c>
      <c r="C589">
        <f t="shared" si="416"/>
        <v>0</v>
      </c>
      <c r="D589">
        <f t="shared" si="436"/>
        <v>0</v>
      </c>
      <c r="E589">
        <f t="shared" ca="1" si="437"/>
        <v>0</v>
      </c>
      <c r="F589">
        <f t="shared" si="417"/>
        <v>0</v>
      </c>
      <c r="G589">
        <f t="shared" si="438"/>
        <v>0</v>
      </c>
      <c r="H589">
        <f t="shared" si="439"/>
        <v>0</v>
      </c>
      <c r="I589" s="19">
        <f t="shared" si="440"/>
        <v>0</v>
      </c>
      <c r="J589" s="26">
        <f t="shared" si="441"/>
        <v>0</v>
      </c>
      <c r="L589" s="19">
        <f t="shared" si="442"/>
        <v>0</v>
      </c>
      <c r="M589" s="26">
        <f t="shared" si="418"/>
        <v>0</v>
      </c>
      <c r="N589" s="18">
        <f t="shared" si="443"/>
        <v>0</v>
      </c>
      <c r="O589" s="18">
        <f t="shared" si="444"/>
        <v>0</v>
      </c>
      <c r="P589" s="18">
        <f t="shared" si="445"/>
        <v>0</v>
      </c>
      <c r="Q589" s="18">
        <f t="shared" si="446"/>
        <v>0</v>
      </c>
      <c r="R589" s="18">
        <f t="shared" si="447"/>
        <v>0</v>
      </c>
      <c r="S589" s="26">
        <f t="shared" si="448"/>
        <v>0</v>
      </c>
      <c r="T589" s="27">
        <f t="shared" si="449"/>
        <v>0</v>
      </c>
      <c r="U589" s="27"/>
      <c r="V589" s="19">
        <f t="shared" si="419"/>
        <v>0</v>
      </c>
      <c r="W589" s="19">
        <f t="shared" ca="1" si="420"/>
        <v>0</v>
      </c>
      <c r="X589" s="19">
        <f t="shared" si="421"/>
        <v>0</v>
      </c>
      <c r="Y589" s="19">
        <f t="shared" si="422"/>
        <v>0</v>
      </c>
      <c r="Z589" s="19">
        <f t="shared" si="415"/>
        <v>0</v>
      </c>
      <c r="AA589" s="19">
        <f t="shared" ca="1" si="450"/>
        <v>0</v>
      </c>
      <c r="AB589">
        <f t="shared" si="464"/>
        <v>0</v>
      </c>
      <c r="AC589" s="19">
        <f t="shared" si="423"/>
        <v>0</v>
      </c>
      <c r="AD589" s="29">
        <f t="shared" si="465"/>
        <v>0</v>
      </c>
      <c r="AE589" s="19">
        <f t="shared" ca="1" si="424"/>
        <v>0</v>
      </c>
      <c r="AF589" s="29">
        <f t="shared" ca="1" si="451"/>
        <v>0</v>
      </c>
      <c r="AG589" s="19"/>
      <c r="AH589" s="19">
        <f t="shared" si="425"/>
        <v>0</v>
      </c>
      <c r="AI589" s="19">
        <f>SUM($AH$23:AH589)</f>
        <v>100000</v>
      </c>
      <c r="AJ589" s="19">
        <f t="shared" si="452"/>
        <v>169987.16825874121</v>
      </c>
      <c r="AK589" s="19">
        <f t="shared" ca="1" si="453"/>
        <v>169987.16825874121</v>
      </c>
      <c r="AL589" s="20">
        <f ca="1">IF($F$13,OFFSET(product_specs!$J$5,MIN(10,saving_model!AZ589),saving_model!$G$14),0)</f>
        <v>0</v>
      </c>
      <c r="AM589" s="19">
        <f t="shared" si="454"/>
        <v>169987.16825874121</v>
      </c>
      <c r="AN589" s="19">
        <f t="shared" si="463"/>
        <v>169628.04085337656</v>
      </c>
      <c r="AO589" s="19">
        <f t="shared" si="455"/>
        <v>0</v>
      </c>
      <c r="AP589" s="19">
        <f t="shared" si="456"/>
        <v>0</v>
      </c>
      <c r="AQ589" s="18">
        <f t="shared" si="426"/>
        <v>141.35670071114714</v>
      </c>
      <c r="AR589" s="18">
        <f t="shared" si="457"/>
        <v>0</v>
      </c>
      <c r="AS589" s="18">
        <f t="shared" si="458"/>
        <v>1000.9682121516</v>
      </c>
      <c r="AT589" s="3">
        <f>return!Q572</f>
        <v>5.9058811443262194E-3</v>
      </c>
      <c r="AU589" s="8">
        <f t="shared" si="427"/>
        <v>1.2652196050433091</v>
      </c>
      <c r="AV589">
        <f t="shared" si="428"/>
        <v>0</v>
      </c>
      <c r="AW589">
        <f t="shared" si="429"/>
        <v>0</v>
      </c>
      <c r="AX589">
        <f t="shared" si="459"/>
        <v>0</v>
      </c>
      <c r="AY589">
        <f t="shared" si="430"/>
        <v>0</v>
      </c>
      <c r="AZ589">
        <f t="shared" si="431"/>
        <v>47</v>
      </c>
      <c r="BA589">
        <f t="shared" si="432"/>
        <v>5</v>
      </c>
      <c r="BB589">
        <f t="shared" si="460"/>
        <v>8.1709400070986149E-3</v>
      </c>
      <c r="BC589">
        <f t="shared" si="433"/>
        <v>9.376267690156434E-2</v>
      </c>
      <c r="BD589">
        <f>VLOOKUP(MIN(90,BE589),mortality!$A$4:$G$76,saving_model!BA589+2,FALSE)</f>
        <v>4.688133845078217E-2</v>
      </c>
      <c r="BE589">
        <f t="shared" si="434"/>
        <v>96</v>
      </c>
      <c r="BF589" s="9">
        <f t="shared" si="461"/>
        <v>8.3717735912058888E-4</v>
      </c>
      <c r="BG589" s="7">
        <f>VLOOKUP(saving_model!AZ589,lapse!$B$4:$C$134,2,FALSE)</f>
        <v>0.01</v>
      </c>
      <c r="BI589">
        <f>discount_curve!K573</f>
        <v>0.57558049671792633</v>
      </c>
    </row>
    <row r="590" spans="1:61" x14ac:dyDescent="0.55000000000000004">
      <c r="A590">
        <f t="shared" si="462"/>
        <v>567</v>
      </c>
      <c r="B590" s="19">
        <f t="shared" ca="1" si="435"/>
        <v>0</v>
      </c>
      <c r="C590">
        <f t="shared" si="416"/>
        <v>0</v>
      </c>
      <c r="D590">
        <f t="shared" si="436"/>
        <v>0</v>
      </c>
      <c r="E590">
        <f t="shared" ca="1" si="437"/>
        <v>0</v>
      </c>
      <c r="F590">
        <f t="shared" si="417"/>
        <v>0</v>
      </c>
      <c r="G590">
        <f t="shared" si="438"/>
        <v>0</v>
      </c>
      <c r="H590">
        <f t="shared" si="439"/>
        <v>0</v>
      </c>
      <c r="I590" s="19">
        <f t="shared" si="440"/>
        <v>0</v>
      </c>
      <c r="J590" s="26">
        <f t="shared" si="441"/>
        <v>0</v>
      </c>
      <c r="L590" s="19">
        <f t="shared" si="442"/>
        <v>0</v>
      </c>
      <c r="M590" s="26">
        <f t="shared" si="418"/>
        <v>0</v>
      </c>
      <c r="N590" s="18">
        <f t="shared" si="443"/>
        <v>0</v>
      </c>
      <c r="O590" s="18">
        <f t="shared" si="444"/>
        <v>0</v>
      </c>
      <c r="P590" s="18">
        <f t="shared" si="445"/>
        <v>0</v>
      </c>
      <c r="Q590" s="18">
        <f t="shared" si="446"/>
        <v>0</v>
      </c>
      <c r="R590" s="18">
        <f t="shared" si="447"/>
        <v>0</v>
      </c>
      <c r="S590" s="26">
        <f t="shared" si="448"/>
        <v>0</v>
      </c>
      <c r="T590" s="27">
        <f t="shared" si="449"/>
        <v>0</v>
      </c>
      <c r="U590" s="27"/>
      <c r="V590" s="19">
        <f t="shared" si="419"/>
        <v>0</v>
      </c>
      <c r="W590" s="19">
        <f t="shared" ca="1" si="420"/>
        <v>0</v>
      </c>
      <c r="X590" s="19">
        <f t="shared" si="421"/>
        <v>0</v>
      </c>
      <c r="Y590" s="19">
        <f t="shared" si="422"/>
        <v>0</v>
      </c>
      <c r="Z590" s="19">
        <f t="shared" si="415"/>
        <v>0</v>
      </c>
      <c r="AA590" s="19">
        <f t="shared" ca="1" si="450"/>
        <v>0</v>
      </c>
      <c r="AB590">
        <f t="shared" si="464"/>
        <v>0</v>
      </c>
      <c r="AC590" s="19">
        <f t="shared" si="423"/>
        <v>0</v>
      </c>
      <c r="AD590" s="29">
        <f t="shared" si="465"/>
        <v>0</v>
      </c>
      <c r="AE590" s="19">
        <f t="shared" ca="1" si="424"/>
        <v>0</v>
      </c>
      <c r="AF590" s="29">
        <f t="shared" ca="1" si="451"/>
        <v>0</v>
      </c>
      <c r="AG590" s="19"/>
      <c r="AH590" s="19">
        <f t="shared" si="425"/>
        <v>0</v>
      </c>
      <c r="AI590" s="19">
        <f>SUM($AH$23:AH590)</f>
        <v>100000</v>
      </c>
      <c r="AJ590" s="19">
        <f t="shared" si="452"/>
        <v>169777.37238882648</v>
      </c>
      <c r="AK590" s="19">
        <f t="shared" ca="1" si="453"/>
        <v>169777.37238882648</v>
      </c>
      <c r="AL590" s="20">
        <f ca="1">IF($F$13,OFFSET(product_specs!$J$5,MIN(10,saving_model!AZ590),saving_model!$G$14),0)</f>
        <v>0</v>
      </c>
      <c r="AM590" s="19">
        <f t="shared" si="454"/>
        <v>169777.37238882648</v>
      </c>
      <c r="AN590" s="19">
        <f t="shared" si="463"/>
        <v>170487.65236481701</v>
      </c>
      <c r="AO590" s="19">
        <f t="shared" si="455"/>
        <v>0</v>
      </c>
      <c r="AP590" s="19">
        <f t="shared" si="456"/>
        <v>0</v>
      </c>
      <c r="AQ590" s="18">
        <f t="shared" si="426"/>
        <v>142.07304363734752</v>
      </c>
      <c r="AR590" s="18">
        <f t="shared" si="457"/>
        <v>0</v>
      </c>
      <c r="AS590" s="18">
        <f t="shared" si="458"/>
        <v>-1136.4138647063517</v>
      </c>
      <c r="AT590" s="3">
        <f>return!Q573</f>
        <v>-6.6712260408219315E-3</v>
      </c>
      <c r="AU590" s="8">
        <f t="shared" si="427"/>
        <v>1.2657455756149678</v>
      </c>
      <c r="AV590">
        <f t="shared" si="428"/>
        <v>0</v>
      </c>
      <c r="AW590">
        <f t="shared" si="429"/>
        <v>0</v>
      </c>
      <c r="AX590">
        <f t="shared" si="459"/>
        <v>0</v>
      </c>
      <c r="AY590">
        <f t="shared" si="430"/>
        <v>0</v>
      </c>
      <c r="AZ590">
        <f t="shared" si="431"/>
        <v>47</v>
      </c>
      <c r="BA590">
        <f t="shared" si="432"/>
        <v>5</v>
      </c>
      <c r="BB590">
        <f t="shared" si="460"/>
        <v>8.1709400070986149E-3</v>
      </c>
      <c r="BC590">
        <f t="shared" si="433"/>
        <v>9.376267690156434E-2</v>
      </c>
      <c r="BD590">
        <f>VLOOKUP(MIN(90,BE590),mortality!$A$4:$G$76,saving_model!BA590+2,FALSE)</f>
        <v>4.688133845078217E-2</v>
      </c>
      <c r="BE590">
        <f t="shared" si="434"/>
        <v>96</v>
      </c>
      <c r="BF590" s="9">
        <f t="shared" si="461"/>
        <v>8.3717735912058888E-4</v>
      </c>
      <c r="BG590" s="7">
        <f>VLOOKUP(saving_model!AZ590,lapse!$B$4:$C$134,2,FALSE)</f>
        <v>0.01</v>
      </c>
      <c r="BI590">
        <f>discount_curve!K574</f>
        <v>0.57501904465250198</v>
      </c>
    </row>
    <row r="591" spans="1:61" x14ac:dyDescent="0.55000000000000004">
      <c r="A591">
        <f t="shared" si="462"/>
        <v>568</v>
      </c>
      <c r="B591" s="19">
        <f t="shared" ca="1" si="435"/>
        <v>0</v>
      </c>
      <c r="C591">
        <f t="shared" si="416"/>
        <v>0</v>
      </c>
      <c r="D591">
        <f t="shared" si="436"/>
        <v>0</v>
      </c>
      <c r="E591">
        <f t="shared" ca="1" si="437"/>
        <v>0</v>
      </c>
      <c r="F591">
        <f t="shared" si="417"/>
        <v>0</v>
      </c>
      <c r="G591">
        <f t="shared" si="438"/>
        <v>0</v>
      </c>
      <c r="H591">
        <f t="shared" si="439"/>
        <v>0</v>
      </c>
      <c r="I591" s="19">
        <f t="shared" si="440"/>
        <v>0</v>
      </c>
      <c r="J591" s="26">
        <f t="shared" si="441"/>
        <v>0</v>
      </c>
      <c r="L591" s="19">
        <f t="shared" si="442"/>
        <v>0</v>
      </c>
      <c r="M591" s="26">
        <f t="shared" si="418"/>
        <v>0</v>
      </c>
      <c r="N591" s="18">
        <f t="shared" si="443"/>
        <v>0</v>
      </c>
      <c r="O591" s="18">
        <f t="shared" si="444"/>
        <v>0</v>
      </c>
      <c r="P591" s="18">
        <f t="shared" si="445"/>
        <v>0</v>
      </c>
      <c r="Q591" s="18">
        <f t="shared" si="446"/>
        <v>0</v>
      </c>
      <c r="R591" s="18">
        <f t="shared" si="447"/>
        <v>0</v>
      </c>
      <c r="S591" s="26">
        <f t="shared" si="448"/>
        <v>0</v>
      </c>
      <c r="T591" s="27">
        <f t="shared" si="449"/>
        <v>0</v>
      </c>
      <c r="U591" s="27"/>
      <c r="V591" s="19">
        <f t="shared" si="419"/>
        <v>0</v>
      </c>
      <c r="W591" s="19">
        <f t="shared" ca="1" si="420"/>
        <v>0</v>
      </c>
      <c r="X591" s="19">
        <f t="shared" si="421"/>
        <v>0</v>
      </c>
      <c r="Y591" s="19">
        <f t="shared" si="422"/>
        <v>0</v>
      </c>
      <c r="Z591" s="19">
        <f t="shared" si="415"/>
        <v>0</v>
      </c>
      <c r="AA591" s="19">
        <f t="shared" ca="1" si="450"/>
        <v>0</v>
      </c>
      <c r="AB591">
        <f t="shared" si="464"/>
        <v>0</v>
      </c>
      <c r="AC591" s="19">
        <f t="shared" si="423"/>
        <v>0</v>
      </c>
      <c r="AD591" s="29">
        <f t="shared" si="465"/>
        <v>0</v>
      </c>
      <c r="AE591" s="19">
        <f t="shared" ca="1" si="424"/>
        <v>0</v>
      </c>
      <c r="AF591" s="29">
        <f t="shared" ca="1" si="451"/>
        <v>0</v>
      </c>
      <c r="AG591" s="19"/>
      <c r="AH591" s="19">
        <f t="shared" si="425"/>
        <v>0</v>
      </c>
      <c r="AI591" s="19">
        <f>SUM($AH$23:AH591)</f>
        <v>100000</v>
      </c>
      <c r="AJ591" s="19">
        <f t="shared" si="452"/>
        <v>169723.43528748889</v>
      </c>
      <c r="AK591" s="19">
        <f t="shared" ca="1" si="453"/>
        <v>169723.43528748889</v>
      </c>
      <c r="AL591" s="20">
        <f ca="1">IF($F$13,OFFSET(product_specs!$J$5,MIN(10,saving_model!AZ591),saving_model!$G$14),0)</f>
        <v>0</v>
      </c>
      <c r="AM591" s="19">
        <f t="shared" si="454"/>
        <v>169723.43528748889</v>
      </c>
      <c r="AN591" s="19">
        <f t="shared" si="463"/>
        <v>169209.1654564733</v>
      </c>
      <c r="AO591" s="19">
        <f t="shared" si="455"/>
        <v>0</v>
      </c>
      <c r="AP591" s="19">
        <f t="shared" si="456"/>
        <v>0</v>
      </c>
      <c r="AQ591" s="18">
        <f t="shared" si="426"/>
        <v>141.00763788039441</v>
      </c>
      <c r="AR591" s="18">
        <f t="shared" si="457"/>
        <v>0</v>
      </c>
      <c r="AS591" s="18">
        <f t="shared" si="458"/>
        <v>1310.5549377919313</v>
      </c>
      <c r="AT591" s="3">
        <f>return!Q574</f>
        <v>7.7516367049916823E-3</v>
      </c>
      <c r="AU591" s="8">
        <f t="shared" si="427"/>
        <v>1.2662717648404009</v>
      </c>
      <c r="AV591">
        <f t="shared" si="428"/>
        <v>0</v>
      </c>
      <c r="AW591">
        <f t="shared" si="429"/>
        <v>0</v>
      </c>
      <c r="AX591">
        <f t="shared" si="459"/>
        <v>0</v>
      </c>
      <c r="AY591">
        <f t="shared" si="430"/>
        <v>0</v>
      </c>
      <c r="AZ591">
        <f t="shared" si="431"/>
        <v>47</v>
      </c>
      <c r="BA591">
        <f t="shared" si="432"/>
        <v>5</v>
      </c>
      <c r="BB591">
        <f t="shared" si="460"/>
        <v>8.1709400070986149E-3</v>
      </c>
      <c r="BC591">
        <f t="shared" si="433"/>
        <v>9.376267690156434E-2</v>
      </c>
      <c r="BD591">
        <f>VLOOKUP(MIN(90,BE591),mortality!$A$4:$G$76,saving_model!BA591+2,FALSE)</f>
        <v>4.688133845078217E-2</v>
      </c>
      <c r="BE591">
        <f t="shared" si="434"/>
        <v>96</v>
      </c>
      <c r="BF591" s="9">
        <f t="shared" si="461"/>
        <v>8.3717735912058888E-4</v>
      </c>
      <c r="BG591" s="7">
        <f>VLOOKUP(saving_model!AZ591,lapse!$B$4:$C$134,2,FALSE)</f>
        <v>0.01</v>
      </c>
      <c r="BI591">
        <f>discount_curve!K575</f>
        <v>0.57445814025751352</v>
      </c>
    </row>
    <row r="592" spans="1:61" x14ac:dyDescent="0.55000000000000004">
      <c r="A592">
        <f t="shared" si="462"/>
        <v>569</v>
      </c>
      <c r="B592" s="19">
        <f t="shared" ca="1" si="435"/>
        <v>0</v>
      </c>
      <c r="C592">
        <f t="shared" si="416"/>
        <v>0</v>
      </c>
      <c r="D592">
        <f t="shared" si="436"/>
        <v>0</v>
      </c>
      <c r="E592">
        <f t="shared" ca="1" si="437"/>
        <v>0</v>
      </c>
      <c r="F592">
        <f t="shared" si="417"/>
        <v>0</v>
      </c>
      <c r="G592">
        <f t="shared" si="438"/>
        <v>0</v>
      </c>
      <c r="H592">
        <f t="shared" si="439"/>
        <v>0</v>
      </c>
      <c r="I592" s="19">
        <f t="shared" si="440"/>
        <v>0</v>
      </c>
      <c r="J592" s="26">
        <f t="shared" si="441"/>
        <v>0</v>
      </c>
      <c r="L592" s="19">
        <f t="shared" si="442"/>
        <v>0</v>
      </c>
      <c r="M592" s="26">
        <f t="shared" si="418"/>
        <v>0</v>
      </c>
      <c r="N592" s="18">
        <f t="shared" si="443"/>
        <v>0</v>
      </c>
      <c r="O592" s="18">
        <f t="shared" si="444"/>
        <v>0</v>
      </c>
      <c r="P592" s="18">
        <f t="shared" si="445"/>
        <v>0</v>
      </c>
      <c r="Q592" s="18">
        <f t="shared" si="446"/>
        <v>0</v>
      </c>
      <c r="R592" s="18">
        <f t="shared" si="447"/>
        <v>0</v>
      </c>
      <c r="S592" s="26">
        <f t="shared" si="448"/>
        <v>0</v>
      </c>
      <c r="T592" s="27">
        <f t="shared" si="449"/>
        <v>0</v>
      </c>
      <c r="U592" s="27"/>
      <c r="V592" s="19">
        <f t="shared" si="419"/>
        <v>0</v>
      </c>
      <c r="W592" s="19">
        <f t="shared" ca="1" si="420"/>
        <v>0</v>
      </c>
      <c r="X592" s="19">
        <f t="shared" si="421"/>
        <v>0</v>
      </c>
      <c r="Y592" s="19">
        <f t="shared" si="422"/>
        <v>0</v>
      </c>
      <c r="Z592" s="19">
        <f t="shared" si="415"/>
        <v>0</v>
      </c>
      <c r="AA592" s="19">
        <f t="shared" ca="1" si="450"/>
        <v>0</v>
      </c>
      <c r="AB592">
        <f t="shared" si="464"/>
        <v>0</v>
      </c>
      <c r="AC592" s="19">
        <f t="shared" si="423"/>
        <v>0</v>
      </c>
      <c r="AD592" s="29">
        <f t="shared" si="465"/>
        <v>0</v>
      </c>
      <c r="AE592" s="19">
        <f t="shared" ca="1" si="424"/>
        <v>0</v>
      </c>
      <c r="AF592" s="29">
        <f t="shared" ca="1" si="451"/>
        <v>0</v>
      </c>
      <c r="AG592" s="19"/>
      <c r="AH592" s="19">
        <f t="shared" si="425"/>
        <v>0</v>
      </c>
      <c r="AI592" s="19">
        <f>SUM($AH$23:AH592)</f>
        <v>100000</v>
      </c>
      <c r="AJ592" s="19">
        <f t="shared" si="452"/>
        <v>170944.07109121658</v>
      </c>
      <c r="AK592" s="19">
        <f t="shared" ca="1" si="453"/>
        <v>170944.07109121658</v>
      </c>
      <c r="AL592" s="20">
        <f ca="1">IF($F$13,OFFSET(product_specs!$J$5,MIN(10,saving_model!AZ592),saving_model!$G$14),0)</f>
        <v>0</v>
      </c>
      <c r="AM592" s="19">
        <f t="shared" si="454"/>
        <v>170944.07109121658</v>
      </c>
      <c r="AN592" s="19">
        <f t="shared" si="463"/>
        <v>170378.71275638483</v>
      </c>
      <c r="AO592" s="19">
        <f t="shared" si="455"/>
        <v>0</v>
      </c>
      <c r="AP592" s="19">
        <f t="shared" si="456"/>
        <v>0</v>
      </c>
      <c r="AQ592" s="18">
        <f t="shared" si="426"/>
        <v>141.9822606303207</v>
      </c>
      <c r="AR592" s="18">
        <f t="shared" si="457"/>
        <v>0</v>
      </c>
      <c r="AS592" s="18">
        <f t="shared" si="458"/>
        <v>1414.6811909241483</v>
      </c>
      <c r="AT592" s="3">
        <f>return!Q575</f>
        <v>8.3100820064176961E-3</v>
      </c>
      <c r="AU592" s="8">
        <f t="shared" si="427"/>
        <v>1.2667981728105062</v>
      </c>
      <c r="AV592">
        <f t="shared" si="428"/>
        <v>0</v>
      </c>
      <c r="AW592">
        <f t="shared" si="429"/>
        <v>0</v>
      </c>
      <c r="AX592">
        <f t="shared" si="459"/>
        <v>0</v>
      </c>
      <c r="AY592">
        <f t="shared" si="430"/>
        <v>0</v>
      </c>
      <c r="AZ592">
        <f t="shared" si="431"/>
        <v>47</v>
      </c>
      <c r="BA592">
        <f t="shared" si="432"/>
        <v>5</v>
      </c>
      <c r="BB592">
        <f t="shared" si="460"/>
        <v>8.1709400070986149E-3</v>
      </c>
      <c r="BC592">
        <f t="shared" si="433"/>
        <v>9.376267690156434E-2</v>
      </c>
      <c r="BD592">
        <f>VLOOKUP(MIN(90,BE592),mortality!$A$4:$G$76,saving_model!BA592+2,FALSE)</f>
        <v>4.688133845078217E-2</v>
      </c>
      <c r="BE592">
        <f t="shared" si="434"/>
        <v>96</v>
      </c>
      <c r="BF592" s="9">
        <f t="shared" si="461"/>
        <v>8.3717735912058888E-4</v>
      </c>
      <c r="BG592" s="7">
        <f>VLOOKUP(saving_model!AZ592,lapse!$B$4:$C$134,2,FALSE)</f>
        <v>0.01</v>
      </c>
      <c r="BI592">
        <f>discount_curve!K576</f>
        <v>0.5738977829987344</v>
      </c>
    </row>
    <row r="593" spans="1:61" x14ac:dyDescent="0.55000000000000004">
      <c r="A593">
        <f t="shared" si="462"/>
        <v>570</v>
      </c>
      <c r="B593" s="19">
        <f t="shared" ca="1" si="435"/>
        <v>0</v>
      </c>
      <c r="C593">
        <f t="shared" si="416"/>
        <v>0</v>
      </c>
      <c r="D593">
        <f t="shared" si="436"/>
        <v>0</v>
      </c>
      <c r="E593">
        <f t="shared" ca="1" si="437"/>
        <v>0</v>
      </c>
      <c r="F593">
        <f t="shared" si="417"/>
        <v>0</v>
      </c>
      <c r="G593">
        <f t="shared" si="438"/>
        <v>0</v>
      </c>
      <c r="H593">
        <f t="shared" si="439"/>
        <v>0</v>
      </c>
      <c r="I593" s="19">
        <f t="shared" si="440"/>
        <v>0</v>
      </c>
      <c r="J593" s="26">
        <f t="shared" si="441"/>
        <v>0</v>
      </c>
      <c r="L593" s="19">
        <f t="shared" si="442"/>
        <v>0</v>
      </c>
      <c r="M593" s="26">
        <f t="shared" si="418"/>
        <v>0</v>
      </c>
      <c r="N593" s="18">
        <f t="shared" si="443"/>
        <v>0</v>
      </c>
      <c r="O593" s="18">
        <f t="shared" si="444"/>
        <v>0</v>
      </c>
      <c r="P593" s="18">
        <f t="shared" si="445"/>
        <v>0</v>
      </c>
      <c r="Q593" s="18">
        <f t="shared" si="446"/>
        <v>0</v>
      </c>
      <c r="R593" s="18">
        <f t="shared" si="447"/>
        <v>0</v>
      </c>
      <c r="S593" s="26">
        <f t="shared" si="448"/>
        <v>0</v>
      </c>
      <c r="T593" s="27">
        <f t="shared" si="449"/>
        <v>0</v>
      </c>
      <c r="U593" s="27"/>
      <c r="V593" s="19">
        <f t="shared" si="419"/>
        <v>0</v>
      </c>
      <c r="W593" s="19">
        <f t="shared" ca="1" si="420"/>
        <v>0</v>
      </c>
      <c r="X593" s="19">
        <f t="shared" si="421"/>
        <v>0</v>
      </c>
      <c r="Y593" s="19">
        <f t="shared" si="422"/>
        <v>0</v>
      </c>
      <c r="Z593" s="19">
        <f t="shared" si="415"/>
        <v>0</v>
      </c>
      <c r="AA593" s="19">
        <f t="shared" ca="1" si="450"/>
        <v>0</v>
      </c>
      <c r="AB593">
        <f t="shared" si="464"/>
        <v>0</v>
      </c>
      <c r="AC593" s="19">
        <f t="shared" si="423"/>
        <v>0</v>
      </c>
      <c r="AD593" s="29">
        <f t="shared" si="465"/>
        <v>0</v>
      </c>
      <c r="AE593" s="19">
        <f t="shared" ca="1" si="424"/>
        <v>0</v>
      </c>
      <c r="AF593" s="29">
        <f t="shared" ca="1" si="451"/>
        <v>0</v>
      </c>
      <c r="AG593" s="19"/>
      <c r="AH593" s="19">
        <f t="shared" si="425"/>
        <v>0</v>
      </c>
      <c r="AI593" s="19">
        <f>SUM($AH$23:AH593)</f>
        <v>100000</v>
      </c>
      <c r="AJ593" s="19">
        <f t="shared" si="452"/>
        <v>170901.29745677329</v>
      </c>
      <c r="AK593" s="19">
        <f t="shared" ca="1" si="453"/>
        <v>170901.29745677329</v>
      </c>
      <c r="AL593" s="20">
        <f ca="1">IF($F$13,OFFSET(product_specs!$J$5,MIN(10,saving_model!AZ593),saving_model!$G$14),0)</f>
        <v>0</v>
      </c>
      <c r="AM593" s="19">
        <f t="shared" si="454"/>
        <v>170901.29745677329</v>
      </c>
      <c r="AN593" s="19">
        <f t="shared" si="463"/>
        <v>171651.41168667865</v>
      </c>
      <c r="AO593" s="19">
        <f t="shared" si="455"/>
        <v>0</v>
      </c>
      <c r="AP593" s="19">
        <f t="shared" si="456"/>
        <v>0</v>
      </c>
      <c r="AQ593" s="18">
        <f t="shared" si="426"/>
        <v>143.04284307223222</v>
      </c>
      <c r="AR593" s="18">
        <f t="shared" si="457"/>
        <v>0</v>
      </c>
      <c r="AS593" s="18">
        <f t="shared" si="458"/>
        <v>-1214.1427736662274</v>
      </c>
      <c r="AT593" s="3">
        <f>return!Q576</f>
        <v>-7.0792042502215713E-3</v>
      </c>
      <c r="AU593" s="8">
        <f t="shared" si="427"/>
        <v>1.2673247996162191</v>
      </c>
      <c r="AV593">
        <f t="shared" si="428"/>
        <v>0</v>
      </c>
      <c r="AW593">
        <f t="shared" si="429"/>
        <v>0</v>
      </c>
      <c r="AX593">
        <f t="shared" si="459"/>
        <v>0</v>
      </c>
      <c r="AY593">
        <f t="shared" si="430"/>
        <v>0</v>
      </c>
      <c r="AZ593">
        <f t="shared" si="431"/>
        <v>47</v>
      </c>
      <c r="BA593">
        <f t="shared" si="432"/>
        <v>5</v>
      </c>
      <c r="BB593">
        <f t="shared" si="460"/>
        <v>8.1709400070986149E-3</v>
      </c>
      <c r="BC593">
        <f t="shared" si="433"/>
        <v>9.376267690156434E-2</v>
      </c>
      <c r="BD593">
        <f>VLOOKUP(MIN(90,BE593),mortality!$A$4:$G$76,saving_model!BA593+2,FALSE)</f>
        <v>4.688133845078217E-2</v>
      </c>
      <c r="BE593">
        <f t="shared" si="434"/>
        <v>96</v>
      </c>
      <c r="BF593" s="9">
        <f t="shared" si="461"/>
        <v>8.3717735912058888E-4</v>
      </c>
      <c r="BG593" s="7">
        <f>VLOOKUP(saving_model!AZ593,lapse!$B$4:$C$134,2,FALSE)</f>
        <v>0.01</v>
      </c>
      <c r="BI593">
        <f>discount_curve!K577</f>
        <v>0.57333797234245876</v>
      </c>
    </row>
    <row r="594" spans="1:61" x14ac:dyDescent="0.55000000000000004">
      <c r="A594">
        <f t="shared" si="462"/>
        <v>571</v>
      </c>
      <c r="B594" s="19">
        <f t="shared" ca="1" si="435"/>
        <v>0</v>
      </c>
      <c r="C594">
        <f t="shared" si="416"/>
        <v>0</v>
      </c>
      <c r="D594">
        <f t="shared" si="436"/>
        <v>0</v>
      </c>
      <c r="E594">
        <f t="shared" ca="1" si="437"/>
        <v>0</v>
      </c>
      <c r="F594">
        <f t="shared" si="417"/>
        <v>0</v>
      </c>
      <c r="G594">
        <f t="shared" si="438"/>
        <v>0</v>
      </c>
      <c r="H594">
        <f t="shared" si="439"/>
        <v>0</v>
      </c>
      <c r="I594" s="19">
        <f t="shared" si="440"/>
        <v>0</v>
      </c>
      <c r="J594" s="26">
        <f t="shared" si="441"/>
        <v>0</v>
      </c>
      <c r="L594" s="19">
        <f t="shared" si="442"/>
        <v>0</v>
      </c>
      <c r="M594" s="26">
        <f t="shared" si="418"/>
        <v>0</v>
      </c>
      <c r="N594" s="18">
        <f t="shared" si="443"/>
        <v>0</v>
      </c>
      <c r="O594" s="18">
        <f t="shared" si="444"/>
        <v>0</v>
      </c>
      <c r="P594" s="18">
        <f t="shared" si="445"/>
        <v>0</v>
      </c>
      <c r="Q594" s="18">
        <f t="shared" si="446"/>
        <v>0</v>
      </c>
      <c r="R594" s="18">
        <f t="shared" si="447"/>
        <v>0</v>
      </c>
      <c r="S594" s="26">
        <f t="shared" si="448"/>
        <v>0</v>
      </c>
      <c r="T594" s="27">
        <f t="shared" si="449"/>
        <v>0</v>
      </c>
      <c r="U594" s="27"/>
      <c r="V594" s="19">
        <f t="shared" si="419"/>
        <v>0</v>
      </c>
      <c r="W594" s="19">
        <f t="shared" ca="1" si="420"/>
        <v>0</v>
      </c>
      <c r="X594" s="19">
        <f t="shared" si="421"/>
        <v>0</v>
      </c>
      <c r="Y594" s="19">
        <f t="shared" si="422"/>
        <v>0</v>
      </c>
      <c r="Z594" s="19">
        <f t="shared" si="415"/>
        <v>0</v>
      </c>
      <c r="AA594" s="19">
        <f t="shared" ca="1" si="450"/>
        <v>0</v>
      </c>
      <c r="AB594">
        <f t="shared" si="464"/>
        <v>0</v>
      </c>
      <c r="AC594" s="19">
        <f t="shared" si="423"/>
        <v>0</v>
      </c>
      <c r="AD594" s="29">
        <f t="shared" si="465"/>
        <v>0</v>
      </c>
      <c r="AE594" s="19">
        <f t="shared" ca="1" si="424"/>
        <v>0</v>
      </c>
      <c r="AF594" s="29">
        <f t="shared" ca="1" si="451"/>
        <v>0</v>
      </c>
      <c r="AG594" s="19"/>
      <c r="AH594" s="19">
        <f t="shared" si="425"/>
        <v>0</v>
      </c>
      <c r="AI594" s="19">
        <f>SUM($AH$23:AH594)</f>
        <v>100000</v>
      </c>
      <c r="AJ594" s="19">
        <f t="shared" si="452"/>
        <v>170469.0703884351</v>
      </c>
      <c r="AK594" s="19">
        <f t="shared" ca="1" si="453"/>
        <v>170469.0703884351</v>
      </c>
      <c r="AL594" s="20">
        <f ca="1">IF($F$13,OFFSET(product_specs!$J$5,MIN(10,saving_model!AZ594),saving_model!$G$14),0)</f>
        <v>0</v>
      </c>
      <c r="AM594" s="19">
        <f t="shared" si="454"/>
        <v>170469.0703884351</v>
      </c>
      <c r="AN594" s="19">
        <f t="shared" si="463"/>
        <v>170294.2260699402</v>
      </c>
      <c r="AO594" s="19">
        <f t="shared" si="455"/>
        <v>0</v>
      </c>
      <c r="AP594" s="19">
        <f t="shared" si="456"/>
        <v>0</v>
      </c>
      <c r="AQ594" s="18">
        <f t="shared" si="426"/>
        <v>141.91185505828349</v>
      </c>
      <c r="AR594" s="18">
        <f t="shared" si="457"/>
        <v>0</v>
      </c>
      <c r="AS594" s="18">
        <f t="shared" si="458"/>
        <v>633.51234710633378</v>
      </c>
      <c r="AT594" s="3">
        <f>return!Q577</f>
        <v>3.7232073511870301E-3</v>
      </c>
      <c r="AU594" s="8">
        <f t="shared" si="427"/>
        <v>1.2678516453485129</v>
      </c>
      <c r="AV594">
        <f t="shared" si="428"/>
        <v>0</v>
      </c>
      <c r="AW594">
        <f t="shared" si="429"/>
        <v>0</v>
      </c>
      <c r="AX594">
        <f t="shared" si="459"/>
        <v>0</v>
      </c>
      <c r="AY594">
        <f t="shared" si="430"/>
        <v>0</v>
      </c>
      <c r="AZ594">
        <f t="shared" si="431"/>
        <v>47</v>
      </c>
      <c r="BA594">
        <f t="shared" si="432"/>
        <v>5</v>
      </c>
      <c r="BB594">
        <f t="shared" si="460"/>
        <v>8.1709400070986149E-3</v>
      </c>
      <c r="BC594">
        <f t="shared" si="433"/>
        <v>9.376267690156434E-2</v>
      </c>
      <c r="BD594">
        <f>VLOOKUP(MIN(90,BE594),mortality!$A$4:$G$76,saving_model!BA594+2,FALSE)</f>
        <v>4.688133845078217E-2</v>
      </c>
      <c r="BE594">
        <f t="shared" si="434"/>
        <v>96</v>
      </c>
      <c r="BF594" s="9">
        <f t="shared" si="461"/>
        <v>8.3717735912058888E-4</v>
      </c>
      <c r="BG594" s="7">
        <f>VLOOKUP(saving_model!AZ594,lapse!$B$4:$C$134,2,FALSE)</f>
        <v>0.01</v>
      </c>
      <c r="BI594">
        <f>discount_curve!K578</f>
        <v>0.57277870775550088</v>
      </c>
    </row>
    <row r="595" spans="1:61" x14ac:dyDescent="0.55000000000000004">
      <c r="A595">
        <f t="shared" si="462"/>
        <v>572</v>
      </c>
      <c r="B595" s="19">
        <f t="shared" ca="1" si="435"/>
        <v>0</v>
      </c>
      <c r="C595">
        <f t="shared" si="416"/>
        <v>0</v>
      </c>
      <c r="D595">
        <f t="shared" si="436"/>
        <v>0</v>
      </c>
      <c r="E595">
        <f t="shared" ca="1" si="437"/>
        <v>0</v>
      </c>
      <c r="F595">
        <f t="shared" si="417"/>
        <v>0</v>
      </c>
      <c r="G595">
        <f t="shared" si="438"/>
        <v>0</v>
      </c>
      <c r="H595">
        <f t="shared" si="439"/>
        <v>0</v>
      </c>
      <c r="I595" s="19">
        <f t="shared" si="440"/>
        <v>0</v>
      </c>
      <c r="J595" s="26">
        <f t="shared" si="441"/>
        <v>0</v>
      </c>
      <c r="L595" s="19">
        <f t="shared" si="442"/>
        <v>0</v>
      </c>
      <c r="M595" s="26">
        <f t="shared" si="418"/>
        <v>0</v>
      </c>
      <c r="N595" s="18">
        <f t="shared" si="443"/>
        <v>0</v>
      </c>
      <c r="O595" s="18">
        <f t="shared" si="444"/>
        <v>0</v>
      </c>
      <c r="P595" s="18">
        <f t="shared" si="445"/>
        <v>0</v>
      </c>
      <c r="Q595" s="18">
        <f t="shared" si="446"/>
        <v>0</v>
      </c>
      <c r="R595" s="18">
        <f t="shared" si="447"/>
        <v>0</v>
      </c>
      <c r="S595" s="26">
        <f t="shared" si="448"/>
        <v>0</v>
      </c>
      <c r="T595" s="27">
        <f t="shared" si="449"/>
        <v>0</v>
      </c>
      <c r="U595" s="27"/>
      <c r="V595" s="19">
        <f t="shared" si="419"/>
        <v>0</v>
      </c>
      <c r="W595" s="19">
        <f t="shared" ca="1" si="420"/>
        <v>0</v>
      </c>
      <c r="X595" s="19">
        <f t="shared" si="421"/>
        <v>0</v>
      </c>
      <c r="Y595" s="19">
        <f t="shared" si="422"/>
        <v>0</v>
      </c>
      <c r="Z595" s="19">
        <f t="shared" si="415"/>
        <v>0</v>
      </c>
      <c r="AA595" s="19">
        <f t="shared" ca="1" si="450"/>
        <v>0</v>
      </c>
      <c r="AB595">
        <f t="shared" si="464"/>
        <v>0</v>
      </c>
      <c r="AC595" s="19">
        <f t="shared" si="423"/>
        <v>0</v>
      </c>
      <c r="AD595" s="29">
        <f t="shared" si="465"/>
        <v>0</v>
      </c>
      <c r="AE595" s="19">
        <f t="shared" ca="1" si="424"/>
        <v>0</v>
      </c>
      <c r="AF595" s="29">
        <f t="shared" ca="1" si="451"/>
        <v>0</v>
      </c>
      <c r="AG595" s="19"/>
      <c r="AH595" s="19">
        <f t="shared" si="425"/>
        <v>0</v>
      </c>
      <c r="AI595" s="19">
        <f>SUM($AH$23:AH595)</f>
        <v>100000</v>
      </c>
      <c r="AJ595" s="19">
        <f t="shared" si="452"/>
        <v>170143.11221741803</v>
      </c>
      <c r="AK595" s="19">
        <f t="shared" ca="1" si="453"/>
        <v>170143.11221741803</v>
      </c>
      <c r="AL595" s="20">
        <f ca="1">IF($F$13,OFFSET(product_specs!$J$5,MIN(10,saving_model!AZ595),saving_model!$G$14),0)</f>
        <v>0</v>
      </c>
      <c r="AM595" s="19">
        <f t="shared" si="454"/>
        <v>170143.11221741803</v>
      </c>
      <c r="AN595" s="19">
        <f t="shared" si="463"/>
        <v>170785.82656198824</v>
      </c>
      <c r="AO595" s="19">
        <f t="shared" si="455"/>
        <v>0</v>
      </c>
      <c r="AP595" s="19">
        <f t="shared" si="456"/>
        <v>0</v>
      </c>
      <c r="AQ595" s="18">
        <f t="shared" si="426"/>
        <v>142.3215221349902</v>
      </c>
      <c r="AR595" s="18">
        <f t="shared" si="457"/>
        <v>0</v>
      </c>
      <c r="AS595" s="18">
        <f t="shared" si="458"/>
        <v>-1000.7856448704332</v>
      </c>
      <c r="AT595" s="3">
        <f>return!Q578</f>
        <v>-5.8647743120179285E-3</v>
      </c>
      <c r="AU595" s="8">
        <f t="shared" si="427"/>
        <v>1.2683787100983983</v>
      </c>
      <c r="AV595">
        <f t="shared" si="428"/>
        <v>0</v>
      </c>
      <c r="AW595">
        <f t="shared" si="429"/>
        <v>0</v>
      </c>
      <c r="AX595">
        <f t="shared" si="459"/>
        <v>0</v>
      </c>
      <c r="AY595">
        <f t="shared" si="430"/>
        <v>0</v>
      </c>
      <c r="AZ595">
        <f t="shared" si="431"/>
        <v>47</v>
      </c>
      <c r="BA595">
        <f t="shared" si="432"/>
        <v>5</v>
      </c>
      <c r="BB595">
        <f t="shared" si="460"/>
        <v>8.1709400070986149E-3</v>
      </c>
      <c r="BC595">
        <f t="shared" si="433"/>
        <v>9.376267690156434E-2</v>
      </c>
      <c r="BD595">
        <f>VLOOKUP(MIN(90,BE595),mortality!$A$4:$G$76,saving_model!BA595+2,FALSE)</f>
        <v>4.688133845078217E-2</v>
      </c>
      <c r="BE595">
        <f t="shared" si="434"/>
        <v>96</v>
      </c>
      <c r="BF595" s="9">
        <f t="shared" si="461"/>
        <v>8.3717735912058888E-4</v>
      </c>
      <c r="BG595" s="7">
        <f>VLOOKUP(saving_model!AZ595,lapse!$B$4:$C$134,2,FALSE)</f>
        <v>0.01</v>
      </c>
      <c r="BI595">
        <f>discount_curve!K579</f>
        <v>0.57221998870519541</v>
      </c>
    </row>
    <row r="596" spans="1:61" x14ac:dyDescent="0.55000000000000004">
      <c r="A596">
        <f t="shared" si="462"/>
        <v>573</v>
      </c>
      <c r="B596" s="19">
        <f t="shared" ca="1" si="435"/>
        <v>0</v>
      </c>
      <c r="C596">
        <f t="shared" si="416"/>
        <v>0</v>
      </c>
      <c r="D596">
        <f t="shared" si="436"/>
        <v>0</v>
      </c>
      <c r="E596">
        <f t="shared" ca="1" si="437"/>
        <v>0</v>
      </c>
      <c r="F596">
        <f t="shared" si="417"/>
        <v>0</v>
      </c>
      <c r="G596">
        <f t="shared" si="438"/>
        <v>0</v>
      </c>
      <c r="H596">
        <f t="shared" si="439"/>
        <v>0</v>
      </c>
      <c r="I596" s="19">
        <f t="shared" si="440"/>
        <v>0</v>
      </c>
      <c r="J596" s="26">
        <f t="shared" si="441"/>
        <v>0</v>
      </c>
      <c r="L596" s="19">
        <f t="shared" si="442"/>
        <v>0</v>
      </c>
      <c r="M596" s="26">
        <f t="shared" si="418"/>
        <v>0</v>
      </c>
      <c r="N596" s="18">
        <f t="shared" si="443"/>
        <v>0</v>
      </c>
      <c r="O596" s="18">
        <f t="shared" si="444"/>
        <v>0</v>
      </c>
      <c r="P596" s="18">
        <f t="shared" si="445"/>
        <v>0</v>
      </c>
      <c r="Q596" s="18">
        <f t="shared" si="446"/>
        <v>0</v>
      </c>
      <c r="R596" s="18">
        <f t="shared" si="447"/>
        <v>0</v>
      </c>
      <c r="S596" s="26">
        <f t="shared" si="448"/>
        <v>0</v>
      </c>
      <c r="T596" s="27">
        <f t="shared" si="449"/>
        <v>0</v>
      </c>
      <c r="U596" s="27"/>
      <c r="V596" s="19">
        <f t="shared" si="419"/>
        <v>0</v>
      </c>
      <c r="W596" s="19">
        <f t="shared" ca="1" si="420"/>
        <v>0</v>
      </c>
      <c r="X596" s="19">
        <f t="shared" si="421"/>
        <v>0</v>
      </c>
      <c r="Y596" s="19">
        <f t="shared" si="422"/>
        <v>0</v>
      </c>
      <c r="Z596" s="19">
        <f t="shared" si="415"/>
        <v>0</v>
      </c>
      <c r="AA596" s="19">
        <f t="shared" ca="1" si="450"/>
        <v>0</v>
      </c>
      <c r="AB596">
        <f t="shared" si="464"/>
        <v>0</v>
      </c>
      <c r="AC596" s="19">
        <f t="shared" si="423"/>
        <v>0</v>
      </c>
      <c r="AD596" s="29">
        <f t="shared" si="465"/>
        <v>0</v>
      </c>
      <c r="AE596" s="19">
        <f t="shared" ca="1" si="424"/>
        <v>0</v>
      </c>
      <c r="AF596" s="29">
        <f t="shared" ca="1" si="451"/>
        <v>0</v>
      </c>
      <c r="AG596" s="19"/>
      <c r="AH596" s="19">
        <f t="shared" si="425"/>
        <v>0</v>
      </c>
      <c r="AI596" s="19">
        <f>SUM($AH$23:AH596)</f>
        <v>100000</v>
      </c>
      <c r="AJ596" s="19">
        <f t="shared" si="452"/>
        <v>168593.94049191201</v>
      </c>
      <c r="AK596" s="19">
        <f t="shared" ca="1" si="453"/>
        <v>168593.94049191201</v>
      </c>
      <c r="AL596" s="20">
        <f ca="1">IF($F$13,OFFSET(product_specs!$J$5,MIN(10,saving_model!AZ596),saving_model!$G$14),0)</f>
        <v>0</v>
      </c>
      <c r="AM596" s="19">
        <f t="shared" si="454"/>
        <v>168593.94049191201</v>
      </c>
      <c r="AN596" s="19">
        <f t="shared" si="463"/>
        <v>169642.71939498282</v>
      </c>
      <c r="AO596" s="19">
        <f t="shared" si="455"/>
        <v>0</v>
      </c>
      <c r="AP596" s="19">
        <f t="shared" si="456"/>
        <v>0</v>
      </c>
      <c r="AQ596" s="18">
        <f t="shared" si="426"/>
        <v>141.36893282915236</v>
      </c>
      <c r="AR596" s="18">
        <f t="shared" si="457"/>
        <v>0</v>
      </c>
      <c r="AS596" s="18">
        <f t="shared" si="458"/>
        <v>-1814.8199404832997</v>
      </c>
      <c r="AT596" s="3">
        <f>return!Q579</f>
        <v>-1.0706816999009772E-2</v>
      </c>
      <c r="AU596" s="8">
        <f t="shared" si="427"/>
        <v>1.2689059939569245</v>
      </c>
      <c r="AV596">
        <f t="shared" si="428"/>
        <v>0</v>
      </c>
      <c r="AW596">
        <f t="shared" si="429"/>
        <v>0</v>
      </c>
      <c r="AX596">
        <f t="shared" si="459"/>
        <v>0</v>
      </c>
      <c r="AY596">
        <f t="shared" si="430"/>
        <v>0</v>
      </c>
      <c r="AZ596">
        <f t="shared" si="431"/>
        <v>47</v>
      </c>
      <c r="BA596">
        <f t="shared" si="432"/>
        <v>5</v>
      </c>
      <c r="BB596">
        <f t="shared" si="460"/>
        <v>8.1709400070986149E-3</v>
      </c>
      <c r="BC596">
        <f t="shared" si="433"/>
        <v>9.376267690156434E-2</v>
      </c>
      <c r="BD596">
        <f>VLOOKUP(MIN(90,BE596),mortality!$A$4:$G$76,saving_model!BA596+2,FALSE)</f>
        <v>4.688133845078217E-2</v>
      </c>
      <c r="BE596">
        <f t="shared" si="434"/>
        <v>96</v>
      </c>
      <c r="BF596" s="9">
        <f t="shared" si="461"/>
        <v>8.3717735912058888E-4</v>
      </c>
      <c r="BG596" s="7">
        <f>VLOOKUP(saving_model!AZ596,lapse!$B$4:$C$134,2,FALSE)</f>
        <v>0.01</v>
      </c>
      <c r="BI596">
        <f>discount_curve!K580</f>
        <v>0.57166181465939681</v>
      </c>
    </row>
    <row r="597" spans="1:61" x14ac:dyDescent="0.55000000000000004">
      <c r="A597">
        <f t="shared" si="462"/>
        <v>574</v>
      </c>
      <c r="B597" s="19">
        <f t="shared" ca="1" si="435"/>
        <v>0</v>
      </c>
      <c r="C597">
        <f t="shared" si="416"/>
        <v>0</v>
      </c>
      <c r="D597">
        <f t="shared" si="436"/>
        <v>0</v>
      </c>
      <c r="E597">
        <f t="shared" ca="1" si="437"/>
        <v>0</v>
      </c>
      <c r="F597">
        <f t="shared" si="417"/>
        <v>0</v>
      </c>
      <c r="G597">
        <f t="shared" si="438"/>
        <v>0</v>
      </c>
      <c r="H597">
        <f t="shared" si="439"/>
        <v>0</v>
      </c>
      <c r="I597" s="19">
        <f t="shared" si="440"/>
        <v>0</v>
      </c>
      <c r="J597" s="26">
        <f t="shared" si="441"/>
        <v>0</v>
      </c>
      <c r="L597" s="19">
        <f t="shared" si="442"/>
        <v>0</v>
      </c>
      <c r="M597" s="26">
        <f t="shared" si="418"/>
        <v>0</v>
      </c>
      <c r="N597" s="18">
        <f t="shared" si="443"/>
        <v>0</v>
      </c>
      <c r="O597" s="18">
        <f t="shared" si="444"/>
        <v>0</v>
      </c>
      <c r="P597" s="18">
        <f t="shared" si="445"/>
        <v>0</v>
      </c>
      <c r="Q597" s="18">
        <f t="shared" si="446"/>
        <v>0</v>
      </c>
      <c r="R597" s="18">
        <f t="shared" si="447"/>
        <v>0</v>
      </c>
      <c r="S597" s="26">
        <f t="shared" si="448"/>
        <v>0</v>
      </c>
      <c r="T597" s="27">
        <f t="shared" si="449"/>
        <v>0</v>
      </c>
      <c r="U597" s="27"/>
      <c r="V597" s="19">
        <f t="shared" si="419"/>
        <v>0</v>
      </c>
      <c r="W597" s="19">
        <f t="shared" ca="1" si="420"/>
        <v>0</v>
      </c>
      <c r="X597" s="19">
        <f t="shared" si="421"/>
        <v>0</v>
      </c>
      <c r="Y597" s="19">
        <f t="shared" si="422"/>
        <v>0</v>
      </c>
      <c r="Z597" s="19">
        <f t="shared" si="415"/>
        <v>0</v>
      </c>
      <c r="AA597" s="19">
        <f t="shared" ca="1" si="450"/>
        <v>0</v>
      </c>
      <c r="AB597">
        <f t="shared" si="464"/>
        <v>0</v>
      </c>
      <c r="AC597" s="19">
        <f t="shared" si="423"/>
        <v>0</v>
      </c>
      <c r="AD597" s="29">
        <f t="shared" si="465"/>
        <v>0</v>
      </c>
      <c r="AE597" s="19">
        <f t="shared" ca="1" si="424"/>
        <v>0</v>
      </c>
      <c r="AF597" s="29">
        <f t="shared" ca="1" si="451"/>
        <v>0</v>
      </c>
      <c r="AG597" s="19"/>
      <c r="AH597" s="19">
        <f t="shared" si="425"/>
        <v>0</v>
      </c>
      <c r="AI597" s="19">
        <f>SUM($AH$23:AH597)</f>
        <v>100000</v>
      </c>
      <c r="AJ597" s="19">
        <f t="shared" si="452"/>
        <v>167917.48429744373</v>
      </c>
      <c r="AK597" s="19">
        <f t="shared" ca="1" si="453"/>
        <v>167917.48429744373</v>
      </c>
      <c r="AL597" s="20">
        <f ca="1">IF($F$13,OFFSET(product_specs!$J$5,MIN(10,saving_model!AZ597),saving_model!$G$14),0)</f>
        <v>0</v>
      </c>
      <c r="AM597" s="19">
        <f t="shared" si="454"/>
        <v>167917.48429744373</v>
      </c>
      <c r="AN597" s="19">
        <f t="shared" si="463"/>
        <v>167686.53052167036</v>
      </c>
      <c r="AO597" s="19">
        <f t="shared" si="455"/>
        <v>0</v>
      </c>
      <c r="AP597" s="19">
        <f t="shared" si="456"/>
        <v>0</v>
      </c>
      <c r="AQ597" s="18">
        <f t="shared" si="426"/>
        <v>139.73877543472528</v>
      </c>
      <c r="AR597" s="18">
        <f t="shared" si="457"/>
        <v>0</v>
      </c>
      <c r="AS597" s="18">
        <f t="shared" si="458"/>
        <v>741.38510241620202</v>
      </c>
      <c r="AT597" s="3">
        <f>return!Q580</f>
        <v>4.4249435915137969E-3</v>
      </c>
      <c r="AU597" s="8">
        <f t="shared" si="427"/>
        <v>1.2694334970151779</v>
      </c>
      <c r="AV597">
        <f t="shared" si="428"/>
        <v>0</v>
      </c>
      <c r="AW597">
        <f t="shared" si="429"/>
        <v>0</v>
      </c>
      <c r="AX597">
        <f t="shared" si="459"/>
        <v>0</v>
      </c>
      <c r="AY597">
        <f t="shared" si="430"/>
        <v>0</v>
      </c>
      <c r="AZ597">
        <f t="shared" si="431"/>
        <v>47</v>
      </c>
      <c r="BA597">
        <f t="shared" si="432"/>
        <v>5</v>
      </c>
      <c r="BB597">
        <f t="shared" si="460"/>
        <v>8.1709400070986149E-3</v>
      </c>
      <c r="BC597">
        <f t="shared" si="433"/>
        <v>9.376267690156434E-2</v>
      </c>
      <c r="BD597">
        <f>VLOOKUP(MIN(90,BE597),mortality!$A$4:$G$76,saving_model!BA597+2,FALSE)</f>
        <v>4.688133845078217E-2</v>
      </c>
      <c r="BE597">
        <f t="shared" si="434"/>
        <v>96</v>
      </c>
      <c r="BF597" s="9">
        <f t="shared" si="461"/>
        <v>8.3717735912058888E-4</v>
      </c>
      <c r="BG597" s="7">
        <f>VLOOKUP(saving_model!AZ597,lapse!$B$4:$C$134,2,FALSE)</f>
        <v>0.01</v>
      </c>
      <c r="BI597">
        <f>discount_curve!K581</f>
        <v>0.57110418508647876</v>
      </c>
    </row>
    <row r="598" spans="1:61" x14ac:dyDescent="0.55000000000000004">
      <c r="A598">
        <f t="shared" si="462"/>
        <v>575</v>
      </c>
      <c r="B598" s="19">
        <f t="shared" ca="1" si="435"/>
        <v>0</v>
      </c>
      <c r="C598">
        <f t="shared" si="416"/>
        <v>0</v>
      </c>
      <c r="D598">
        <f t="shared" si="436"/>
        <v>0</v>
      </c>
      <c r="E598">
        <f t="shared" ca="1" si="437"/>
        <v>0</v>
      </c>
      <c r="F598">
        <f t="shared" si="417"/>
        <v>0</v>
      </c>
      <c r="G598">
        <f t="shared" si="438"/>
        <v>0</v>
      </c>
      <c r="H598">
        <f t="shared" si="439"/>
        <v>0</v>
      </c>
      <c r="I598" s="19">
        <f t="shared" si="440"/>
        <v>0</v>
      </c>
      <c r="J598" s="26">
        <f t="shared" si="441"/>
        <v>0</v>
      </c>
      <c r="L598" s="19">
        <f t="shared" si="442"/>
        <v>0</v>
      </c>
      <c r="M598" s="26">
        <f t="shared" si="418"/>
        <v>0</v>
      </c>
      <c r="N598" s="18">
        <f t="shared" si="443"/>
        <v>0</v>
      </c>
      <c r="O598" s="18">
        <f t="shared" si="444"/>
        <v>0</v>
      </c>
      <c r="P598" s="18">
        <f t="shared" si="445"/>
        <v>0</v>
      </c>
      <c r="Q598" s="18">
        <f t="shared" si="446"/>
        <v>0</v>
      </c>
      <c r="R598" s="18">
        <f t="shared" si="447"/>
        <v>0</v>
      </c>
      <c r="S598" s="26">
        <f t="shared" si="448"/>
        <v>0</v>
      </c>
      <c r="T598" s="27">
        <f t="shared" si="449"/>
        <v>0</v>
      </c>
      <c r="U598" s="27"/>
      <c r="V598" s="19">
        <f t="shared" si="419"/>
        <v>0</v>
      </c>
      <c r="W598" s="19">
        <f t="shared" ca="1" si="420"/>
        <v>0</v>
      </c>
      <c r="X598" s="19">
        <f t="shared" si="421"/>
        <v>0</v>
      </c>
      <c r="Y598" s="19">
        <f t="shared" si="422"/>
        <v>0</v>
      </c>
      <c r="Z598" s="19">
        <f t="shared" ref="Z598:Z661" si="466">H598</f>
        <v>0</v>
      </c>
      <c r="AA598" s="19">
        <f t="shared" ca="1" si="450"/>
        <v>0</v>
      </c>
      <c r="AB598">
        <f t="shared" si="464"/>
        <v>0</v>
      </c>
      <c r="AC598" s="19">
        <f t="shared" si="423"/>
        <v>0</v>
      </c>
      <c r="AD598" s="29">
        <f t="shared" si="465"/>
        <v>0</v>
      </c>
      <c r="AE598" s="19">
        <f t="shared" ca="1" si="424"/>
        <v>0</v>
      </c>
      <c r="AF598" s="29">
        <f t="shared" ca="1" si="451"/>
        <v>0</v>
      </c>
      <c r="AG598" s="19"/>
      <c r="AH598" s="19">
        <f t="shared" si="425"/>
        <v>0</v>
      </c>
      <c r="AI598" s="19">
        <f>SUM($AH$23:AH598)</f>
        <v>100000</v>
      </c>
      <c r="AJ598" s="19">
        <f t="shared" si="452"/>
        <v>168498.78424309002</v>
      </c>
      <c r="AK598" s="19">
        <f t="shared" ca="1" si="453"/>
        <v>168498.78424309002</v>
      </c>
      <c r="AL598" s="20">
        <f ca="1">IF($F$13,OFFSET(product_specs!$J$5,MIN(10,saving_model!AZ598),saving_model!$G$14),0)</f>
        <v>0</v>
      </c>
      <c r="AM598" s="19">
        <f t="shared" si="454"/>
        <v>168498.78424309002</v>
      </c>
      <c r="AN598" s="19">
        <f t="shared" si="463"/>
        <v>168288.17684865184</v>
      </c>
      <c r="AO598" s="19">
        <f t="shared" si="455"/>
        <v>0</v>
      </c>
      <c r="AP598" s="19">
        <f t="shared" si="456"/>
        <v>0</v>
      </c>
      <c r="AQ598" s="18">
        <f t="shared" si="426"/>
        <v>140.24014737387654</v>
      </c>
      <c r="AR598" s="18">
        <f t="shared" si="457"/>
        <v>0</v>
      </c>
      <c r="AS598" s="18">
        <f t="shared" si="458"/>
        <v>701.69508362412262</v>
      </c>
      <c r="AT598" s="3">
        <f>return!Q581</f>
        <v>4.1730817361780304E-3</v>
      </c>
      <c r="AU598" s="8">
        <f t="shared" si="427"/>
        <v>1.2699612193642835</v>
      </c>
      <c r="AV598">
        <f t="shared" si="428"/>
        <v>0</v>
      </c>
      <c r="AW598">
        <f t="shared" si="429"/>
        <v>0</v>
      </c>
      <c r="AX598">
        <f t="shared" si="459"/>
        <v>0</v>
      </c>
      <c r="AY598">
        <f t="shared" si="430"/>
        <v>0</v>
      </c>
      <c r="AZ598">
        <f t="shared" si="431"/>
        <v>47</v>
      </c>
      <c r="BA598">
        <f t="shared" si="432"/>
        <v>5</v>
      </c>
      <c r="BB598">
        <f t="shared" si="460"/>
        <v>8.1709400070986149E-3</v>
      </c>
      <c r="BC598">
        <f t="shared" si="433"/>
        <v>9.376267690156434E-2</v>
      </c>
      <c r="BD598">
        <f>VLOOKUP(MIN(90,BE598),mortality!$A$4:$G$76,saving_model!BA598+2,FALSE)</f>
        <v>4.688133845078217E-2</v>
      </c>
      <c r="BE598">
        <f t="shared" si="434"/>
        <v>96</v>
      </c>
      <c r="BF598" s="9">
        <f t="shared" si="461"/>
        <v>8.3717735912058888E-4</v>
      </c>
      <c r="BG598" s="7">
        <f>VLOOKUP(saving_model!AZ598,lapse!$B$4:$C$134,2,FALSE)</f>
        <v>0.01</v>
      </c>
      <c r="BI598">
        <f>discount_curve!K582</f>
        <v>0.57054709945533288</v>
      </c>
    </row>
    <row r="599" spans="1:61" x14ac:dyDescent="0.55000000000000004">
      <c r="A599">
        <f t="shared" si="462"/>
        <v>576</v>
      </c>
      <c r="B599" s="19">
        <f t="shared" ca="1" si="435"/>
        <v>0</v>
      </c>
      <c r="C599">
        <f t="shared" ref="C599:C662" si="467">AH599*AV599</f>
        <v>0</v>
      </c>
      <c r="D599">
        <f t="shared" si="436"/>
        <v>0</v>
      </c>
      <c r="E599">
        <f t="shared" ca="1" si="437"/>
        <v>0</v>
      </c>
      <c r="F599">
        <f t="shared" ref="F599:F662" si="468">(AN599+AO599+AS599-AQ599)*AY599</f>
        <v>0</v>
      </c>
      <c r="G599">
        <f t="shared" si="438"/>
        <v>0</v>
      </c>
      <c r="H599">
        <f t="shared" si="439"/>
        <v>0</v>
      </c>
      <c r="I599" s="19">
        <f t="shared" si="440"/>
        <v>0</v>
      </c>
      <c r="J599" s="26">
        <f t="shared" si="441"/>
        <v>0</v>
      </c>
      <c r="L599" s="19">
        <f t="shared" si="442"/>
        <v>0</v>
      </c>
      <c r="M599" s="26">
        <f t="shared" ref="M599:M662" si="469">C599-V599</f>
        <v>0</v>
      </c>
      <c r="N599" s="18">
        <f t="shared" si="443"/>
        <v>0</v>
      </c>
      <c r="O599" s="18">
        <f t="shared" si="444"/>
        <v>0</v>
      </c>
      <c r="P599" s="18">
        <f t="shared" si="445"/>
        <v>0</v>
      </c>
      <c r="Q599" s="18">
        <f t="shared" si="446"/>
        <v>0</v>
      </c>
      <c r="R599" s="18">
        <f t="shared" si="447"/>
        <v>0</v>
      </c>
      <c r="S599" s="26">
        <f t="shared" si="448"/>
        <v>0</v>
      </c>
      <c r="T599" s="27">
        <f t="shared" si="449"/>
        <v>0</v>
      </c>
      <c r="U599" s="27"/>
      <c r="V599" s="19">
        <f t="shared" ref="V599:V662" si="470">C599*$C$15</f>
        <v>0</v>
      </c>
      <c r="W599" s="19">
        <f t="shared" ref="W599:W662" ca="1" si="471">R599-AK599*AX599</f>
        <v>0</v>
      </c>
      <c r="X599" s="19">
        <f t="shared" ref="X599:X662" si="472">N599</f>
        <v>0</v>
      </c>
      <c r="Y599" s="19">
        <f t="shared" ref="Y599:Y662" si="473">G599</f>
        <v>0</v>
      </c>
      <c r="Z599" s="19">
        <f t="shared" si="466"/>
        <v>0</v>
      </c>
      <c r="AA599" s="19">
        <f t="shared" ca="1" si="450"/>
        <v>0</v>
      </c>
      <c r="AB599">
        <f t="shared" si="464"/>
        <v>0</v>
      </c>
      <c r="AC599" s="19">
        <f t="shared" ref="AC599:AC662" si="474">D599-Q599</f>
        <v>0</v>
      </c>
      <c r="AD599" s="29">
        <f t="shared" si="465"/>
        <v>0</v>
      </c>
      <c r="AE599" s="19">
        <f t="shared" ref="AE599:AE662" ca="1" si="475">AA599+AD599</f>
        <v>0</v>
      </c>
      <c r="AF599" s="29">
        <f t="shared" ca="1" si="451"/>
        <v>0</v>
      </c>
      <c r="AG599" s="19"/>
      <c r="AH599" s="19">
        <f t="shared" ref="AH599:AH662" si="476">IF(A599=0, $C$6, $C$7/12)</f>
        <v>0</v>
      </c>
      <c r="AI599" s="19">
        <f>SUM($AH$23:AH599)</f>
        <v>100000</v>
      </c>
      <c r="AJ599" s="19">
        <f t="shared" si="452"/>
        <v>169113.82243728655</v>
      </c>
      <c r="AK599" s="19">
        <f t="shared" ca="1" si="453"/>
        <v>169113.82243728655</v>
      </c>
      <c r="AL599" s="20">
        <f ca="1">IF($F$13,OFFSET(product_specs!$J$5,MIN(10,saving_model!AZ599),saving_model!$G$14),0)</f>
        <v>0</v>
      </c>
      <c r="AM599" s="19">
        <f t="shared" si="454"/>
        <v>169113.82243728655</v>
      </c>
      <c r="AN599" s="19">
        <f t="shared" si="463"/>
        <v>168849.6317849021</v>
      </c>
      <c r="AO599" s="19">
        <f t="shared" si="455"/>
        <v>0</v>
      </c>
      <c r="AP599" s="19">
        <f t="shared" si="456"/>
        <v>0</v>
      </c>
      <c r="AQ599" s="18">
        <f t="shared" ref="AQ599:AQ662" si="477">SUM(AN599:AO599)*$C$16/12</f>
        <v>140.70802648741844</v>
      </c>
      <c r="AR599" s="18">
        <f t="shared" si="457"/>
        <v>0</v>
      </c>
      <c r="AS599" s="18">
        <f t="shared" si="458"/>
        <v>809.79735774372512</v>
      </c>
      <c r="AT599" s="3">
        <f>return!Q582</f>
        <v>4.7999675399703623E-3</v>
      </c>
      <c r="AU599" s="8">
        <f t="shared" ref="AU599:AU662" si="478">IF(A599=0,1,AU598*(1+$F$5)^(1/12))</f>
        <v>1.2704891610954034</v>
      </c>
      <c r="AV599">
        <f t="shared" ref="AV599:AV662" si="479">IF(A599=0,$C$12,AV598-AW598-AX598-AY598)</f>
        <v>0</v>
      </c>
      <c r="AW599">
        <f t="shared" ref="AW599:AW662" si="480">IFERROR(AV599*BB599,0)</f>
        <v>0</v>
      </c>
      <c r="AX599">
        <f t="shared" si="459"/>
        <v>0</v>
      </c>
      <c r="AY599">
        <f t="shared" ref="AY599:AY662" si="481">IF(A599=12*$C$10-1,AV599-AW599-AX599,0)</f>
        <v>0</v>
      </c>
      <c r="AZ599">
        <f t="shared" ref="AZ599:AZ662" si="482">FLOOR(A599/12,1)</f>
        <v>48</v>
      </c>
      <c r="BA599">
        <f t="shared" ref="BA599:BA662" si="483">MIN(AZ599,5)</f>
        <v>5</v>
      </c>
      <c r="BB599">
        <f t="shared" si="460"/>
        <v>8.1709400070986149E-3</v>
      </c>
      <c r="BC599">
        <f t="shared" ref="BC599:BC662" si="484">MAX(0,MIN(1,BD599*(1+$C$13)))</f>
        <v>9.376267690156434E-2</v>
      </c>
      <c r="BD599">
        <f>VLOOKUP(MIN(90,BE599),mortality!$A$4:$G$76,saving_model!BA599+2,FALSE)</f>
        <v>4.688133845078217E-2</v>
      </c>
      <c r="BE599">
        <f t="shared" ref="BE599:BE662" si="485">$C$9+AZ599</f>
        <v>97</v>
      </c>
      <c r="BF599" s="9">
        <f t="shared" si="461"/>
        <v>8.3717735912058888E-4</v>
      </c>
      <c r="BG599" s="7">
        <f>VLOOKUP(saving_model!AZ599,lapse!$B$4:$C$134,2,FALSE)</f>
        <v>0.01</v>
      </c>
      <c r="BI599">
        <f>discount_curve!K583</f>
        <v>0.57270121631897586</v>
      </c>
    </row>
    <row r="600" spans="1:61" x14ac:dyDescent="0.55000000000000004">
      <c r="A600">
        <f t="shared" si="462"/>
        <v>577</v>
      </c>
      <c r="B600" s="19">
        <f t="shared" ref="B600:B663" ca="1" si="486">C600-SUM(D600:H600)+I600-J600</f>
        <v>0</v>
      </c>
      <c r="C600">
        <f t="shared" si="467"/>
        <v>0</v>
      </c>
      <c r="D600">
        <f t="shared" ref="D600:D663" si="487">AJ600*AW600</f>
        <v>0</v>
      </c>
      <c r="E600">
        <f t="shared" ref="E600:E663" ca="1" si="488">AK600*AX600</f>
        <v>0</v>
      </c>
      <c r="F600">
        <f t="shared" si="468"/>
        <v>0</v>
      </c>
      <c r="G600">
        <f t="shared" ref="G600:G663" si="489">AV600*$F$6/12*AU600</f>
        <v>0</v>
      </c>
      <c r="H600">
        <f t="shared" ref="H600:H663" si="490">C600*$F$8</f>
        <v>0</v>
      </c>
      <c r="I600" s="19">
        <f t="shared" ref="I600:I663" si="491">P600</f>
        <v>0</v>
      </c>
      <c r="J600" s="26">
        <f t="shared" ref="J600:J663" si="492">L601-L600</f>
        <v>0</v>
      </c>
      <c r="L600" s="19">
        <f t="shared" ref="L600:L663" si="493">AN600*AV600</f>
        <v>0</v>
      </c>
      <c r="M600" s="26">
        <f t="shared" si="469"/>
        <v>0</v>
      </c>
      <c r="N600" s="18">
        <f t="shared" ref="N600:N663" si="494">AV600*AQ600</f>
        <v>0</v>
      </c>
      <c r="O600" s="18">
        <f t="shared" ref="O600:O663" si="495">AR600*AV600</f>
        <v>0</v>
      </c>
      <c r="P600" s="18">
        <f t="shared" ref="P600:P663" si="496">(AV600-AW600-AX600)*AS600+(AW600+AX600)*AS600/2</f>
        <v>0</v>
      </c>
      <c r="Q600" s="18">
        <f t="shared" ref="Q600:Q663" si="497">AM600*AW600</f>
        <v>0</v>
      </c>
      <c r="R600" s="18">
        <f t="shared" ref="R600:R663" si="498">AM600*AX600</f>
        <v>0</v>
      </c>
      <c r="S600" s="26">
        <f t="shared" ref="S600:S663" si="499">L600+M600-N600-O600+P600-Q600-R600</f>
        <v>0</v>
      </c>
      <c r="T600" s="27">
        <f t="shared" ref="T600:T663" si="500">L601-S600</f>
        <v>0</v>
      </c>
      <c r="U600" s="27"/>
      <c r="V600" s="19">
        <f t="shared" si="470"/>
        <v>0</v>
      </c>
      <c r="W600" s="19">
        <f t="shared" ca="1" si="471"/>
        <v>0</v>
      </c>
      <c r="X600" s="19">
        <f t="shared" si="472"/>
        <v>0</v>
      </c>
      <c r="Y600" s="19">
        <f t="shared" si="473"/>
        <v>0</v>
      </c>
      <c r="Z600" s="19">
        <f t="shared" si="466"/>
        <v>0</v>
      </c>
      <c r="AA600" s="19">
        <f t="shared" ref="AA600:AA663" ca="1" si="501">SUM(V600:X600)-SUM(Y600:Z600)</f>
        <v>0</v>
      </c>
      <c r="AB600">
        <f t="shared" si="464"/>
        <v>0</v>
      </c>
      <c r="AC600" s="19">
        <f t="shared" si="474"/>
        <v>0</v>
      </c>
      <c r="AD600" s="29">
        <f t="shared" si="465"/>
        <v>0</v>
      </c>
      <c r="AE600" s="19">
        <f t="shared" ca="1" si="475"/>
        <v>0</v>
      </c>
      <c r="AF600" s="29">
        <f t="shared" ref="AF600:AF663" ca="1" si="502">(B600-AE600)*10^6</f>
        <v>0</v>
      </c>
      <c r="AG600" s="19"/>
      <c r="AH600" s="19">
        <f t="shared" si="476"/>
        <v>0</v>
      </c>
      <c r="AI600" s="19">
        <f>SUM($AH$23:AH600)</f>
        <v>100000</v>
      </c>
      <c r="AJ600" s="19">
        <f t="shared" ref="AJ600:AJ663" si="503">IF($F$11="add",AI600+AM600, MAX(AI600, AM600))</f>
        <v>168536.80651531374</v>
      </c>
      <c r="AK600" s="19">
        <f t="shared" ref="AK600:AK663" ca="1" si="504">AM600*(1-AL600)</f>
        <v>168536.80651531374</v>
      </c>
      <c r="AL600" s="20">
        <f ca="1">IF($F$13,OFFSET(product_specs!$J$5,MIN(10,saving_model!AZ600),saving_model!$G$14),0)</f>
        <v>0</v>
      </c>
      <c r="AM600" s="19">
        <f t="shared" ref="AM600:AM663" si="505">AN600+AO600-AQ600-AR600+AS600/2</f>
        <v>168536.80651531374</v>
      </c>
      <c r="AN600" s="19">
        <f t="shared" si="463"/>
        <v>169518.72111615841</v>
      </c>
      <c r="AO600" s="19">
        <f t="shared" ref="AO600:AO663" si="506">AH600*(1-$C$15)</f>
        <v>0</v>
      </c>
      <c r="AP600" s="19">
        <f t="shared" ref="AP600:AP663" si="507">IF($F$11="add",$C$8,MAX(0,AI600-SUM(AN600:AO600)))</f>
        <v>0</v>
      </c>
      <c r="AQ600" s="18">
        <f t="shared" si="477"/>
        <v>141.26560093013202</v>
      </c>
      <c r="AR600" s="18">
        <f t="shared" ref="AR600:AR663" si="508">AP600*BB600*(1+$F$12)</f>
        <v>0</v>
      </c>
      <c r="AS600" s="18">
        <f t="shared" ref="AS600:AS663" si="509">(AN600+AO600-AQ600-AR600)*AT600</f>
        <v>-1681.2979998290614</v>
      </c>
      <c r="AT600" s="3">
        <f>return!Q583</f>
        <v>-9.9263387486530075E-3</v>
      </c>
      <c r="AU600" s="8">
        <f t="shared" si="478"/>
        <v>1.2710173222997381</v>
      </c>
      <c r="AV600">
        <f t="shared" si="479"/>
        <v>0</v>
      </c>
      <c r="AW600">
        <f t="shared" si="480"/>
        <v>0</v>
      </c>
      <c r="AX600">
        <f t="shared" ref="AX600:AX663" si="510">(AV600-AW600)*BF600</f>
        <v>0</v>
      </c>
      <c r="AY600">
        <f t="shared" si="481"/>
        <v>0</v>
      </c>
      <c r="AZ600">
        <f t="shared" si="482"/>
        <v>48</v>
      </c>
      <c r="BA600">
        <f t="shared" si="483"/>
        <v>5</v>
      </c>
      <c r="BB600">
        <f t="shared" ref="BB600:BB663" si="511">1-(1-BC600)^(1/12)</f>
        <v>8.1709400070986149E-3</v>
      </c>
      <c r="BC600">
        <f t="shared" si="484"/>
        <v>9.376267690156434E-2</v>
      </c>
      <c r="BD600">
        <f>VLOOKUP(MIN(90,BE600),mortality!$A$4:$G$76,saving_model!BA600+2,FALSE)</f>
        <v>4.688133845078217E-2</v>
      </c>
      <c r="BE600">
        <f t="shared" si="485"/>
        <v>97</v>
      </c>
      <c r="BF600" s="9">
        <f t="shared" ref="BF600:BF663" si="512">1-(1-BG600)^(1/12)</f>
        <v>8.3717735912058888E-4</v>
      </c>
      <c r="BG600" s="7">
        <f>VLOOKUP(saving_model!AZ600,lapse!$B$4:$C$134,2,FALSE)</f>
        <v>0.01</v>
      </c>
      <c r="BI600">
        <f>discount_curve!K584</f>
        <v>0.57214728545363724</v>
      </c>
    </row>
    <row r="601" spans="1:61" x14ac:dyDescent="0.55000000000000004">
      <c r="A601">
        <f t="shared" ref="A601:A664" si="513">A600+1</f>
        <v>578</v>
      </c>
      <c r="B601" s="19">
        <f t="shared" ca="1" si="486"/>
        <v>0</v>
      </c>
      <c r="C601">
        <f t="shared" si="467"/>
        <v>0</v>
      </c>
      <c r="D601">
        <f t="shared" si="487"/>
        <v>0</v>
      </c>
      <c r="E601">
        <f t="shared" ca="1" si="488"/>
        <v>0</v>
      </c>
      <c r="F601">
        <f t="shared" si="468"/>
        <v>0</v>
      </c>
      <c r="G601">
        <f t="shared" si="489"/>
        <v>0</v>
      </c>
      <c r="H601">
        <f t="shared" si="490"/>
        <v>0</v>
      </c>
      <c r="I601" s="19">
        <f t="shared" si="491"/>
        <v>0</v>
      </c>
      <c r="J601" s="26">
        <f t="shared" si="492"/>
        <v>0</v>
      </c>
      <c r="L601" s="19">
        <f t="shared" si="493"/>
        <v>0</v>
      </c>
      <c r="M601" s="26">
        <f t="shared" si="469"/>
        <v>0</v>
      </c>
      <c r="N601" s="18">
        <f t="shared" si="494"/>
        <v>0</v>
      </c>
      <c r="O601" s="18">
        <f t="shared" si="495"/>
        <v>0</v>
      </c>
      <c r="P601" s="18">
        <f t="shared" si="496"/>
        <v>0</v>
      </c>
      <c r="Q601" s="18">
        <f t="shared" si="497"/>
        <v>0</v>
      </c>
      <c r="R601" s="18">
        <f t="shared" si="498"/>
        <v>0</v>
      </c>
      <c r="S601" s="26">
        <f t="shared" si="499"/>
        <v>0</v>
      </c>
      <c r="T601" s="27">
        <f t="shared" si="500"/>
        <v>0</v>
      </c>
      <c r="U601" s="27"/>
      <c r="V601" s="19">
        <f t="shared" si="470"/>
        <v>0</v>
      </c>
      <c r="W601" s="19">
        <f t="shared" ca="1" si="471"/>
        <v>0</v>
      </c>
      <c r="X601" s="19">
        <f t="shared" si="472"/>
        <v>0</v>
      </c>
      <c r="Y601" s="19">
        <f t="shared" si="473"/>
        <v>0</v>
      </c>
      <c r="Z601" s="19">
        <f t="shared" si="466"/>
        <v>0</v>
      </c>
      <c r="AA601" s="19">
        <f t="shared" ca="1" si="501"/>
        <v>0</v>
      </c>
      <c r="AB601">
        <f t="shared" si="464"/>
        <v>0</v>
      </c>
      <c r="AC601" s="19">
        <f t="shared" si="474"/>
        <v>0</v>
      </c>
      <c r="AD601" s="29">
        <f t="shared" si="465"/>
        <v>0</v>
      </c>
      <c r="AE601" s="19">
        <f t="shared" ca="1" si="475"/>
        <v>0</v>
      </c>
      <c r="AF601" s="29">
        <f t="shared" ca="1" si="502"/>
        <v>0</v>
      </c>
      <c r="AG601" s="19"/>
      <c r="AH601" s="19">
        <f t="shared" si="476"/>
        <v>0</v>
      </c>
      <c r="AI601" s="19">
        <f>SUM($AH$23:AH601)</f>
        <v>100000</v>
      </c>
      <c r="AJ601" s="19">
        <f t="shared" si="503"/>
        <v>167048.34352885117</v>
      </c>
      <c r="AK601" s="19">
        <f t="shared" ca="1" si="504"/>
        <v>167048.34352885117</v>
      </c>
      <c r="AL601" s="20">
        <f ca="1">IF($F$13,OFFSET(product_specs!$J$5,MIN(10,saving_model!AZ601),saving_model!$G$14),0)</f>
        <v>0</v>
      </c>
      <c r="AM601" s="19">
        <f t="shared" si="505"/>
        <v>167048.34352885117</v>
      </c>
      <c r="AN601" s="19">
        <f t="shared" ref="AN601:AN664" si="514">AN600+AO600+AS600-AQ600-AR600</f>
        <v>167696.15751539922</v>
      </c>
      <c r="AO601" s="19">
        <f t="shared" si="506"/>
        <v>0</v>
      </c>
      <c r="AP601" s="19">
        <f t="shared" si="507"/>
        <v>0</v>
      </c>
      <c r="AQ601" s="18">
        <f t="shared" si="477"/>
        <v>139.74679792949937</v>
      </c>
      <c r="AR601" s="18">
        <f t="shared" si="508"/>
        <v>0</v>
      </c>
      <c r="AS601" s="18">
        <f t="shared" si="509"/>
        <v>-1016.1343772371131</v>
      </c>
      <c r="AT601" s="3">
        <f>return!Q584</f>
        <v>-6.0644315122654335E-3</v>
      </c>
      <c r="AU601" s="8">
        <f t="shared" si="478"/>
        <v>1.2715457030685258</v>
      </c>
      <c r="AV601">
        <f t="shared" si="479"/>
        <v>0</v>
      </c>
      <c r="AW601">
        <f t="shared" si="480"/>
        <v>0</v>
      </c>
      <c r="AX601">
        <f t="shared" si="510"/>
        <v>0</v>
      </c>
      <c r="AY601">
        <f t="shared" si="481"/>
        <v>0</v>
      </c>
      <c r="AZ601">
        <f t="shared" si="482"/>
        <v>48</v>
      </c>
      <c r="BA601">
        <f t="shared" si="483"/>
        <v>5</v>
      </c>
      <c r="BB601">
        <f t="shared" si="511"/>
        <v>8.1709400070986149E-3</v>
      </c>
      <c r="BC601">
        <f t="shared" si="484"/>
        <v>9.376267690156434E-2</v>
      </c>
      <c r="BD601">
        <f>VLOOKUP(MIN(90,BE601),mortality!$A$4:$G$76,saving_model!BA601+2,FALSE)</f>
        <v>4.688133845078217E-2</v>
      </c>
      <c r="BE601">
        <f t="shared" si="485"/>
        <v>97</v>
      </c>
      <c r="BF601" s="9">
        <f t="shared" si="512"/>
        <v>8.3717735912058888E-4</v>
      </c>
      <c r="BG601" s="7">
        <f>VLOOKUP(saving_model!AZ601,lapse!$B$4:$C$134,2,FALSE)</f>
        <v>0.01</v>
      </c>
      <c r="BI601">
        <f>discount_curve!K585</f>
        <v>0.57159389036401353</v>
      </c>
    </row>
    <row r="602" spans="1:61" x14ac:dyDescent="0.55000000000000004">
      <c r="A602">
        <f t="shared" si="513"/>
        <v>579</v>
      </c>
      <c r="B602" s="19">
        <f t="shared" ca="1" si="486"/>
        <v>0</v>
      </c>
      <c r="C602">
        <f t="shared" si="467"/>
        <v>0</v>
      </c>
      <c r="D602">
        <f t="shared" si="487"/>
        <v>0</v>
      </c>
      <c r="E602">
        <f t="shared" ca="1" si="488"/>
        <v>0</v>
      </c>
      <c r="F602">
        <f t="shared" si="468"/>
        <v>0</v>
      </c>
      <c r="G602">
        <f t="shared" si="489"/>
        <v>0</v>
      </c>
      <c r="H602">
        <f t="shared" si="490"/>
        <v>0</v>
      </c>
      <c r="I602" s="19">
        <f t="shared" si="491"/>
        <v>0</v>
      </c>
      <c r="J602" s="26">
        <f t="shared" si="492"/>
        <v>0</v>
      </c>
      <c r="L602" s="19">
        <f t="shared" si="493"/>
        <v>0</v>
      </c>
      <c r="M602" s="26">
        <f t="shared" si="469"/>
        <v>0</v>
      </c>
      <c r="N602" s="18">
        <f t="shared" si="494"/>
        <v>0</v>
      </c>
      <c r="O602" s="18">
        <f t="shared" si="495"/>
        <v>0</v>
      </c>
      <c r="P602" s="18">
        <f t="shared" si="496"/>
        <v>0</v>
      </c>
      <c r="Q602" s="18">
        <f t="shared" si="497"/>
        <v>0</v>
      </c>
      <c r="R602" s="18">
        <f t="shared" si="498"/>
        <v>0</v>
      </c>
      <c r="S602" s="26">
        <f t="shared" si="499"/>
        <v>0</v>
      </c>
      <c r="T602" s="27">
        <f t="shared" si="500"/>
        <v>0</v>
      </c>
      <c r="U602" s="27"/>
      <c r="V602" s="19">
        <f t="shared" si="470"/>
        <v>0</v>
      </c>
      <c r="W602" s="19">
        <f t="shared" ca="1" si="471"/>
        <v>0</v>
      </c>
      <c r="X602" s="19">
        <f t="shared" si="472"/>
        <v>0</v>
      </c>
      <c r="Y602" s="19">
        <f t="shared" si="473"/>
        <v>0</v>
      </c>
      <c r="Z602" s="19">
        <f t="shared" si="466"/>
        <v>0</v>
      </c>
      <c r="AA602" s="19">
        <f t="shared" ca="1" si="501"/>
        <v>0</v>
      </c>
      <c r="AB602">
        <f t="shared" si="464"/>
        <v>0</v>
      </c>
      <c r="AC602" s="19">
        <f t="shared" si="474"/>
        <v>0</v>
      </c>
      <c r="AD602" s="29">
        <f t="shared" si="465"/>
        <v>0</v>
      </c>
      <c r="AE602" s="19">
        <f t="shared" ca="1" si="475"/>
        <v>0</v>
      </c>
      <c r="AF602" s="29">
        <f t="shared" ca="1" si="502"/>
        <v>0</v>
      </c>
      <c r="AG602" s="19"/>
      <c r="AH602" s="19">
        <f t="shared" si="476"/>
        <v>0</v>
      </c>
      <c r="AI602" s="19">
        <f>SUM($AH$23:AH602)</f>
        <v>100000</v>
      </c>
      <c r="AJ602" s="19">
        <f t="shared" si="503"/>
        <v>166224.81321344734</v>
      </c>
      <c r="AK602" s="19">
        <f t="shared" ca="1" si="504"/>
        <v>166224.81321344734</v>
      </c>
      <c r="AL602" s="20">
        <f ca="1">IF($F$13,OFFSET(product_specs!$J$5,MIN(10,saving_model!AZ602),saving_model!$G$14),0)</f>
        <v>0</v>
      </c>
      <c r="AM602" s="19">
        <f t="shared" si="505"/>
        <v>166224.81321344734</v>
      </c>
      <c r="AN602" s="19">
        <f t="shared" si="514"/>
        <v>166540.27634023261</v>
      </c>
      <c r="AO602" s="19">
        <f t="shared" si="506"/>
        <v>0</v>
      </c>
      <c r="AP602" s="19">
        <f t="shared" si="507"/>
        <v>0</v>
      </c>
      <c r="AQ602" s="18">
        <f t="shared" si="477"/>
        <v>138.7835636168605</v>
      </c>
      <c r="AR602" s="18">
        <f t="shared" si="508"/>
        <v>0</v>
      </c>
      <c r="AS602" s="18">
        <f t="shared" si="509"/>
        <v>-353.35912633678743</v>
      </c>
      <c r="AT602" s="3">
        <f>return!Q585</f>
        <v>-2.1235333916814758E-3</v>
      </c>
      <c r="AU602" s="8">
        <f t="shared" si="478"/>
        <v>1.2720743034930428</v>
      </c>
      <c r="AV602">
        <f t="shared" si="479"/>
        <v>0</v>
      </c>
      <c r="AW602">
        <f t="shared" si="480"/>
        <v>0</v>
      </c>
      <c r="AX602">
        <f t="shared" si="510"/>
        <v>0</v>
      </c>
      <c r="AY602">
        <f t="shared" si="481"/>
        <v>0</v>
      </c>
      <c r="AZ602">
        <f t="shared" si="482"/>
        <v>48</v>
      </c>
      <c r="BA602">
        <f t="shared" si="483"/>
        <v>5</v>
      </c>
      <c r="BB602">
        <f t="shared" si="511"/>
        <v>8.1709400070986149E-3</v>
      </c>
      <c r="BC602">
        <f t="shared" si="484"/>
        <v>9.376267690156434E-2</v>
      </c>
      <c r="BD602">
        <f>VLOOKUP(MIN(90,BE602),mortality!$A$4:$G$76,saving_model!BA602+2,FALSE)</f>
        <v>4.688133845078217E-2</v>
      </c>
      <c r="BE602">
        <f t="shared" si="485"/>
        <v>97</v>
      </c>
      <c r="BF602" s="9">
        <f t="shared" si="512"/>
        <v>8.3717735912058888E-4</v>
      </c>
      <c r="BG602" s="7">
        <f>VLOOKUP(saving_model!AZ602,lapse!$B$4:$C$134,2,FALSE)</f>
        <v>0.01</v>
      </c>
      <c r="BI602">
        <f>discount_curve!K586</f>
        <v>0.57104103053188904</v>
      </c>
    </row>
    <row r="603" spans="1:61" x14ac:dyDescent="0.55000000000000004">
      <c r="A603">
        <f t="shared" si="513"/>
        <v>580</v>
      </c>
      <c r="B603" s="19">
        <f t="shared" ca="1" si="486"/>
        <v>0</v>
      </c>
      <c r="C603">
        <f t="shared" si="467"/>
        <v>0</v>
      </c>
      <c r="D603">
        <f t="shared" si="487"/>
        <v>0</v>
      </c>
      <c r="E603">
        <f t="shared" ca="1" si="488"/>
        <v>0</v>
      </c>
      <c r="F603">
        <f t="shared" si="468"/>
        <v>0</v>
      </c>
      <c r="G603">
        <f t="shared" si="489"/>
        <v>0</v>
      </c>
      <c r="H603">
        <f t="shared" si="490"/>
        <v>0</v>
      </c>
      <c r="I603" s="19">
        <f t="shared" si="491"/>
        <v>0</v>
      </c>
      <c r="J603" s="26">
        <f t="shared" si="492"/>
        <v>0</v>
      </c>
      <c r="L603" s="19">
        <f t="shared" si="493"/>
        <v>0</v>
      </c>
      <c r="M603" s="26">
        <f t="shared" si="469"/>
        <v>0</v>
      </c>
      <c r="N603" s="18">
        <f t="shared" si="494"/>
        <v>0</v>
      </c>
      <c r="O603" s="18">
        <f t="shared" si="495"/>
        <v>0</v>
      </c>
      <c r="P603" s="18">
        <f t="shared" si="496"/>
        <v>0</v>
      </c>
      <c r="Q603" s="18">
        <f t="shared" si="497"/>
        <v>0</v>
      </c>
      <c r="R603" s="18">
        <f t="shared" si="498"/>
        <v>0</v>
      </c>
      <c r="S603" s="26">
        <f t="shared" si="499"/>
        <v>0</v>
      </c>
      <c r="T603" s="27">
        <f t="shared" si="500"/>
        <v>0</v>
      </c>
      <c r="U603" s="27"/>
      <c r="V603" s="19">
        <f t="shared" si="470"/>
        <v>0</v>
      </c>
      <c r="W603" s="19">
        <f t="shared" ca="1" si="471"/>
        <v>0</v>
      </c>
      <c r="X603" s="19">
        <f t="shared" si="472"/>
        <v>0</v>
      </c>
      <c r="Y603" s="19">
        <f t="shared" si="473"/>
        <v>0</v>
      </c>
      <c r="Z603" s="19">
        <f t="shared" si="466"/>
        <v>0</v>
      </c>
      <c r="AA603" s="19">
        <f t="shared" ca="1" si="501"/>
        <v>0</v>
      </c>
      <c r="AB603">
        <f t="shared" si="464"/>
        <v>0</v>
      </c>
      <c r="AC603" s="19">
        <f t="shared" si="474"/>
        <v>0</v>
      </c>
      <c r="AD603" s="29">
        <f t="shared" si="465"/>
        <v>0</v>
      </c>
      <c r="AE603" s="19">
        <f t="shared" ca="1" si="475"/>
        <v>0</v>
      </c>
      <c r="AF603" s="29">
        <f t="shared" ca="1" si="502"/>
        <v>0</v>
      </c>
      <c r="AG603" s="19"/>
      <c r="AH603" s="19">
        <f t="shared" si="476"/>
        <v>0</v>
      </c>
      <c r="AI603" s="19">
        <f>SUM($AH$23:AH603)</f>
        <v>100000</v>
      </c>
      <c r="AJ603" s="19">
        <f t="shared" si="503"/>
        <v>165357.77783013272</v>
      </c>
      <c r="AK603" s="19">
        <f t="shared" ca="1" si="504"/>
        <v>165357.77783013272</v>
      </c>
      <c r="AL603" s="20">
        <f ca="1">IF($F$13,OFFSET(product_specs!$J$5,MIN(10,saving_model!AZ603),saving_model!$G$14),0)</f>
        <v>0</v>
      </c>
      <c r="AM603" s="19">
        <f t="shared" si="505"/>
        <v>165357.77783013272</v>
      </c>
      <c r="AN603" s="19">
        <f t="shared" si="514"/>
        <v>166048.13365027896</v>
      </c>
      <c r="AO603" s="19">
        <f t="shared" si="506"/>
        <v>0</v>
      </c>
      <c r="AP603" s="19">
        <f t="shared" si="507"/>
        <v>0</v>
      </c>
      <c r="AQ603" s="18">
        <f t="shared" si="477"/>
        <v>138.37344470856581</v>
      </c>
      <c r="AR603" s="18">
        <f t="shared" si="508"/>
        <v>0</v>
      </c>
      <c r="AS603" s="18">
        <f t="shared" si="509"/>
        <v>-1103.9647508753576</v>
      </c>
      <c r="AT603" s="3">
        <f>return!Q586</f>
        <v>-6.6540072718295207E-3</v>
      </c>
      <c r="AU603" s="8">
        <f t="shared" si="478"/>
        <v>1.2726031236646032</v>
      </c>
      <c r="AV603">
        <f t="shared" si="479"/>
        <v>0</v>
      </c>
      <c r="AW603">
        <f t="shared" si="480"/>
        <v>0</v>
      </c>
      <c r="AX603">
        <f t="shared" si="510"/>
        <v>0</v>
      </c>
      <c r="AY603">
        <f t="shared" si="481"/>
        <v>0</v>
      </c>
      <c r="AZ603">
        <f t="shared" si="482"/>
        <v>48</v>
      </c>
      <c r="BA603">
        <f t="shared" si="483"/>
        <v>5</v>
      </c>
      <c r="BB603">
        <f t="shared" si="511"/>
        <v>8.1709400070986149E-3</v>
      </c>
      <c r="BC603">
        <f t="shared" si="484"/>
        <v>9.376267690156434E-2</v>
      </c>
      <c r="BD603">
        <f>VLOOKUP(MIN(90,BE603),mortality!$A$4:$G$76,saving_model!BA603+2,FALSE)</f>
        <v>4.688133845078217E-2</v>
      </c>
      <c r="BE603">
        <f t="shared" si="485"/>
        <v>97</v>
      </c>
      <c r="BF603" s="9">
        <f t="shared" si="512"/>
        <v>8.3717735912058888E-4</v>
      </c>
      <c r="BG603" s="7">
        <f>VLOOKUP(saving_model!AZ603,lapse!$B$4:$C$134,2,FALSE)</f>
        <v>0.01</v>
      </c>
      <c r="BI603">
        <f>discount_curve!K587</f>
        <v>0.57048870543954955</v>
      </c>
    </row>
    <row r="604" spans="1:61" x14ac:dyDescent="0.55000000000000004">
      <c r="A604">
        <f t="shared" si="513"/>
        <v>581</v>
      </c>
      <c r="B604" s="19">
        <f t="shared" ca="1" si="486"/>
        <v>0</v>
      </c>
      <c r="C604">
        <f t="shared" si="467"/>
        <v>0</v>
      </c>
      <c r="D604">
        <f t="shared" si="487"/>
        <v>0</v>
      </c>
      <c r="E604">
        <f t="shared" ca="1" si="488"/>
        <v>0</v>
      </c>
      <c r="F604">
        <f t="shared" si="468"/>
        <v>0</v>
      </c>
      <c r="G604">
        <f t="shared" si="489"/>
        <v>0</v>
      </c>
      <c r="H604">
        <f t="shared" si="490"/>
        <v>0</v>
      </c>
      <c r="I604" s="19">
        <f t="shared" si="491"/>
        <v>0</v>
      </c>
      <c r="J604" s="26">
        <f t="shared" si="492"/>
        <v>0</v>
      </c>
      <c r="L604" s="19">
        <f t="shared" si="493"/>
        <v>0</v>
      </c>
      <c r="M604" s="26">
        <f t="shared" si="469"/>
        <v>0</v>
      </c>
      <c r="N604" s="18">
        <f t="shared" si="494"/>
        <v>0</v>
      </c>
      <c r="O604" s="18">
        <f t="shared" si="495"/>
        <v>0</v>
      </c>
      <c r="P604" s="18">
        <f t="shared" si="496"/>
        <v>0</v>
      </c>
      <c r="Q604" s="18">
        <f t="shared" si="497"/>
        <v>0</v>
      </c>
      <c r="R604" s="18">
        <f t="shared" si="498"/>
        <v>0</v>
      </c>
      <c r="S604" s="26">
        <f t="shared" si="499"/>
        <v>0</v>
      </c>
      <c r="T604" s="27">
        <f t="shared" si="500"/>
        <v>0</v>
      </c>
      <c r="U604" s="27"/>
      <c r="V604" s="19">
        <f t="shared" si="470"/>
        <v>0</v>
      </c>
      <c r="W604" s="19">
        <f t="shared" ca="1" si="471"/>
        <v>0</v>
      </c>
      <c r="X604" s="19">
        <f t="shared" si="472"/>
        <v>0</v>
      </c>
      <c r="Y604" s="19">
        <f t="shared" si="473"/>
        <v>0</v>
      </c>
      <c r="Z604" s="19">
        <f t="shared" si="466"/>
        <v>0</v>
      </c>
      <c r="AA604" s="19">
        <f t="shared" ca="1" si="501"/>
        <v>0</v>
      </c>
      <c r="AB604">
        <f t="shared" si="464"/>
        <v>0</v>
      </c>
      <c r="AC604" s="19">
        <f t="shared" si="474"/>
        <v>0</v>
      </c>
      <c r="AD604" s="29">
        <f t="shared" si="465"/>
        <v>0</v>
      </c>
      <c r="AE604" s="19">
        <f t="shared" ca="1" si="475"/>
        <v>0</v>
      </c>
      <c r="AF604" s="29">
        <f t="shared" ca="1" si="502"/>
        <v>0</v>
      </c>
      <c r="AG604" s="19"/>
      <c r="AH604" s="19">
        <f t="shared" si="476"/>
        <v>0</v>
      </c>
      <c r="AI604" s="19">
        <f>SUM($AH$23:AH604)</f>
        <v>100000</v>
      </c>
      <c r="AJ604" s="19">
        <f t="shared" si="503"/>
        <v>164957.49982593383</v>
      </c>
      <c r="AK604" s="19">
        <f t="shared" ca="1" si="504"/>
        <v>164957.49982593383</v>
      </c>
      <c r="AL604" s="20">
        <f ca="1">IF($F$13,OFFSET(product_specs!$J$5,MIN(10,saving_model!AZ604),saving_model!$G$14),0)</f>
        <v>0</v>
      </c>
      <c r="AM604" s="19">
        <f t="shared" si="505"/>
        <v>164957.49982593383</v>
      </c>
      <c r="AN604" s="19">
        <f t="shared" si="514"/>
        <v>164805.79545469504</v>
      </c>
      <c r="AO604" s="19">
        <f t="shared" si="506"/>
        <v>0</v>
      </c>
      <c r="AP604" s="19">
        <f t="shared" si="507"/>
        <v>0</v>
      </c>
      <c r="AQ604" s="18">
        <f t="shared" si="477"/>
        <v>137.33816287891253</v>
      </c>
      <c r="AR604" s="18">
        <f t="shared" si="508"/>
        <v>0</v>
      </c>
      <c r="AS604" s="18">
        <f t="shared" si="509"/>
        <v>578.0850682354187</v>
      </c>
      <c r="AT604" s="3">
        <f>return!Q587</f>
        <v>3.5105998910949232E-3</v>
      </c>
      <c r="AU604" s="8">
        <f t="shared" si="478"/>
        <v>1.2731321636745589</v>
      </c>
      <c r="AV604">
        <f t="shared" si="479"/>
        <v>0</v>
      </c>
      <c r="AW604">
        <f t="shared" si="480"/>
        <v>0</v>
      </c>
      <c r="AX604">
        <f t="shared" si="510"/>
        <v>0</v>
      </c>
      <c r="AY604">
        <f t="shared" si="481"/>
        <v>0</v>
      </c>
      <c r="AZ604">
        <f t="shared" si="482"/>
        <v>48</v>
      </c>
      <c r="BA604">
        <f t="shared" si="483"/>
        <v>5</v>
      </c>
      <c r="BB604">
        <f t="shared" si="511"/>
        <v>8.1709400070986149E-3</v>
      </c>
      <c r="BC604">
        <f t="shared" si="484"/>
        <v>9.376267690156434E-2</v>
      </c>
      <c r="BD604">
        <f>VLOOKUP(MIN(90,BE604),mortality!$A$4:$G$76,saving_model!BA604+2,FALSE)</f>
        <v>4.688133845078217E-2</v>
      </c>
      <c r="BE604">
        <f t="shared" si="485"/>
        <v>97</v>
      </c>
      <c r="BF604" s="9">
        <f t="shared" si="512"/>
        <v>8.3717735912058888E-4</v>
      </c>
      <c r="BG604" s="7">
        <f>VLOOKUP(saving_model!AZ604,lapse!$B$4:$C$134,2,FALSE)</f>
        <v>0.01</v>
      </c>
      <c r="BI604">
        <f>discount_curve!K588</f>
        <v>0.56993691456978113</v>
      </c>
    </row>
    <row r="605" spans="1:61" x14ac:dyDescent="0.55000000000000004">
      <c r="A605">
        <f t="shared" si="513"/>
        <v>582</v>
      </c>
      <c r="B605" s="19">
        <f t="shared" ca="1" si="486"/>
        <v>0</v>
      </c>
      <c r="C605">
        <f t="shared" si="467"/>
        <v>0</v>
      </c>
      <c r="D605">
        <f t="shared" si="487"/>
        <v>0</v>
      </c>
      <c r="E605">
        <f t="shared" ca="1" si="488"/>
        <v>0</v>
      </c>
      <c r="F605">
        <f t="shared" si="468"/>
        <v>0</v>
      </c>
      <c r="G605">
        <f t="shared" si="489"/>
        <v>0</v>
      </c>
      <c r="H605">
        <f t="shared" si="490"/>
        <v>0</v>
      </c>
      <c r="I605" s="19">
        <f t="shared" si="491"/>
        <v>0</v>
      </c>
      <c r="J605" s="26">
        <f t="shared" si="492"/>
        <v>0</v>
      </c>
      <c r="L605" s="19">
        <f t="shared" si="493"/>
        <v>0</v>
      </c>
      <c r="M605" s="26">
        <f t="shared" si="469"/>
        <v>0</v>
      </c>
      <c r="N605" s="18">
        <f t="shared" si="494"/>
        <v>0</v>
      </c>
      <c r="O605" s="18">
        <f t="shared" si="495"/>
        <v>0</v>
      </c>
      <c r="P605" s="18">
        <f t="shared" si="496"/>
        <v>0</v>
      </c>
      <c r="Q605" s="18">
        <f t="shared" si="497"/>
        <v>0</v>
      </c>
      <c r="R605" s="18">
        <f t="shared" si="498"/>
        <v>0</v>
      </c>
      <c r="S605" s="26">
        <f t="shared" si="499"/>
        <v>0</v>
      </c>
      <c r="T605" s="27">
        <f t="shared" si="500"/>
        <v>0</v>
      </c>
      <c r="U605" s="27"/>
      <c r="V605" s="19">
        <f t="shared" si="470"/>
        <v>0</v>
      </c>
      <c r="W605" s="19">
        <f t="shared" ca="1" si="471"/>
        <v>0</v>
      </c>
      <c r="X605" s="19">
        <f t="shared" si="472"/>
        <v>0</v>
      </c>
      <c r="Y605" s="19">
        <f t="shared" si="473"/>
        <v>0</v>
      </c>
      <c r="Z605" s="19">
        <f t="shared" si="466"/>
        <v>0</v>
      </c>
      <c r="AA605" s="19">
        <f t="shared" ca="1" si="501"/>
        <v>0</v>
      </c>
      <c r="AB605">
        <f t="shared" si="464"/>
        <v>0</v>
      </c>
      <c r="AC605" s="19">
        <f t="shared" si="474"/>
        <v>0</v>
      </c>
      <c r="AD605" s="29">
        <f t="shared" si="465"/>
        <v>0</v>
      </c>
      <c r="AE605" s="19">
        <f t="shared" ca="1" si="475"/>
        <v>0</v>
      </c>
      <c r="AF605" s="29">
        <f t="shared" ca="1" si="502"/>
        <v>0</v>
      </c>
      <c r="AG605" s="19"/>
      <c r="AH605" s="19">
        <f t="shared" si="476"/>
        <v>0</v>
      </c>
      <c r="AI605" s="19">
        <f>SUM($AH$23:AH605)</f>
        <v>100000</v>
      </c>
      <c r="AJ605" s="19">
        <f t="shared" si="503"/>
        <v>164589.57358797852</v>
      </c>
      <c r="AK605" s="19">
        <f t="shared" ca="1" si="504"/>
        <v>164589.57358797852</v>
      </c>
      <c r="AL605" s="20">
        <f ca="1">IF($F$13,OFFSET(product_specs!$J$5,MIN(10,saving_model!AZ605),saving_model!$G$14),0)</f>
        <v>0</v>
      </c>
      <c r="AM605" s="19">
        <f t="shared" si="505"/>
        <v>164589.57358797852</v>
      </c>
      <c r="AN605" s="19">
        <f t="shared" si="514"/>
        <v>165246.54236005154</v>
      </c>
      <c r="AO605" s="19">
        <f t="shared" si="506"/>
        <v>0</v>
      </c>
      <c r="AP605" s="19">
        <f t="shared" si="507"/>
        <v>0</v>
      </c>
      <c r="AQ605" s="18">
        <f t="shared" si="477"/>
        <v>137.7054519667096</v>
      </c>
      <c r="AR605" s="18">
        <f t="shared" si="508"/>
        <v>0</v>
      </c>
      <c r="AS605" s="18">
        <f t="shared" si="509"/>
        <v>-1038.5266402126397</v>
      </c>
      <c r="AT605" s="3">
        <f>return!Q588</f>
        <v>-6.2899518866502691E-3</v>
      </c>
      <c r="AU605" s="8">
        <f t="shared" si="478"/>
        <v>1.2736614236143005</v>
      </c>
      <c r="AV605">
        <f t="shared" si="479"/>
        <v>0</v>
      </c>
      <c r="AW605">
        <f t="shared" si="480"/>
        <v>0</v>
      </c>
      <c r="AX605">
        <f t="shared" si="510"/>
        <v>0</v>
      </c>
      <c r="AY605">
        <f t="shared" si="481"/>
        <v>0</v>
      </c>
      <c r="AZ605">
        <f t="shared" si="482"/>
        <v>48</v>
      </c>
      <c r="BA605">
        <f t="shared" si="483"/>
        <v>5</v>
      </c>
      <c r="BB605">
        <f t="shared" si="511"/>
        <v>8.1709400070986149E-3</v>
      </c>
      <c r="BC605">
        <f t="shared" si="484"/>
        <v>9.376267690156434E-2</v>
      </c>
      <c r="BD605">
        <f>VLOOKUP(MIN(90,BE605),mortality!$A$4:$G$76,saving_model!BA605+2,FALSE)</f>
        <v>4.688133845078217E-2</v>
      </c>
      <c r="BE605">
        <f t="shared" si="485"/>
        <v>97</v>
      </c>
      <c r="BF605" s="9">
        <f t="shared" si="512"/>
        <v>8.3717735912058888E-4</v>
      </c>
      <c r="BG605" s="7">
        <f>VLOOKUP(saving_model!AZ605,lapse!$B$4:$C$134,2,FALSE)</f>
        <v>0.01</v>
      </c>
      <c r="BI605">
        <f>discount_curve!K589</f>
        <v>0.56938565740587077</v>
      </c>
    </row>
    <row r="606" spans="1:61" x14ac:dyDescent="0.55000000000000004">
      <c r="A606">
        <f t="shared" si="513"/>
        <v>583</v>
      </c>
      <c r="B606" s="19">
        <f t="shared" ca="1" si="486"/>
        <v>0</v>
      </c>
      <c r="C606">
        <f t="shared" si="467"/>
        <v>0</v>
      </c>
      <c r="D606">
        <f t="shared" si="487"/>
        <v>0</v>
      </c>
      <c r="E606">
        <f t="shared" ca="1" si="488"/>
        <v>0</v>
      </c>
      <c r="F606">
        <f t="shared" si="468"/>
        <v>0</v>
      </c>
      <c r="G606">
        <f t="shared" si="489"/>
        <v>0</v>
      </c>
      <c r="H606">
        <f t="shared" si="490"/>
        <v>0</v>
      </c>
      <c r="I606" s="19">
        <f t="shared" si="491"/>
        <v>0</v>
      </c>
      <c r="J606" s="26">
        <f t="shared" si="492"/>
        <v>0</v>
      </c>
      <c r="L606" s="19">
        <f t="shared" si="493"/>
        <v>0</v>
      </c>
      <c r="M606" s="26">
        <f t="shared" si="469"/>
        <v>0</v>
      </c>
      <c r="N606" s="18">
        <f t="shared" si="494"/>
        <v>0</v>
      </c>
      <c r="O606" s="18">
        <f t="shared" si="495"/>
        <v>0</v>
      </c>
      <c r="P606" s="18">
        <f t="shared" si="496"/>
        <v>0</v>
      </c>
      <c r="Q606" s="18">
        <f t="shared" si="497"/>
        <v>0</v>
      </c>
      <c r="R606" s="18">
        <f t="shared" si="498"/>
        <v>0</v>
      </c>
      <c r="S606" s="26">
        <f t="shared" si="499"/>
        <v>0</v>
      </c>
      <c r="T606" s="27">
        <f t="shared" si="500"/>
        <v>0</v>
      </c>
      <c r="U606" s="27"/>
      <c r="V606" s="19">
        <f t="shared" si="470"/>
        <v>0</v>
      </c>
      <c r="W606" s="19">
        <f t="shared" ca="1" si="471"/>
        <v>0</v>
      </c>
      <c r="X606" s="19">
        <f t="shared" si="472"/>
        <v>0</v>
      </c>
      <c r="Y606" s="19">
        <f t="shared" si="473"/>
        <v>0</v>
      </c>
      <c r="Z606" s="19">
        <f t="shared" si="466"/>
        <v>0</v>
      </c>
      <c r="AA606" s="19">
        <f t="shared" ca="1" si="501"/>
        <v>0</v>
      </c>
      <c r="AB606">
        <f t="shared" si="464"/>
        <v>0</v>
      </c>
      <c r="AC606" s="19">
        <f t="shared" si="474"/>
        <v>0</v>
      </c>
      <c r="AD606" s="29">
        <f t="shared" si="465"/>
        <v>0</v>
      </c>
      <c r="AE606" s="19">
        <f t="shared" ca="1" si="475"/>
        <v>0</v>
      </c>
      <c r="AF606" s="29">
        <f t="shared" ca="1" si="502"/>
        <v>0</v>
      </c>
      <c r="AG606" s="19"/>
      <c r="AH606" s="19">
        <f t="shared" si="476"/>
        <v>0</v>
      </c>
      <c r="AI606" s="19">
        <f>SUM($AH$23:AH606)</f>
        <v>100000</v>
      </c>
      <c r="AJ606" s="19">
        <f t="shared" si="503"/>
        <v>164471.8395890441</v>
      </c>
      <c r="AK606" s="19">
        <f t="shared" ca="1" si="504"/>
        <v>164471.8395890441</v>
      </c>
      <c r="AL606" s="20">
        <f ca="1">IF($F$13,OFFSET(product_specs!$J$5,MIN(10,saving_model!AZ606),saving_model!$G$14),0)</f>
        <v>0</v>
      </c>
      <c r="AM606" s="19">
        <f t="shared" si="505"/>
        <v>164471.8395890441</v>
      </c>
      <c r="AN606" s="19">
        <f t="shared" si="514"/>
        <v>164070.31026787221</v>
      </c>
      <c r="AO606" s="19">
        <f t="shared" si="506"/>
        <v>0</v>
      </c>
      <c r="AP606" s="19">
        <f t="shared" si="507"/>
        <v>0</v>
      </c>
      <c r="AQ606" s="18">
        <f t="shared" si="477"/>
        <v>136.72525855656019</v>
      </c>
      <c r="AR606" s="18">
        <f t="shared" si="508"/>
        <v>0</v>
      </c>
      <c r="AS606" s="18">
        <f t="shared" si="509"/>
        <v>1076.5091594569517</v>
      </c>
      <c r="AT606" s="3">
        <f>return!Q589</f>
        <v>6.566739569538349E-3</v>
      </c>
      <c r="AU606" s="8">
        <f t="shared" si="478"/>
        <v>1.2741909035752557</v>
      </c>
      <c r="AV606">
        <f t="shared" si="479"/>
        <v>0</v>
      </c>
      <c r="AW606">
        <f t="shared" si="480"/>
        <v>0</v>
      </c>
      <c r="AX606">
        <f t="shared" si="510"/>
        <v>0</v>
      </c>
      <c r="AY606">
        <f t="shared" si="481"/>
        <v>0</v>
      </c>
      <c r="AZ606">
        <f t="shared" si="482"/>
        <v>48</v>
      </c>
      <c r="BA606">
        <f t="shared" si="483"/>
        <v>5</v>
      </c>
      <c r="BB606">
        <f t="shared" si="511"/>
        <v>8.1709400070986149E-3</v>
      </c>
      <c r="BC606">
        <f t="shared" si="484"/>
        <v>9.376267690156434E-2</v>
      </c>
      <c r="BD606">
        <f>VLOOKUP(MIN(90,BE606),mortality!$A$4:$G$76,saving_model!BA606+2,FALSE)</f>
        <v>4.688133845078217E-2</v>
      </c>
      <c r="BE606">
        <f t="shared" si="485"/>
        <v>97</v>
      </c>
      <c r="BF606" s="9">
        <f t="shared" si="512"/>
        <v>8.3717735912058888E-4</v>
      </c>
      <c r="BG606" s="7">
        <f>VLOOKUP(saving_model!AZ606,lapse!$B$4:$C$134,2,FALSE)</f>
        <v>0.01</v>
      </c>
      <c r="BI606">
        <f>discount_curve!K590</f>
        <v>0.56883493343160463</v>
      </c>
    </row>
    <row r="607" spans="1:61" x14ac:dyDescent="0.55000000000000004">
      <c r="A607">
        <f t="shared" si="513"/>
        <v>584</v>
      </c>
      <c r="B607" s="19">
        <f t="shared" ca="1" si="486"/>
        <v>0</v>
      </c>
      <c r="C607">
        <f t="shared" si="467"/>
        <v>0</v>
      </c>
      <c r="D607">
        <f t="shared" si="487"/>
        <v>0</v>
      </c>
      <c r="E607">
        <f t="shared" ca="1" si="488"/>
        <v>0</v>
      </c>
      <c r="F607">
        <f t="shared" si="468"/>
        <v>0</v>
      </c>
      <c r="G607">
        <f t="shared" si="489"/>
        <v>0</v>
      </c>
      <c r="H607">
        <f t="shared" si="490"/>
        <v>0</v>
      </c>
      <c r="I607" s="19">
        <f t="shared" si="491"/>
        <v>0</v>
      </c>
      <c r="J607" s="26">
        <f t="shared" si="492"/>
        <v>0</v>
      </c>
      <c r="L607" s="19">
        <f t="shared" si="493"/>
        <v>0</v>
      </c>
      <c r="M607" s="26">
        <f t="shared" si="469"/>
        <v>0</v>
      </c>
      <c r="N607" s="18">
        <f t="shared" si="494"/>
        <v>0</v>
      </c>
      <c r="O607" s="18">
        <f t="shared" si="495"/>
        <v>0</v>
      </c>
      <c r="P607" s="18">
        <f t="shared" si="496"/>
        <v>0</v>
      </c>
      <c r="Q607" s="18">
        <f t="shared" si="497"/>
        <v>0</v>
      </c>
      <c r="R607" s="18">
        <f t="shared" si="498"/>
        <v>0</v>
      </c>
      <c r="S607" s="26">
        <f t="shared" si="499"/>
        <v>0</v>
      </c>
      <c r="T607" s="27">
        <f t="shared" si="500"/>
        <v>0</v>
      </c>
      <c r="U607" s="27"/>
      <c r="V607" s="19">
        <f t="shared" si="470"/>
        <v>0</v>
      </c>
      <c r="W607" s="19">
        <f t="shared" ca="1" si="471"/>
        <v>0</v>
      </c>
      <c r="X607" s="19">
        <f t="shared" si="472"/>
        <v>0</v>
      </c>
      <c r="Y607" s="19">
        <f t="shared" si="473"/>
        <v>0</v>
      </c>
      <c r="Z607" s="19">
        <f t="shared" si="466"/>
        <v>0</v>
      </c>
      <c r="AA607" s="19">
        <f t="shared" ca="1" si="501"/>
        <v>0</v>
      </c>
      <c r="AB607">
        <f t="shared" si="464"/>
        <v>0</v>
      </c>
      <c r="AC607" s="19">
        <f t="shared" si="474"/>
        <v>0</v>
      </c>
      <c r="AD607" s="29">
        <f t="shared" si="465"/>
        <v>0</v>
      </c>
      <c r="AE607" s="19">
        <f t="shared" ca="1" si="475"/>
        <v>0</v>
      </c>
      <c r="AF607" s="29">
        <f t="shared" ca="1" si="502"/>
        <v>0</v>
      </c>
      <c r="AG607" s="19"/>
      <c r="AH607" s="19">
        <f t="shared" si="476"/>
        <v>0</v>
      </c>
      <c r="AI607" s="19">
        <f>SUM($AH$23:AH607)</f>
        <v>100000</v>
      </c>
      <c r="AJ607" s="19">
        <f t="shared" si="503"/>
        <v>165211.49374113491</v>
      </c>
      <c r="AK607" s="19">
        <f t="shared" ca="1" si="504"/>
        <v>165211.49374113491</v>
      </c>
      <c r="AL607" s="20">
        <f ca="1">IF($F$13,OFFSET(product_specs!$J$5,MIN(10,saving_model!AZ607),saving_model!$G$14),0)</f>
        <v>0</v>
      </c>
      <c r="AM607" s="19">
        <f t="shared" si="505"/>
        <v>165211.49374113491</v>
      </c>
      <c r="AN607" s="19">
        <f t="shared" si="514"/>
        <v>165010.09416877257</v>
      </c>
      <c r="AO607" s="19">
        <f t="shared" si="506"/>
        <v>0</v>
      </c>
      <c r="AP607" s="19">
        <f t="shared" si="507"/>
        <v>0</v>
      </c>
      <c r="AQ607" s="18">
        <f t="shared" si="477"/>
        <v>137.50841180731047</v>
      </c>
      <c r="AR607" s="18">
        <f t="shared" si="508"/>
        <v>0</v>
      </c>
      <c r="AS607" s="18">
        <f t="shared" si="509"/>
        <v>677.81596833924993</v>
      </c>
      <c r="AT607" s="3">
        <f>return!Q590</f>
        <v>4.1111502268691424E-3</v>
      </c>
      <c r="AU607" s="8">
        <f t="shared" si="478"/>
        <v>1.2747206036488905</v>
      </c>
      <c r="AV607">
        <f t="shared" si="479"/>
        <v>0</v>
      </c>
      <c r="AW607">
        <f t="shared" si="480"/>
        <v>0</v>
      </c>
      <c r="AX607">
        <f t="shared" si="510"/>
        <v>0</v>
      </c>
      <c r="AY607">
        <f t="shared" si="481"/>
        <v>0</v>
      </c>
      <c r="AZ607">
        <f t="shared" si="482"/>
        <v>48</v>
      </c>
      <c r="BA607">
        <f t="shared" si="483"/>
        <v>5</v>
      </c>
      <c r="BB607">
        <f t="shared" si="511"/>
        <v>8.1709400070986149E-3</v>
      </c>
      <c r="BC607">
        <f t="shared" si="484"/>
        <v>9.376267690156434E-2</v>
      </c>
      <c r="BD607">
        <f>VLOOKUP(MIN(90,BE607),mortality!$A$4:$G$76,saving_model!BA607+2,FALSE)</f>
        <v>4.688133845078217E-2</v>
      </c>
      <c r="BE607">
        <f t="shared" si="485"/>
        <v>97</v>
      </c>
      <c r="BF607" s="9">
        <f t="shared" si="512"/>
        <v>8.3717735912058888E-4</v>
      </c>
      <c r="BG607" s="7">
        <f>VLOOKUP(saving_model!AZ607,lapse!$B$4:$C$134,2,FALSE)</f>
        <v>0.01</v>
      </c>
      <c r="BI607">
        <f>discount_curve!K591</f>
        <v>0.56828474213126867</v>
      </c>
    </row>
    <row r="608" spans="1:61" x14ac:dyDescent="0.55000000000000004">
      <c r="A608">
        <f t="shared" si="513"/>
        <v>585</v>
      </c>
      <c r="B608" s="19">
        <f t="shared" ca="1" si="486"/>
        <v>0</v>
      </c>
      <c r="C608">
        <f t="shared" si="467"/>
        <v>0</v>
      </c>
      <c r="D608">
        <f t="shared" si="487"/>
        <v>0</v>
      </c>
      <c r="E608">
        <f t="shared" ca="1" si="488"/>
        <v>0</v>
      </c>
      <c r="F608">
        <f t="shared" si="468"/>
        <v>0</v>
      </c>
      <c r="G608">
        <f t="shared" si="489"/>
        <v>0</v>
      </c>
      <c r="H608">
        <f t="shared" si="490"/>
        <v>0</v>
      </c>
      <c r="I608" s="19">
        <f t="shared" si="491"/>
        <v>0</v>
      </c>
      <c r="J608" s="26">
        <f t="shared" si="492"/>
        <v>0</v>
      </c>
      <c r="L608" s="19">
        <f t="shared" si="493"/>
        <v>0</v>
      </c>
      <c r="M608" s="26">
        <f t="shared" si="469"/>
        <v>0</v>
      </c>
      <c r="N608" s="18">
        <f t="shared" si="494"/>
        <v>0</v>
      </c>
      <c r="O608" s="18">
        <f t="shared" si="495"/>
        <v>0</v>
      </c>
      <c r="P608" s="18">
        <f t="shared" si="496"/>
        <v>0</v>
      </c>
      <c r="Q608" s="18">
        <f t="shared" si="497"/>
        <v>0</v>
      </c>
      <c r="R608" s="18">
        <f t="shared" si="498"/>
        <v>0</v>
      </c>
      <c r="S608" s="26">
        <f t="shared" si="499"/>
        <v>0</v>
      </c>
      <c r="T608" s="27">
        <f t="shared" si="500"/>
        <v>0</v>
      </c>
      <c r="U608" s="27"/>
      <c r="V608" s="19">
        <f t="shared" si="470"/>
        <v>0</v>
      </c>
      <c r="W608" s="19">
        <f t="shared" ca="1" si="471"/>
        <v>0</v>
      </c>
      <c r="X608" s="19">
        <f t="shared" si="472"/>
        <v>0</v>
      </c>
      <c r="Y608" s="19">
        <f t="shared" si="473"/>
        <v>0</v>
      </c>
      <c r="Z608" s="19">
        <f t="shared" si="466"/>
        <v>0</v>
      </c>
      <c r="AA608" s="19">
        <f t="shared" ca="1" si="501"/>
        <v>0</v>
      </c>
      <c r="AB608">
        <f t="shared" si="464"/>
        <v>0</v>
      </c>
      <c r="AC608" s="19">
        <f t="shared" si="474"/>
        <v>0</v>
      </c>
      <c r="AD608" s="29">
        <f t="shared" si="465"/>
        <v>0</v>
      </c>
      <c r="AE608" s="19">
        <f t="shared" ca="1" si="475"/>
        <v>0</v>
      </c>
      <c r="AF608" s="29">
        <f t="shared" ca="1" si="502"/>
        <v>0</v>
      </c>
      <c r="AG608" s="19"/>
      <c r="AH608" s="19">
        <f t="shared" si="476"/>
        <v>0</v>
      </c>
      <c r="AI608" s="19">
        <f>SUM($AH$23:AH608)</f>
        <v>100000</v>
      </c>
      <c r="AJ608" s="19">
        <f t="shared" si="503"/>
        <v>165454.37700800935</v>
      </c>
      <c r="AK608" s="19">
        <f t="shared" ca="1" si="504"/>
        <v>165454.37700800935</v>
      </c>
      <c r="AL608" s="20">
        <f ca="1">IF($F$13,OFFSET(product_specs!$J$5,MIN(10,saving_model!AZ608),saving_model!$G$14),0)</f>
        <v>0</v>
      </c>
      <c r="AM608" s="19">
        <f t="shared" si="505"/>
        <v>165454.37700800935</v>
      </c>
      <c r="AN608" s="19">
        <f t="shared" si="514"/>
        <v>165550.40172530452</v>
      </c>
      <c r="AO608" s="19">
        <f t="shared" si="506"/>
        <v>0</v>
      </c>
      <c r="AP608" s="19">
        <f t="shared" si="507"/>
        <v>0</v>
      </c>
      <c r="AQ608" s="18">
        <f t="shared" si="477"/>
        <v>137.95866810442044</v>
      </c>
      <c r="AR608" s="18">
        <f t="shared" si="508"/>
        <v>0</v>
      </c>
      <c r="AS608" s="18">
        <f t="shared" si="509"/>
        <v>83.867901618516527</v>
      </c>
      <c r="AT608" s="3">
        <f>return!Q591</f>
        <v>5.0702293049087466E-4</v>
      </c>
      <c r="AU608" s="8">
        <f t="shared" si="478"/>
        <v>1.2752505239267093</v>
      </c>
      <c r="AV608">
        <f t="shared" si="479"/>
        <v>0</v>
      </c>
      <c r="AW608">
        <f t="shared" si="480"/>
        <v>0</v>
      </c>
      <c r="AX608">
        <f t="shared" si="510"/>
        <v>0</v>
      </c>
      <c r="AY608">
        <f t="shared" si="481"/>
        <v>0</v>
      </c>
      <c r="AZ608">
        <f t="shared" si="482"/>
        <v>48</v>
      </c>
      <c r="BA608">
        <f t="shared" si="483"/>
        <v>5</v>
      </c>
      <c r="BB608">
        <f t="shared" si="511"/>
        <v>8.1709400070986149E-3</v>
      </c>
      <c r="BC608">
        <f t="shared" si="484"/>
        <v>9.376267690156434E-2</v>
      </c>
      <c r="BD608">
        <f>VLOOKUP(MIN(90,BE608),mortality!$A$4:$G$76,saving_model!BA608+2,FALSE)</f>
        <v>4.688133845078217E-2</v>
      </c>
      <c r="BE608">
        <f t="shared" si="485"/>
        <v>97</v>
      </c>
      <c r="BF608" s="9">
        <f t="shared" si="512"/>
        <v>8.3717735912058888E-4</v>
      </c>
      <c r="BG608" s="7">
        <f>VLOOKUP(saving_model!AZ608,lapse!$B$4:$C$134,2,FALSE)</f>
        <v>0.01</v>
      </c>
      <c r="BI608">
        <f>discount_curve!K592</f>
        <v>0.56773508298964714</v>
      </c>
    </row>
    <row r="609" spans="1:61" x14ac:dyDescent="0.55000000000000004">
      <c r="A609">
        <f t="shared" si="513"/>
        <v>586</v>
      </c>
      <c r="B609" s="19">
        <f t="shared" ca="1" si="486"/>
        <v>0</v>
      </c>
      <c r="C609">
        <f t="shared" si="467"/>
        <v>0</v>
      </c>
      <c r="D609">
        <f t="shared" si="487"/>
        <v>0</v>
      </c>
      <c r="E609">
        <f t="shared" ca="1" si="488"/>
        <v>0</v>
      </c>
      <c r="F609">
        <f t="shared" si="468"/>
        <v>0</v>
      </c>
      <c r="G609">
        <f t="shared" si="489"/>
        <v>0</v>
      </c>
      <c r="H609">
        <f t="shared" si="490"/>
        <v>0</v>
      </c>
      <c r="I609" s="19">
        <f t="shared" si="491"/>
        <v>0</v>
      </c>
      <c r="J609" s="26">
        <f t="shared" si="492"/>
        <v>0</v>
      </c>
      <c r="L609" s="19">
        <f t="shared" si="493"/>
        <v>0</v>
      </c>
      <c r="M609" s="26">
        <f t="shared" si="469"/>
        <v>0</v>
      </c>
      <c r="N609" s="18">
        <f t="shared" si="494"/>
        <v>0</v>
      </c>
      <c r="O609" s="18">
        <f t="shared" si="495"/>
        <v>0</v>
      </c>
      <c r="P609" s="18">
        <f t="shared" si="496"/>
        <v>0</v>
      </c>
      <c r="Q609" s="18">
        <f t="shared" si="497"/>
        <v>0</v>
      </c>
      <c r="R609" s="18">
        <f t="shared" si="498"/>
        <v>0</v>
      </c>
      <c r="S609" s="26">
        <f t="shared" si="499"/>
        <v>0</v>
      </c>
      <c r="T609" s="27">
        <f t="shared" si="500"/>
        <v>0</v>
      </c>
      <c r="U609" s="27"/>
      <c r="V609" s="19">
        <f t="shared" si="470"/>
        <v>0</v>
      </c>
      <c r="W609" s="19">
        <f t="shared" ca="1" si="471"/>
        <v>0</v>
      </c>
      <c r="X609" s="19">
        <f t="shared" si="472"/>
        <v>0</v>
      </c>
      <c r="Y609" s="19">
        <f t="shared" si="473"/>
        <v>0</v>
      </c>
      <c r="Z609" s="19">
        <f t="shared" si="466"/>
        <v>0</v>
      </c>
      <c r="AA609" s="19">
        <f t="shared" ca="1" si="501"/>
        <v>0</v>
      </c>
      <c r="AB609">
        <f t="shared" si="464"/>
        <v>0</v>
      </c>
      <c r="AC609" s="19">
        <f t="shared" si="474"/>
        <v>0</v>
      </c>
      <c r="AD609" s="29">
        <f t="shared" si="465"/>
        <v>0</v>
      </c>
      <c r="AE609" s="19">
        <f t="shared" ca="1" si="475"/>
        <v>0</v>
      </c>
      <c r="AF609" s="29">
        <f t="shared" ca="1" si="502"/>
        <v>0</v>
      </c>
      <c r="AG609" s="19"/>
      <c r="AH609" s="19">
        <f t="shared" si="476"/>
        <v>0</v>
      </c>
      <c r="AI609" s="19">
        <f>SUM($AH$23:AH609)</f>
        <v>100000</v>
      </c>
      <c r="AJ609" s="19">
        <f t="shared" si="503"/>
        <v>165440.9438180697</v>
      </c>
      <c r="AK609" s="19">
        <f t="shared" ca="1" si="504"/>
        <v>165440.9438180697</v>
      </c>
      <c r="AL609" s="20">
        <f ca="1">IF($F$13,OFFSET(product_specs!$J$5,MIN(10,saving_model!AZ609),saving_model!$G$14),0)</f>
        <v>0</v>
      </c>
      <c r="AM609" s="19">
        <f t="shared" si="505"/>
        <v>165440.9438180697</v>
      </c>
      <c r="AN609" s="19">
        <f t="shared" si="514"/>
        <v>165496.31095881859</v>
      </c>
      <c r="AO609" s="19">
        <f t="shared" si="506"/>
        <v>0</v>
      </c>
      <c r="AP609" s="19">
        <f t="shared" si="507"/>
        <v>0</v>
      </c>
      <c r="AQ609" s="18">
        <f t="shared" si="477"/>
        <v>137.91359246568217</v>
      </c>
      <c r="AR609" s="18">
        <f t="shared" si="508"/>
        <v>0</v>
      </c>
      <c r="AS609" s="18">
        <f t="shared" si="509"/>
        <v>165.09290343362366</v>
      </c>
      <c r="AT609" s="3">
        <f>return!Q592</f>
        <v>9.9839443332205846E-4</v>
      </c>
      <c r="AU609" s="8">
        <f t="shared" si="478"/>
        <v>1.2757806645002541</v>
      </c>
      <c r="AV609">
        <f t="shared" si="479"/>
        <v>0</v>
      </c>
      <c r="AW609">
        <f t="shared" si="480"/>
        <v>0</v>
      </c>
      <c r="AX609">
        <f t="shared" si="510"/>
        <v>0</v>
      </c>
      <c r="AY609">
        <f t="shared" si="481"/>
        <v>0</v>
      </c>
      <c r="AZ609">
        <f t="shared" si="482"/>
        <v>48</v>
      </c>
      <c r="BA609">
        <f t="shared" si="483"/>
        <v>5</v>
      </c>
      <c r="BB609">
        <f t="shared" si="511"/>
        <v>8.1709400070986149E-3</v>
      </c>
      <c r="BC609">
        <f t="shared" si="484"/>
        <v>9.376267690156434E-2</v>
      </c>
      <c r="BD609">
        <f>VLOOKUP(MIN(90,BE609),mortality!$A$4:$G$76,saving_model!BA609+2,FALSE)</f>
        <v>4.688133845078217E-2</v>
      </c>
      <c r="BE609">
        <f t="shared" si="485"/>
        <v>97</v>
      </c>
      <c r="BF609" s="9">
        <f t="shared" si="512"/>
        <v>8.3717735912058888E-4</v>
      </c>
      <c r="BG609" s="7">
        <f>VLOOKUP(saving_model!AZ609,lapse!$B$4:$C$134,2,FALSE)</f>
        <v>0.01</v>
      </c>
      <c r="BI609">
        <f>discount_curve!K593</f>
        <v>0.56718595549202311</v>
      </c>
    </row>
    <row r="610" spans="1:61" x14ac:dyDescent="0.55000000000000004">
      <c r="A610">
        <f t="shared" si="513"/>
        <v>587</v>
      </c>
      <c r="B610" s="19">
        <f t="shared" ca="1" si="486"/>
        <v>0</v>
      </c>
      <c r="C610">
        <f t="shared" si="467"/>
        <v>0</v>
      </c>
      <c r="D610">
        <f t="shared" si="487"/>
        <v>0</v>
      </c>
      <c r="E610">
        <f t="shared" ca="1" si="488"/>
        <v>0</v>
      </c>
      <c r="F610">
        <f t="shared" si="468"/>
        <v>0</v>
      </c>
      <c r="G610">
        <f t="shared" si="489"/>
        <v>0</v>
      </c>
      <c r="H610">
        <f t="shared" si="490"/>
        <v>0</v>
      </c>
      <c r="I610" s="19">
        <f t="shared" si="491"/>
        <v>0</v>
      </c>
      <c r="J610" s="26">
        <f t="shared" si="492"/>
        <v>0</v>
      </c>
      <c r="L610" s="19">
        <f t="shared" si="493"/>
        <v>0</v>
      </c>
      <c r="M610" s="26">
        <f t="shared" si="469"/>
        <v>0</v>
      </c>
      <c r="N610" s="18">
        <f t="shared" si="494"/>
        <v>0</v>
      </c>
      <c r="O610" s="18">
        <f t="shared" si="495"/>
        <v>0</v>
      </c>
      <c r="P610" s="18">
        <f t="shared" si="496"/>
        <v>0</v>
      </c>
      <c r="Q610" s="18">
        <f t="shared" si="497"/>
        <v>0</v>
      </c>
      <c r="R610" s="18">
        <f t="shared" si="498"/>
        <v>0</v>
      </c>
      <c r="S610" s="26">
        <f t="shared" si="499"/>
        <v>0</v>
      </c>
      <c r="T610" s="27">
        <f t="shared" si="500"/>
        <v>0</v>
      </c>
      <c r="U610" s="27"/>
      <c r="V610" s="19">
        <f t="shared" si="470"/>
        <v>0</v>
      </c>
      <c r="W610" s="19">
        <f t="shared" ca="1" si="471"/>
        <v>0</v>
      </c>
      <c r="X610" s="19">
        <f t="shared" si="472"/>
        <v>0</v>
      </c>
      <c r="Y610" s="19">
        <f t="shared" si="473"/>
        <v>0</v>
      </c>
      <c r="Z610" s="19">
        <f t="shared" si="466"/>
        <v>0</v>
      </c>
      <c r="AA610" s="19">
        <f t="shared" ca="1" si="501"/>
        <v>0</v>
      </c>
      <c r="AB610">
        <f t="shared" si="464"/>
        <v>0</v>
      </c>
      <c r="AC610" s="19">
        <f t="shared" si="474"/>
        <v>0</v>
      </c>
      <c r="AD610" s="29">
        <f t="shared" si="465"/>
        <v>0</v>
      </c>
      <c r="AE610" s="19">
        <f t="shared" ca="1" si="475"/>
        <v>0</v>
      </c>
      <c r="AF610" s="29">
        <f t="shared" ca="1" si="502"/>
        <v>0</v>
      </c>
      <c r="AG610" s="19"/>
      <c r="AH610" s="19">
        <f t="shared" si="476"/>
        <v>0</v>
      </c>
      <c r="AI610" s="19">
        <f>SUM($AH$23:AH610)</f>
        <v>100000</v>
      </c>
      <c r="AJ610" s="19">
        <f t="shared" si="503"/>
        <v>165120.36075082209</v>
      </c>
      <c r="AK610" s="19">
        <f t="shared" ca="1" si="504"/>
        <v>165120.36075082209</v>
      </c>
      <c r="AL610" s="20">
        <f ca="1">IF($F$13,OFFSET(product_specs!$J$5,MIN(10,saving_model!AZ610),saving_model!$G$14),0)</f>
        <v>0</v>
      </c>
      <c r="AM610" s="19">
        <f t="shared" si="505"/>
        <v>165120.36075082209</v>
      </c>
      <c r="AN610" s="19">
        <f t="shared" si="514"/>
        <v>165523.49026978653</v>
      </c>
      <c r="AO610" s="19">
        <f t="shared" si="506"/>
        <v>0</v>
      </c>
      <c r="AP610" s="19">
        <f t="shared" si="507"/>
        <v>0</v>
      </c>
      <c r="AQ610" s="18">
        <f t="shared" si="477"/>
        <v>137.93624189148878</v>
      </c>
      <c r="AR610" s="18">
        <f t="shared" si="508"/>
        <v>0</v>
      </c>
      <c r="AS610" s="18">
        <f t="shared" si="509"/>
        <v>-530.38655414588152</v>
      </c>
      <c r="AT610" s="3">
        <f>return!Q593</f>
        <v>-3.2069702657127053E-3</v>
      </c>
      <c r="AU610" s="8">
        <f t="shared" si="478"/>
        <v>1.276311025461105</v>
      </c>
      <c r="AV610">
        <f t="shared" si="479"/>
        <v>0</v>
      </c>
      <c r="AW610">
        <f t="shared" si="480"/>
        <v>0</v>
      </c>
      <c r="AX610">
        <f t="shared" si="510"/>
        <v>0</v>
      </c>
      <c r="AY610">
        <f t="shared" si="481"/>
        <v>0</v>
      </c>
      <c r="AZ610">
        <f t="shared" si="482"/>
        <v>48</v>
      </c>
      <c r="BA610">
        <f t="shared" si="483"/>
        <v>5</v>
      </c>
      <c r="BB610">
        <f t="shared" si="511"/>
        <v>8.1709400070986149E-3</v>
      </c>
      <c r="BC610">
        <f t="shared" si="484"/>
        <v>9.376267690156434E-2</v>
      </c>
      <c r="BD610">
        <f>VLOOKUP(MIN(90,BE610),mortality!$A$4:$G$76,saving_model!BA610+2,FALSE)</f>
        <v>4.688133845078217E-2</v>
      </c>
      <c r="BE610">
        <f t="shared" si="485"/>
        <v>97</v>
      </c>
      <c r="BF610" s="9">
        <f t="shared" si="512"/>
        <v>8.3717735912058888E-4</v>
      </c>
      <c r="BG610" s="7">
        <f>VLOOKUP(saving_model!AZ610,lapse!$B$4:$C$134,2,FALSE)</f>
        <v>0.01</v>
      </c>
      <c r="BI610">
        <f>discount_curve!K594</f>
        <v>0.56663735912417701</v>
      </c>
    </row>
    <row r="611" spans="1:61" x14ac:dyDescent="0.55000000000000004">
      <c r="A611">
        <f t="shared" si="513"/>
        <v>588</v>
      </c>
      <c r="B611" s="19">
        <f t="shared" ca="1" si="486"/>
        <v>0</v>
      </c>
      <c r="C611">
        <f t="shared" si="467"/>
        <v>0</v>
      </c>
      <c r="D611">
        <f t="shared" si="487"/>
        <v>0</v>
      </c>
      <c r="E611">
        <f t="shared" ca="1" si="488"/>
        <v>0</v>
      </c>
      <c r="F611">
        <f t="shared" si="468"/>
        <v>0</v>
      </c>
      <c r="G611">
        <f t="shared" si="489"/>
        <v>0</v>
      </c>
      <c r="H611">
        <f t="shared" si="490"/>
        <v>0</v>
      </c>
      <c r="I611" s="19">
        <f t="shared" si="491"/>
        <v>0</v>
      </c>
      <c r="J611" s="26">
        <f t="shared" si="492"/>
        <v>0</v>
      </c>
      <c r="L611" s="19">
        <f t="shared" si="493"/>
        <v>0</v>
      </c>
      <c r="M611" s="26">
        <f t="shared" si="469"/>
        <v>0</v>
      </c>
      <c r="N611" s="18">
        <f t="shared" si="494"/>
        <v>0</v>
      </c>
      <c r="O611" s="18">
        <f t="shared" si="495"/>
        <v>0</v>
      </c>
      <c r="P611" s="18">
        <f t="shared" si="496"/>
        <v>0</v>
      </c>
      <c r="Q611" s="18">
        <f t="shared" si="497"/>
        <v>0</v>
      </c>
      <c r="R611" s="18">
        <f t="shared" si="498"/>
        <v>0</v>
      </c>
      <c r="S611" s="26">
        <f t="shared" si="499"/>
        <v>0</v>
      </c>
      <c r="T611" s="27">
        <f t="shared" si="500"/>
        <v>0</v>
      </c>
      <c r="U611" s="27"/>
      <c r="V611" s="19">
        <f t="shared" si="470"/>
        <v>0</v>
      </c>
      <c r="W611" s="19">
        <f t="shared" ca="1" si="471"/>
        <v>0</v>
      </c>
      <c r="X611" s="19">
        <f t="shared" si="472"/>
        <v>0</v>
      </c>
      <c r="Y611" s="19">
        <f t="shared" si="473"/>
        <v>0</v>
      </c>
      <c r="Z611" s="19">
        <f t="shared" si="466"/>
        <v>0</v>
      </c>
      <c r="AA611" s="19">
        <f t="shared" ca="1" si="501"/>
        <v>0</v>
      </c>
      <c r="AB611">
        <f t="shared" si="464"/>
        <v>0</v>
      </c>
      <c r="AC611" s="19">
        <f t="shared" si="474"/>
        <v>0</v>
      </c>
      <c r="AD611" s="29">
        <f t="shared" si="465"/>
        <v>0</v>
      </c>
      <c r="AE611" s="19">
        <f t="shared" ca="1" si="475"/>
        <v>0</v>
      </c>
      <c r="AF611" s="29">
        <f t="shared" ca="1" si="502"/>
        <v>0</v>
      </c>
      <c r="AG611" s="19"/>
      <c r="AH611" s="19">
        <f t="shared" si="476"/>
        <v>0</v>
      </c>
      <c r="AI611" s="19">
        <f>SUM($AH$23:AH611)</f>
        <v>100000</v>
      </c>
      <c r="AJ611" s="19">
        <f t="shared" si="503"/>
        <v>165658.13047924801</v>
      </c>
      <c r="AK611" s="19">
        <f t="shared" ca="1" si="504"/>
        <v>165658.13047924801</v>
      </c>
      <c r="AL611" s="20">
        <f ca="1">IF($F$13,OFFSET(product_specs!$J$5,MIN(10,saving_model!AZ611),saving_model!$G$14),0)</f>
        <v>0</v>
      </c>
      <c r="AM611" s="19">
        <f t="shared" si="505"/>
        <v>165658.13047924801</v>
      </c>
      <c r="AN611" s="19">
        <f t="shared" si="514"/>
        <v>164855.16747374914</v>
      </c>
      <c r="AO611" s="19">
        <f t="shared" si="506"/>
        <v>0</v>
      </c>
      <c r="AP611" s="19">
        <f t="shared" si="507"/>
        <v>0</v>
      </c>
      <c r="AQ611" s="18">
        <f t="shared" si="477"/>
        <v>137.37930622812428</v>
      </c>
      <c r="AR611" s="18">
        <f t="shared" si="508"/>
        <v>0</v>
      </c>
      <c r="AS611" s="18">
        <f t="shared" si="509"/>
        <v>1880.6846234539794</v>
      </c>
      <c r="AT611" s="3">
        <f>return!Q594</f>
        <v>1.141761703078048E-2</v>
      </c>
      <c r="AU611" s="8">
        <f t="shared" si="478"/>
        <v>1.2768416069008806</v>
      </c>
      <c r="AV611">
        <f t="shared" si="479"/>
        <v>0</v>
      </c>
      <c r="AW611">
        <f t="shared" si="480"/>
        <v>0</v>
      </c>
      <c r="AX611">
        <f t="shared" si="510"/>
        <v>0</v>
      </c>
      <c r="AY611">
        <f t="shared" si="481"/>
        <v>0</v>
      </c>
      <c r="AZ611">
        <f t="shared" si="482"/>
        <v>49</v>
      </c>
      <c r="BA611">
        <f t="shared" si="483"/>
        <v>5</v>
      </c>
      <c r="BB611">
        <f t="shared" si="511"/>
        <v>8.1709400070986149E-3</v>
      </c>
      <c r="BC611">
        <f t="shared" si="484"/>
        <v>9.376267690156434E-2</v>
      </c>
      <c r="BD611">
        <f>VLOOKUP(MIN(90,BE611),mortality!$A$4:$G$76,saving_model!BA611+2,FALSE)</f>
        <v>4.688133845078217E-2</v>
      </c>
      <c r="BE611">
        <f t="shared" si="485"/>
        <v>98</v>
      </c>
      <c r="BF611" s="9">
        <f t="shared" si="512"/>
        <v>8.3717735912058888E-4</v>
      </c>
      <c r="BG611" s="7">
        <f>VLOOKUP(saving_model!AZ611,lapse!$B$4:$C$134,2,FALSE)</f>
        <v>0.01</v>
      </c>
      <c r="BI611">
        <f>discount_curve!K595</f>
        <v>0.56718710342866108</v>
      </c>
    </row>
    <row r="612" spans="1:61" x14ac:dyDescent="0.55000000000000004">
      <c r="A612">
        <f t="shared" si="513"/>
        <v>589</v>
      </c>
      <c r="B612" s="19">
        <f t="shared" ca="1" si="486"/>
        <v>0</v>
      </c>
      <c r="C612">
        <f t="shared" si="467"/>
        <v>0</v>
      </c>
      <c r="D612">
        <f t="shared" si="487"/>
        <v>0</v>
      </c>
      <c r="E612">
        <f t="shared" ca="1" si="488"/>
        <v>0</v>
      </c>
      <c r="F612">
        <f t="shared" si="468"/>
        <v>0</v>
      </c>
      <c r="G612">
        <f t="shared" si="489"/>
        <v>0</v>
      </c>
      <c r="H612">
        <f t="shared" si="490"/>
        <v>0</v>
      </c>
      <c r="I612" s="19">
        <f t="shared" si="491"/>
        <v>0</v>
      </c>
      <c r="J612" s="26">
        <f t="shared" si="492"/>
        <v>0</v>
      </c>
      <c r="L612" s="19">
        <f t="shared" si="493"/>
        <v>0</v>
      </c>
      <c r="M612" s="26">
        <f t="shared" si="469"/>
        <v>0</v>
      </c>
      <c r="N612" s="18">
        <f t="shared" si="494"/>
        <v>0</v>
      </c>
      <c r="O612" s="18">
        <f t="shared" si="495"/>
        <v>0</v>
      </c>
      <c r="P612" s="18">
        <f t="shared" si="496"/>
        <v>0</v>
      </c>
      <c r="Q612" s="18">
        <f t="shared" si="497"/>
        <v>0</v>
      </c>
      <c r="R612" s="18">
        <f t="shared" si="498"/>
        <v>0</v>
      </c>
      <c r="S612" s="26">
        <f t="shared" si="499"/>
        <v>0</v>
      </c>
      <c r="T612" s="27">
        <f t="shared" si="500"/>
        <v>0</v>
      </c>
      <c r="U612" s="27"/>
      <c r="V612" s="19">
        <f t="shared" si="470"/>
        <v>0</v>
      </c>
      <c r="W612" s="19">
        <f t="shared" ca="1" si="471"/>
        <v>0</v>
      </c>
      <c r="X612" s="19">
        <f t="shared" si="472"/>
        <v>0</v>
      </c>
      <c r="Y612" s="19">
        <f t="shared" si="473"/>
        <v>0</v>
      </c>
      <c r="Z612" s="19">
        <f t="shared" si="466"/>
        <v>0</v>
      </c>
      <c r="AA612" s="19">
        <f t="shared" ca="1" si="501"/>
        <v>0</v>
      </c>
      <c r="AB612">
        <f t="shared" si="464"/>
        <v>0</v>
      </c>
      <c r="AC612" s="19">
        <f t="shared" si="474"/>
        <v>0</v>
      </c>
      <c r="AD612" s="29">
        <f t="shared" si="465"/>
        <v>0</v>
      </c>
      <c r="AE612" s="19">
        <f t="shared" ca="1" si="475"/>
        <v>0</v>
      </c>
      <c r="AF612" s="29">
        <f t="shared" ca="1" si="502"/>
        <v>0</v>
      </c>
      <c r="AG612" s="19"/>
      <c r="AH612" s="19">
        <f t="shared" si="476"/>
        <v>0</v>
      </c>
      <c r="AI612" s="19">
        <f>SUM($AH$23:AH612)</f>
        <v>100000</v>
      </c>
      <c r="AJ612" s="19">
        <f t="shared" si="503"/>
        <v>167056.05137835979</v>
      </c>
      <c r="AK612" s="19">
        <f t="shared" ca="1" si="504"/>
        <v>167056.05137835979</v>
      </c>
      <c r="AL612" s="20">
        <f ca="1">IF($F$13,OFFSET(product_specs!$J$5,MIN(10,saving_model!AZ612),saving_model!$G$14),0)</f>
        <v>0</v>
      </c>
      <c r="AM612" s="19">
        <f t="shared" si="505"/>
        <v>167056.05137835979</v>
      </c>
      <c r="AN612" s="19">
        <f t="shared" si="514"/>
        <v>166598.47279097498</v>
      </c>
      <c r="AO612" s="19">
        <f t="shared" si="506"/>
        <v>0</v>
      </c>
      <c r="AP612" s="19">
        <f t="shared" si="507"/>
        <v>0</v>
      </c>
      <c r="AQ612" s="18">
        <f t="shared" si="477"/>
        <v>138.83206065914581</v>
      </c>
      <c r="AR612" s="18">
        <f t="shared" si="508"/>
        <v>0</v>
      </c>
      <c r="AS612" s="18">
        <f t="shared" si="509"/>
        <v>1192.8212960879396</v>
      </c>
      <c r="AT612" s="3">
        <f>return!Q595</f>
        <v>7.1658288510934032E-3</v>
      </c>
      <c r="AU612" s="8">
        <f t="shared" si="478"/>
        <v>1.2773724089112368</v>
      </c>
      <c r="AV612">
        <f t="shared" si="479"/>
        <v>0</v>
      </c>
      <c r="AW612">
        <f t="shared" si="480"/>
        <v>0</v>
      </c>
      <c r="AX612">
        <f t="shared" si="510"/>
        <v>0</v>
      </c>
      <c r="AY612">
        <f t="shared" si="481"/>
        <v>0</v>
      </c>
      <c r="AZ612">
        <f t="shared" si="482"/>
        <v>49</v>
      </c>
      <c r="BA612">
        <f t="shared" si="483"/>
        <v>5</v>
      </c>
      <c r="BB612">
        <f t="shared" si="511"/>
        <v>8.1709400070986149E-3</v>
      </c>
      <c r="BC612">
        <f t="shared" si="484"/>
        <v>9.376267690156434E-2</v>
      </c>
      <c r="BD612">
        <f>VLOOKUP(MIN(90,BE612),mortality!$A$4:$G$76,saving_model!BA612+2,FALSE)</f>
        <v>4.688133845078217E-2</v>
      </c>
      <c r="BE612">
        <f t="shared" si="485"/>
        <v>98</v>
      </c>
      <c r="BF612" s="9">
        <f t="shared" si="512"/>
        <v>8.3717735912058888E-4</v>
      </c>
      <c r="BG612" s="7">
        <f>VLOOKUP(saving_model!AZ612,lapse!$B$4:$C$134,2,FALSE)</f>
        <v>0.01</v>
      </c>
      <c r="BI612">
        <f>discount_curve!K596</f>
        <v>0.56664037297908065</v>
      </c>
    </row>
    <row r="613" spans="1:61" x14ac:dyDescent="0.55000000000000004">
      <c r="A613">
        <f t="shared" si="513"/>
        <v>590</v>
      </c>
      <c r="B613" s="19">
        <f t="shared" ca="1" si="486"/>
        <v>0</v>
      </c>
      <c r="C613">
        <f t="shared" si="467"/>
        <v>0</v>
      </c>
      <c r="D613">
        <f t="shared" si="487"/>
        <v>0</v>
      </c>
      <c r="E613">
        <f t="shared" ca="1" si="488"/>
        <v>0</v>
      </c>
      <c r="F613">
        <f t="shared" si="468"/>
        <v>0</v>
      </c>
      <c r="G613">
        <f t="shared" si="489"/>
        <v>0</v>
      </c>
      <c r="H613">
        <f t="shared" si="490"/>
        <v>0</v>
      </c>
      <c r="I613" s="19">
        <f t="shared" si="491"/>
        <v>0</v>
      </c>
      <c r="J613" s="26">
        <f t="shared" si="492"/>
        <v>0</v>
      </c>
      <c r="L613" s="19">
        <f t="shared" si="493"/>
        <v>0</v>
      </c>
      <c r="M613" s="26">
        <f t="shared" si="469"/>
        <v>0</v>
      </c>
      <c r="N613" s="18">
        <f t="shared" si="494"/>
        <v>0</v>
      </c>
      <c r="O613" s="18">
        <f t="shared" si="495"/>
        <v>0</v>
      </c>
      <c r="P613" s="18">
        <f t="shared" si="496"/>
        <v>0</v>
      </c>
      <c r="Q613" s="18">
        <f t="shared" si="497"/>
        <v>0</v>
      </c>
      <c r="R613" s="18">
        <f t="shared" si="498"/>
        <v>0</v>
      </c>
      <c r="S613" s="26">
        <f t="shared" si="499"/>
        <v>0</v>
      </c>
      <c r="T613" s="27">
        <f t="shared" si="500"/>
        <v>0</v>
      </c>
      <c r="U613" s="27"/>
      <c r="V613" s="19">
        <f t="shared" si="470"/>
        <v>0</v>
      </c>
      <c r="W613" s="19">
        <f t="shared" ca="1" si="471"/>
        <v>0</v>
      </c>
      <c r="X613" s="19">
        <f t="shared" si="472"/>
        <v>0</v>
      </c>
      <c r="Y613" s="19">
        <f t="shared" si="473"/>
        <v>0</v>
      </c>
      <c r="Z613" s="19">
        <f t="shared" si="466"/>
        <v>0</v>
      </c>
      <c r="AA613" s="19">
        <f t="shared" ca="1" si="501"/>
        <v>0</v>
      </c>
      <c r="AB613">
        <f t="shared" si="464"/>
        <v>0</v>
      </c>
      <c r="AC613" s="19">
        <f t="shared" si="474"/>
        <v>0</v>
      </c>
      <c r="AD613" s="29">
        <f t="shared" si="465"/>
        <v>0</v>
      </c>
      <c r="AE613" s="19">
        <f t="shared" ca="1" si="475"/>
        <v>0</v>
      </c>
      <c r="AF613" s="29">
        <f t="shared" ca="1" si="502"/>
        <v>0</v>
      </c>
      <c r="AG613" s="19"/>
      <c r="AH613" s="19">
        <f t="shared" si="476"/>
        <v>0</v>
      </c>
      <c r="AI613" s="19">
        <f>SUM($AH$23:AH613)</f>
        <v>100000</v>
      </c>
      <c r="AJ613" s="19">
        <f t="shared" si="503"/>
        <v>167964.84953968794</v>
      </c>
      <c r="AK613" s="19">
        <f t="shared" ca="1" si="504"/>
        <v>167964.84953968794</v>
      </c>
      <c r="AL613" s="20">
        <f ca="1">IF($F$13,OFFSET(product_specs!$J$5,MIN(10,saving_model!AZ613),saving_model!$G$14),0)</f>
        <v>0</v>
      </c>
      <c r="AM613" s="19">
        <f t="shared" si="505"/>
        <v>167964.84953968794</v>
      </c>
      <c r="AN613" s="19">
        <f t="shared" si="514"/>
        <v>167652.46202640375</v>
      </c>
      <c r="AO613" s="19">
        <f t="shared" si="506"/>
        <v>0</v>
      </c>
      <c r="AP613" s="19">
        <f t="shared" si="507"/>
        <v>0</v>
      </c>
      <c r="AQ613" s="18">
        <f t="shared" si="477"/>
        <v>139.71038502200312</v>
      </c>
      <c r="AR613" s="18">
        <f t="shared" si="508"/>
        <v>0</v>
      </c>
      <c r="AS613" s="18">
        <f t="shared" si="509"/>
        <v>904.19579661241426</v>
      </c>
      <c r="AT613" s="3">
        <f>return!Q596</f>
        <v>5.3977729322252088E-3</v>
      </c>
      <c r="AU613" s="8">
        <f t="shared" si="478"/>
        <v>1.2779034315838684</v>
      </c>
      <c r="AV613">
        <f t="shared" si="479"/>
        <v>0</v>
      </c>
      <c r="AW613">
        <f t="shared" si="480"/>
        <v>0</v>
      </c>
      <c r="AX613">
        <f t="shared" si="510"/>
        <v>0</v>
      </c>
      <c r="AY613">
        <f t="shared" si="481"/>
        <v>0</v>
      </c>
      <c r="AZ613">
        <f t="shared" si="482"/>
        <v>49</v>
      </c>
      <c r="BA613">
        <f t="shared" si="483"/>
        <v>5</v>
      </c>
      <c r="BB613">
        <f t="shared" si="511"/>
        <v>8.1709400070986149E-3</v>
      </c>
      <c r="BC613">
        <f t="shared" si="484"/>
        <v>9.376267690156434E-2</v>
      </c>
      <c r="BD613">
        <f>VLOOKUP(MIN(90,BE613),mortality!$A$4:$G$76,saving_model!BA613+2,FALSE)</f>
        <v>4.688133845078217E-2</v>
      </c>
      <c r="BE613">
        <f t="shared" si="485"/>
        <v>98</v>
      </c>
      <c r="BF613" s="9">
        <f t="shared" si="512"/>
        <v>8.3717735912058888E-4</v>
      </c>
      <c r="BG613" s="7">
        <f>VLOOKUP(saving_model!AZ613,lapse!$B$4:$C$134,2,FALSE)</f>
        <v>0.01</v>
      </c>
      <c r="BI613">
        <f>discount_curve!K597</f>
        <v>0.56609416954110314</v>
      </c>
    </row>
    <row r="614" spans="1:61" x14ac:dyDescent="0.55000000000000004">
      <c r="A614">
        <f t="shared" si="513"/>
        <v>591</v>
      </c>
      <c r="B614" s="19">
        <f t="shared" ca="1" si="486"/>
        <v>0</v>
      </c>
      <c r="C614">
        <f t="shared" si="467"/>
        <v>0</v>
      </c>
      <c r="D614">
        <f t="shared" si="487"/>
        <v>0</v>
      </c>
      <c r="E614">
        <f t="shared" ca="1" si="488"/>
        <v>0</v>
      </c>
      <c r="F614">
        <f t="shared" si="468"/>
        <v>0</v>
      </c>
      <c r="G614">
        <f t="shared" si="489"/>
        <v>0</v>
      </c>
      <c r="H614">
        <f t="shared" si="490"/>
        <v>0</v>
      </c>
      <c r="I614" s="19">
        <f t="shared" si="491"/>
        <v>0</v>
      </c>
      <c r="J614" s="26">
        <f t="shared" si="492"/>
        <v>0</v>
      </c>
      <c r="L614" s="19">
        <f t="shared" si="493"/>
        <v>0</v>
      </c>
      <c r="M614" s="26">
        <f t="shared" si="469"/>
        <v>0</v>
      </c>
      <c r="N614" s="18">
        <f t="shared" si="494"/>
        <v>0</v>
      </c>
      <c r="O614" s="18">
        <f t="shared" si="495"/>
        <v>0</v>
      </c>
      <c r="P614" s="18">
        <f t="shared" si="496"/>
        <v>0</v>
      </c>
      <c r="Q614" s="18">
        <f t="shared" si="497"/>
        <v>0</v>
      </c>
      <c r="R614" s="18">
        <f t="shared" si="498"/>
        <v>0</v>
      </c>
      <c r="S614" s="26">
        <f t="shared" si="499"/>
        <v>0</v>
      </c>
      <c r="T614" s="27">
        <f t="shared" si="500"/>
        <v>0</v>
      </c>
      <c r="U614" s="27"/>
      <c r="V614" s="19">
        <f t="shared" si="470"/>
        <v>0</v>
      </c>
      <c r="W614" s="19">
        <f t="shared" ca="1" si="471"/>
        <v>0</v>
      </c>
      <c r="X614" s="19">
        <f t="shared" si="472"/>
        <v>0</v>
      </c>
      <c r="Y614" s="19">
        <f t="shared" si="473"/>
        <v>0</v>
      </c>
      <c r="Z614" s="19">
        <f t="shared" si="466"/>
        <v>0</v>
      </c>
      <c r="AA614" s="19">
        <f t="shared" ca="1" si="501"/>
        <v>0</v>
      </c>
      <c r="AB614">
        <f t="shared" si="464"/>
        <v>0</v>
      </c>
      <c r="AC614" s="19">
        <f t="shared" si="474"/>
        <v>0</v>
      </c>
      <c r="AD614" s="29">
        <f t="shared" si="465"/>
        <v>0</v>
      </c>
      <c r="AE614" s="19">
        <f t="shared" ca="1" si="475"/>
        <v>0</v>
      </c>
      <c r="AF614" s="29">
        <f t="shared" ca="1" si="502"/>
        <v>0</v>
      </c>
      <c r="AG614" s="19"/>
      <c r="AH614" s="19">
        <f t="shared" si="476"/>
        <v>0</v>
      </c>
      <c r="AI614" s="19">
        <f>SUM($AH$23:AH614)</f>
        <v>100000</v>
      </c>
      <c r="AJ614" s="19">
        <f t="shared" si="503"/>
        <v>168084.7013609818</v>
      </c>
      <c r="AK614" s="19">
        <f t="shared" ca="1" si="504"/>
        <v>168084.7013609818</v>
      </c>
      <c r="AL614" s="20">
        <f ca="1">IF($F$13,OFFSET(product_specs!$J$5,MIN(10,saving_model!AZ614),saving_model!$G$14),0)</f>
        <v>0</v>
      </c>
      <c r="AM614" s="19">
        <f t="shared" si="505"/>
        <v>168084.7013609818</v>
      </c>
      <c r="AN614" s="19">
        <f t="shared" si="514"/>
        <v>168416.94743799415</v>
      </c>
      <c r="AO614" s="19">
        <f t="shared" si="506"/>
        <v>0</v>
      </c>
      <c r="AP614" s="19">
        <f t="shared" si="507"/>
        <v>0</v>
      </c>
      <c r="AQ614" s="18">
        <f t="shared" si="477"/>
        <v>140.34745619832847</v>
      </c>
      <c r="AR614" s="18">
        <f t="shared" si="508"/>
        <v>0</v>
      </c>
      <c r="AS614" s="18">
        <f t="shared" si="509"/>
        <v>-383.79724162807298</v>
      </c>
      <c r="AT614" s="3">
        <f>return!Q597</f>
        <v>-2.280752295147348E-3</v>
      </c>
      <c r="AU614" s="8">
        <f t="shared" si="478"/>
        <v>1.278434675010508</v>
      </c>
      <c r="AV614">
        <f t="shared" si="479"/>
        <v>0</v>
      </c>
      <c r="AW614">
        <f t="shared" si="480"/>
        <v>0</v>
      </c>
      <c r="AX614">
        <f t="shared" si="510"/>
        <v>0</v>
      </c>
      <c r="AY614">
        <f t="shared" si="481"/>
        <v>0</v>
      </c>
      <c r="AZ614">
        <f t="shared" si="482"/>
        <v>49</v>
      </c>
      <c r="BA614">
        <f t="shared" si="483"/>
        <v>5</v>
      </c>
      <c r="BB614">
        <f t="shared" si="511"/>
        <v>8.1709400070986149E-3</v>
      </c>
      <c r="BC614">
        <f t="shared" si="484"/>
        <v>9.376267690156434E-2</v>
      </c>
      <c r="BD614">
        <f>VLOOKUP(MIN(90,BE614),mortality!$A$4:$G$76,saving_model!BA614+2,FALSE)</f>
        <v>4.688133845078217E-2</v>
      </c>
      <c r="BE614">
        <f t="shared" si="485"/>
        <v>98</v>
      </c>
      <c r="BF614" s="9">
        <f t="shared" si="512"/>
        <v>8.3717735912058888E-4</v>
      </c>
      <c r="BG614" s="7">
        <f>VLOOKUP(saving_model!AZ614,lapse!$B$4:$C$134,2,FALSE)</f>
        <v>0.01</v>
      </c>
      <c r="BI614">
        <f>discount_curve!K598</f>
        <v>0.56554849260672435</v>
      </c>
    </row>
    <row r="615" spans="1:61" x14ac:dyDescent="0.55000000000000004">
      <c r="A615">
        <f t="shared" si="513"/>
        <v>592</v>
      </c>
      <c r="B615" s="19">
        <f t="shared" ca="1" si="486"/>
        <v>0</v>
      </c>
      <c r="C615">
        <f t="shared" si="467"/>
        <v>0</v>
      </c>
      <c r="D615">
        <f t="shared" si="487"/>
        <v>0</v>
      </c>
      <c r="E615">
        <f t="shared" ca="1" si="488"/>
        <v>0</v>
      </c>
      <c r="F615">
        <f t="shared" si="468"/>
        <v>0</v>
      </c>
      <c r="G615">
        <f t="shared" si="489"/>
        <v>0</v>
      </c>
      <c r="H615">
        <f t="shared" si="490"/>
        <v>0</v>
      </c>
      <c r="I615" s="19">
        <f t="shared" si="491"/>
        <v>0</v>
      </c>
      <c r="J615" s="26">
        <f t="shared" si="492"/>
        <v>0</v>
      </c>
      <c r="L615" s="19">
        <f t="shared" si="493"/>
        <v>0</v>
      </c>
      <c r="M615" s="26">
        <f t="shared" si="469"/>
        <v>0</v>
      </c>
      <c r="N615" s="18">
        <f t="shared" si="494"/>
        <v>0</v>
      </c>
      <c r="O615" s="18">
        <f t="shared" si="495"/>
        <v>0</v>
      </c>
      <c r="P615" s="18">
        <f t="shared" si="496"/>
        <v>0</v>
      </c>
      <c r="Q615" s="18">
        <f t="shared" si="497"/>
        <v>0</v>
      </c>
      <c r="R615" s="18">
        <f t="shared" si="498"/>
        <v>0</v>
      </c>
      <c r="S615" s="26">
        <f t="shared" si="499"/>
        <v>0</v>
      </c>
      <c r="T615" s="27">
        <f t="shared" si="500"/>
        <v>0</v>
      </c>
      <c r="U615" s="27"/>
      <c r="V615" s="19">
        <f t="shared" si="470"/>
        <v>0</v>
      </c>
      <c r="W615" s="19">
        <f t="shared" ca="1" si="471"/>
        <v>0</v>
      </c>
      <c r="X615" s="19">
        <f t="shared" si="472"/>
        <v>0</v>
      </c>
      <c r="Y615" s="19">
        <f t="shared" si="473"/>
        <v>0</v>
      </c>
      <c r="Z615" s="19">
        <f t="shared" si="466"/>
        <v>0</v>
      </c>
      <c r="AA615" s="19">
        <f t="shared" ca="1" si="501"/>
        <v>0</v>
      </c>
      <c r="AB615">
        <f t="shared" si="464"/>
        <v>0</v>
      </c>
      <c r="AC615" s="19">
        <f t="shared" si="474"/>
        <v>0</v>
      </c>
      <c r="AD615" s="29">
        <f t="shared" si="465"/>
        <v>0</v>
      </c>
      <c r="AE615" s="19">
        <f t="shared" ca="1" si="475"/>
        <v>0</v>
      </c>
      <c r="AF615" s="29">
        <f t="shared" ca="1" si="502"/>
        <v>0</v>
      </c>
      <c r="AG615" s="19"/>
      <c r="AH615" s="19">
        <f t="shared" si="476"/>
        <v>0</v>
      </c>
      <c r="AI615" s="19">
        <f>SUM($AH$23:AH615)</f>
        <v>100000</v>
      </c>
      <c r="AJ615" s="19">
        <f t="shared" si="503"/>
        <v>167487.45682640022</v>
      </c>
      <c r="AK615" s="19">
        <f t="shared" ca="1" si="504"/>
        <v>167487.45682640022</v>
      </c>
      <c r="AL615" s="20">
        <f ca="1">IF($F$13,OFFSET(product_specs!$J$5,MIN(10,saving_model!AZ615),saving_model!$G$14),0)</f>
        <v>0</v>
      </c>
      <c r="AM615" s="19">
        <f t="shared" si="505"/>
        <v>167487.45682640022</v>
      </c>
      <c r="AN615" s="19">
        <f t="shared" si="514"/>
        <v>167892.80274016774</v>
      </c>
      <c r="AO615" s="19">
        <f t="shared" si="506"/>
        <v>0</v>
      </c>
      <c r="AP615" s="19">
        <f t="shared" si="507"/>
        <v>0</v>
      </c>
      <c r="AQ615" s="18">
        <f t="shared" si="477"/>
        <v>139.91066895013978</v>
      </c>
      <c r="AR615" s="18">
        <f t="shared" si="508"/>
        <v>0</v>
      </c>
      <c r="AS615" s="18">
        <f t="shared" si="509"/>
        <v>-530.87048963475593</v>
      </c>
      <c r="AT615" s="3">
        <f>return!Q598</f>
        <v>-3.1645981364624154E-3</v>
      </c>
      <c r="AU615" s="8">
        <f t="shared" si="478"/>
        <v>1.2789661392829261</v>
      </c>
      <c r="AV615">
        <f t="shared" si="479"/>
        <v>0</v>
      </c>
      <c r="AW615">
        <f t="shared" si="480"/>
        <v>0</v>
      </c>
      <c r="AX615">
        <f t="shared" si="510"/>
        <v>0</v>
      </c>
      <c r="AY615">
        <f t="shared" si="481"/>
        <v>0</v>
      </c>
      <c r="AZ615">
        <f t="shared" si="482"/>
        <v>49</v>
      </c>
      <c r="BA615">
        <f t="shared" si="483"/>
        <v>5</v>
      </c>
      <c r="BB615">
        <f t="shared" si="511"/>
        <v>8.1709400070986149E-3</v>
      </c>
      <c r="BC615">
        <f t="shared" si="484"/>
        <v>9.376267690156434E-2</v>
      </c>
      <c r="BD615">
        <f>VLOOKUP(MIN(90,BE615),mortality!$A$4:$G$76,saving_model!BA615+2,FALSE)</f>
        <v>4.688133845078217E-2</v>
      </c>
      <c r="BE615">
        <f t="shared" si="485"/>
        <v>98</v>
      </c>
      <c r="BF615" s="9">
        <f t="shared" si="512"/>
        <v>8.3717735912058888E-4</v>
      </c>
      <c r="BG615" s="7">
        <f>VLOOKUP(saving_model!AZ615,lapse!$B$4:$C$134,2,FALSE)</f>
        <v>0.01</v>
      </c>
      <c r="BI615">
        <f>discount_curve!K599</f>
        <v>0.56500334166843036</v>
      </c>
    </row>
    <row r="616" spans="1:61" x14ac:dyDescent="0.55000000000000004">
      <c r="A616">
        <f t="shared" si="513"/>
        <v>593</v>
      </c>
      <c r="B616" s="19">
        <f t="shared" ca="1" si="486"/>
        <v>0</v>
      </c>
      <c r="C616">
        <f t="shared" si="467"/>
        <v>0</v>
      </c>
      <c r="D616">
        <f t="shared" si="487"/>
        <v>0</v>
      </c>
      <c r="E616">
        <f t="shared" ca="1" si="488"/>
        <v>0</v>
      </c>
      <c r="F616">
        <f t="shared" si="468"/>
        <v>0</v>
      </c>
      <c r="G616">
        <f t="shared" si="489"/>
        <v>0</v>
      </c>
      <c r="H616">
        <f t="shared" si="490"/>
        <v>0</v>
      </c>
      <c r="I616" s="19">
        <f t="shared" si="491"/>
        <v>0</v>
      </c>
      <c r="J616" s="26">
        <f t="shared" si="492"/>
        <v>0</v>
      </c>
      <c r="L616" s="19">
        <f t="shared" si="493"/>
        <v>0</v>
      </c>
      <c r="M616" s="26">
        <f t="shared" si="469"/>
        <v>0</v>
      </c>
      <c r="N616" s="18">
        <f t="shared" si="494"/>
        <v>0</v>
      </c>
      <c r="O616" s="18">
        <f t="shared" si="495"/>
        <v>0</v>
      </c>
      <c r="P616" s="18">
        <f t="shared" si="496"/>
        <v>0</v>
      </c>
      <c r="Q616" s="18">
        <f t="shared" si="497"/>
        <v>0</v>
      </c>
      <c r="R616" s="18">
        <f t="shared" si="498"/>
        <v>0</v>
      </c>
      <c r="S616" s="26">
        <f t="shared" si="499"/>
        <v>0</v>
      </c>
      <c r="T616" s="27">
        <f t="shared" si="500"/>
        <v>0</v>
      </c>
      <c r="U616" s="27"/>
      <c r="V616" s="19">
        <f t="shared" si="470"/>
        <v>0</v>
      </c>
      <c r="W616" s="19">
        <f t="shared" ca="1" si="471"/>
        <v>0</v>
      </c>
      <c r="X616" s="19">
        <f t="shared" si="472"/>
        <v>0</v>
      </c>
      <c r="Y616" s="19">
        <f t="shared" si="473"/>
        <v>0</v>
      </c>
      <c r="Z616" s="19">
        <f t="shared" si="466"/>
        <v>0</v>
      </c>
      <c r="AA616" s="19">
        <f t="shared" ca="1" si="501"/>
        <v>0</v>
      </c>
      <c r="AB616">
        <f t="shared" si="464"/>
        <v>0</v>
      </c>
      <c r="AC616" s="19">
        <f t="shared" si="474"/>
        <v>0</v>
      </c>
      <c r="AD616" s="29">
        <f t="shared" si="465"/>
        <v>0</v>
      </c>
      <c r="AE616" s="19">
        <f t="shared" ca="1" si="475"/>
        <v>0</v>
      </c>
      <c r="AF616" s="29">
        <f t="shared" ca="1" si="502"/>
        <v>0</v>
      </c>
      <c r="AG616" s="19"/>
      <c r="AH616" s="19">
        <f t="shared" si="476"/>
        <v>0</v>
      </c>
      <c r="AI616" s="19">
        <f>SUM($AH$23:AH616)</f>
        <v>100000</v>
      </c>
      <c r="AJ616" s="19">
        <f t="shared" si="503"/>
        <v>167476.54956871297</v>
      </c>
      <c r="AK616" s="19">
        <f t="shared" ca="1" si="504"/>
        <v>167476.54956871297</v>
      </c>
      <c r="AL616" s="20">
        <f ca="1">IF($F$13,OFFSET(product_specs!$J$5,MIN(10,saving_model!AZ616),saving_model!$G$14),0)</f>
        <v>0</v>
      </c>
      <c r="AM616" s="19">
        <f t="shared" si="505"/>
        <v>167476.54956871297</v>
      </c>
      <c r="AN616" s="19">
        <f t="shared" si="514"/>
        <v>167222.02158158284</v>
      </c>
      <c r="AO616" s="19">
        <f t="shared" si="506"/>
        <v>0</v>
      </c>
      <c r="AP616" s="19">
        <f t="shared" si="507"/>
        <v>0</v>
      </c>
      <c r="AQ616" s="18">
        <f t="shared" si="477"/>
        <v>139.35168465131903</v>
      </c>
      <c r="AR616" s="18">
        <f t="shared" si="508"/>
        <v>0</v>
      </c>
      <c r="AS616" s="18">
        <f t="shared" si="509"/>
        <v>787.75934356289372</v>
      </c>
      <c r="AT616" s="3">
        <f>return!Q599</f>
        <v>4.7147878594999693E-3</v>
      </c>
      <c r="AU616" s="8">
        <f t="shared" si="478"/>
        <v>1.2794978244929318</v>
      </c>
      <c r="AV616">
        <f t="shared" si="479"/>
        <v>0</v>
      </c>
      <c r="AW616">
        <f t="shared" si="480"/>
        <v>0</v>
      </c>
      <c r="AX616">
        <f t="shared" si="510"/>
        <v>0</v>
      </c>
      <c r="AY616">
        <f t="shared" si="481"/>
        <v>0</v>
      </c>
      <c r="AZ616">
        <f t="shared" si="482"/>
        <v>49</v>
      </c>
      <c r="BA616">
        <f t="shared" si="483"/>
        <v>5</v>
      </c>
      <c r="BB616">
        <f t="shared" si="511"/>
        <v>8.1709400070986149E-3</v>
      </c>
      <c r="BC616">
        <f t="shared" si="484"/>
        <v>9.376267690156434E-2</v>
      </c>
      <c r="BD616">
        <f>VLOOKUP(MIN(90,BE616),mortality!$A$4:$G$76,saving_model!BA616+2,FALSE)</f>
        <v>4.688133845078217E-2</v>
      </c>
      <c r="BE616">
        <f t="shared" si="485"/>
        <v>98</v>
      </c>
      <c r="BF616" s="9">
        <f t="shared" si="512"/>
        <v>8.3717735912058888E-4</v>
      </c>
      <c r="BG616" s="7">
        <f>VLOOKUP(saving_model!AZ616,lapse!$B$4:$C$134,2,FALSE)</f>
        <v>0.01</v>
      </c>
      <c r="BI616">
        <f>discount_curve!K600</f>
        <v>0.56445871621919586</v>
      </c>
    </row>
    <row r="617" spans="1:61" x14ac:dyDescent="0.55000000000000004">
      <c r="A617">
        <f t="shared" si="513"/>
        <v>594</v>
      </c>
      <c r="B617" s="19">
        <f t="shared" ca="1" si="486"/>
        <v>0</v>
      </c>
      <c r="C617">
        <f t="shared" si="467"/>
        <v>0</v>
      </c>
      <c r="D617">
        <f t="shared" si="487"/>
        <v>0</v>
      </c>
      <c r="E617">
        <f t="shared" ca="1" si="488"/>
        <v>0</v>
      </c>
      <c r="F617">
        <f t="shared" si="468"/>
        <v>0</v>
      </c>
      <c r="G617">
        <f t="shared" si="489"/>
        <v>0</v>
      </c>
      <c r="H617">
        <f t="shared" si="490"/>
        <v>0</v>
      </c>
      <c r="I617" s="19">
        <f t="shared" si="491"/>
        <v>0</v>
      </c>
      <c r="J617" s="26">
        <f t="shared" si="492"/>
        <v>0</v>
      </c>
      <c r="L617" s="19">
        <f t="shared" si="493"/>
        <v>0</v>
      </c>
      <c r="M617" s="26">
        <f t="shared" si="469"/>
        <v>0</v>
      </c>
      <c r="N617" s="18">
        <f t="shared" si="494"/>
        <v>0</v>
      </c>
      <c r="O617" s="18">
        <f t="shared" si="495"/>
        <v>0</v>
      </c>
      <c r="P617" s="18">
        <f t="shared" si="496"/>
        <v>0</v>
      </c>
      <c r="Q617" s="18">
        <f t="shared" si="497"/>
        <v>0</v>
      </c>
      <c r="R617" s="18">
        <f t="shared" si="498"/>
        <v>0</v>
      </c>
      <c r="S617" s="26">
        <f t="shared" si="499"/>
        <v>0</v>
      </c>
      <c r="T617" s="27">
        <f t="shared" si="500"/>
        <v>0</v>
      </c>
      <c r="U617" s="27"/>
      <c r="V617" s="19">
        <f t="shared" si="470"/>
        <v>0</v>
      </c>
      <c r="W617" s="19">
        <f t="shared" ca="1" si="471"/>
        <v>0</v>
      </c>
      <c r="X617" s="19">
        <f t="shared" si="472"/>
        <v>0</v>
      </c>
      <c r="Y617" s="19">
        <f t="shared" si="473"/>
        <v>0</v>
      </c>
      <c r="Z617" s="19">
        <f t="shared" si="466"/>
        <v>0</v>
      </c>
      <c r="AA617" s="19">
        <f t="shared" ca="1" si="501"/>
        <v>0</v>
      </c>
      <c r="AB617">
        <f t="shared" si="464"/>
        <v>0</v>
      </c>
      <c r="AC617" s="19">
        <f t="shared" si="474"/>
        <v>0</v>
      </c>
      <c r="AD617" s="29">
        <f t="shared" si="465"/>
        <v>0</v>
      </c>
      <c r="AE617" s="19">
        <f t="shared" ca="1" si="475"/>
        <v>0</v>
      </c>
      <c r="AF617" s="29">
        <f t="shared" ca="1" si="502"/>
        <v>0</v>
      </c>
      <c r="AG617" s="19"/>
      <c r="AH617" s="19">
        <f t="shared" si="476"/>
        <v>0</v>
      </c>
      <c r="AI617" s="19">
        <f>SUM($AH$23:AH617)</f>
        <v>100000</v>
      </c>
      <c r="AJ617" s="19">
        <f t="shared" si="503"/>
        <v>168620.2503607384</v>
      </c>
      <c r="AK617" s="19">
        <f t="shared" ca="1" si="504"/>
        <v>168620.2503607384</v>
      </c>
      <c r="AL617" s="20">
        <f ca="1">IF($F$13,OFFSET(product_specs!$J$5,MIN(10,saving_model!AZ617),saving_model!$G$14),0)</f>
        <v>0</v>
      </c>
      <c r="AM617" s="19">
        <f t="shared" si="505"/>
        <v>168620.2503607384</v>
      </c>
      <c r="AN617" s="19">
        <f t="shared" si="514"/>
        <v>167870.42924049441</v>
      </c>
      <c r="AO617" s="19">
        <f t="shared" si="506"/>
        <v>0</v>
      </c>
      <c r="AP617" s="19">
        <f t="shared" si="507"/>
        <v>0</v>
      </c>
      <c r="AQ617" s="18">
        <f t="shared" si="477"/>
        <v>139.89202436707868</v>
      </c>
      <c r="AR617" s="18">
        <f t="shared" si="508"/>
        <v>0</v>
      </c>
      <c r="AS617" s="18">
        <f t="shared" si="509"/>
        <v>1779.4262892221532</v>
      </c>
      <c r="AT617" s="3">
        <f>return!Q600</f>
        <v>1.0608839146143634E-2</v>
      </c>
      <c r="AU617" s="8">
        <f t="shared" si="478"/>
        <v>1.280029730732372</v>
      </c>
      <c r="AV617">
        <f t="shared" si="479"/>
        <v>0</v>
      </c>
      <c r="AW617">
        <f t="shared" si="480"/>
        <v>0</v>
      </c>
      <c r="AX617">
        <f t="shared" si="510"/>
        <v>0</v>
      </c>
      <c r="AY617">
        <f t="shared" si="481"/>
        <v>0</v>
      </c>
      <c r="AZ617">
        <f t="shared" si="482"/>
        <v>49</v>
      </c>
      <c r="BA617">
        <f t="shared" si="483"/>
        <v>5</v>
      </c>
      <c r="BB617">
        <f t="shared" si="511"/>
        <v>8.1709400070986149E-3</v>
      </c>
      <c r="BC617">
        <f t="shared" si="484"/>
        <v>9.376267690156434E-2</v>
      </c>
      <c r="BD617">
        <f>VLOOKUP(MIN(90,BE617),mortality!$A$4:$G$76,saving_model!BA617+2,FALSE)</f>
        <v>4.688133845078217E-2</v>
      </c>
      <c r="BE617">
        <f t="shared" si="485"/>
        <v>98</v>
      </c>
      <c r="BF617" s="9">
        <f t="shared" si="512"/>
        <v>8.3717735912058888E-4</v>
      </c>
      <c r="BG617" s="7">
        <f>VLOOKUP(saving_model!AZ617,lapse!$B$4:$C$134,2,FALSE)</f>
        <v>0.01</v>
      </c>
      <c r="BI617">
        <f>discount_curve!K601</f>
        <v>0.56391461575248458</v>
      </c>
    </row>
    <row r="618" spans="1:61" x14ac:dyDescent="0.55000000000000004">
      <c r="A618">
        <f t="shared" si="513"/>
        <v>595</v>
      </c>
      <c r="B618" s="19">
        <f t="shared" ca="1" si="486"/>
        <v>0</v>
      </c>
      <c r="C618">
        <f t="shared" si="467"/>
        <v>0</v>
      </c>
      <c r="D618">
        <f t="shared" si="487"/>
        <v>0</v>
      </c>
      <c r="E618">
        <f t="shared" ca="1" si="488"/>
        <v>0</v>
      </c>
      <c r="F618">
        <f t="shared" si="468"/>
        <v>0</v>
      </c>
      <c r="G618">
        <f t="shared" si="489"/>
        <v>0</v>
      </c>
      <c r="H618">
        <f t="shared" si="490"/>
        <v>0</v>
      </c>
      <c r="I618" s="19">
        <f t="shared" si="491"/>
        <v>0</v>
      </c>
      <c r="J618" s="26">
        <f t="shared" si="492"/>
        <v>0</v>
      </c>
      <c r="L618" s="19">
        <f t="shared" si="493"/>
        <v>0</v>
      </c>
      <c r="M618" s="26">
        <f t="shared" si="469"/>
        <v>0</v>
      </c>
      <c r="N618" s="18">
        <f t="shared" si="494"/>
        <v>0</v>
      </c>
      <c r="O618" s="18">
        <f t="shared" si="495"/>
        <v>0</v>
      </c>
      <c r="P618" s="18">
        <f t="shared" si="496"/>
        <v>0</v>
      </c>
      <c r="Q618" s="18">
        <f t="shared" si="497"/>
        <v>0</v>
      </c>
      <c r="R618" s="18">
        <f t="shared" si="498"/>
        <v>0</v>
      </c>
      <c r="S618" s="26">
        <f t="shared" si="499"/>
        <v>0</v>
      </c>
      <c r="T618" s="27">
        <f t="shared" si="500"/>
        <v>0</v>
      </c>
      <c r="U618" s="27"/>
      <c r="V618" s="19">
        <f t="shared" si="470"/>
        <v>0</v>
      </c>
      <c r="W618" s="19">
        <f t="shared" ca="1" si="471"/>
        <v>0</v>
      </c>
      <c r="X618" s="19">
        <f t="shared" si="472"/>
        <v>0</v>
      </c>
      <c r="Y618" s="19">
        <f t="shared" si="473"/>
        <v>0</v>
      </c>
      <c r="Z618" s="19">
        <f t="shared" si="466"/>
        <v>0</v>
      </c>
      <c r="AA618" s="19">
        <f t="shared" ca="1" si="501"/>
        <v>0</v>
      </c>
      <c r="AB618">
        <f t="shared" si="464"/>
        <v>0</v>
      </c>
      <c r="AC618" s="19">
        <f t="shared" si="474"/>
        <v>0</v>
      </c>
      <c r="AD618" s="29">
        <f t="shared" si="465"/>
        <v>0</v>
      </c>
      <c r="AE618" s="19">
        <f t="shared" ca="1" si="475"/>
        <v>0</v>
      </c>
      <c r="AF618" s="29">
        <f t="shared" ca="1" si="502"/>
        <v>0</v>
      </c>
      <c r="AG618" s="19"/>
      <c r="AH618" s="19">
        <f t="shared" si="476"/>
        <v>0</v>
      </c>
      <c r="AI618" s="19">
        <f>SUM($AH$23:AH618)</f>
        <v>100000</v>
      </c>
      <c r="AJ618" s="19">
        <f t="shared" si="503"/>
        <v>168167.76402262502</v>
      </c>
      <c r="AK618" s="19">
        <f t="shared" ca="1" si="504"/>
        <v>168167.76402262502</v>
      </c>
      <c r="AL618" s="20">
        <f ca="1">IF($F$13,OFFSET(product_specs!$J$5,MIN(10,saving_model!AZ618),saving_model!$G$14),0)</f>
        <v>0</v>
      </c>
      <c r="AM618" s="19">
        <f t="shared" si="505"/>
        <v>168167.76402262502</v>
      </c>
      <c r="AN618" s="19">
        <f t="shared" si="514"/>
        <v>169509.96350534947</v>
      </c>
      <c r="AO618" s="19">
        <f t="shared" si="506"/>
        <v>0</v>
      </c>
      <c r="AP618" s="19">
        <f t="shared" si="507"/>
        <v>0</v>
      </c>
      <c r="AQ618" s="18">
        <f t="shared" si="477"/>
        <v>141.25830292112457</v>
      </c>
      <c r="AR618" s="18">
        <f t="shared" si="508"/>
        <v>0</v>
      </c>
      <c r="AS618" s="18">
        <f t="shared" si="509"/>
        <v>-2401.8823596066336</v>
      </c>
      <c r="AT618" s="3">
        <f>return!Q601</f>
        <v>-1.4181382308708801E-2</v>
      </c>
      <c r="AU618" s="8">
        <f t="shared" si="478"/>
        <v>1.2805618580931319</v>
      </c>
      <c r="AV618">
        <f t="shared" si="479"/>
        <v>0</v>
      </c>
      <c r="AW618">
        <f t="shared" si="480"/>
        <v>0</v>
      </c>
      <c r="AX618">
        <f t="shared" si="510"/>
        <v>0</v>
      </c>
      <c r="AY618">
        <f t="shared" si="481"/>
        <v>0</v>
      </c>
      <c r="AZ618">
        <f t="shared" si="482"/>
        <v>49</v>
      </c>
      <c r="BA618">
        <f t="shared" si="483"/>
        <v>5</v>
      </c>
      <c r="BB618">
        <f t="shared" si="511"/>
        <v>8.1709400070986149E-3</v>
      </c>
      <c r="BC618">
        <f t="shared" si="484"/>
        <v>9.376267690156434E-2</v>
      </c>
      <c r="BD618">
        <f>VLOOKUP(MIN(90,BE618),mortality!$A$4:$G$76,saving_model!BA618+2,FALSE)</f>
        <v>4.688133845078217E-2</v>
      </c>
      <c r="BE618">
        <f t="shared" si="485"/>
        <v>98</v>
      </c>
      <c r="BF618" s="9">
        <f t="shared" si="512"/>
        <v>8.3717735912058888E-4</v>
      </c>
      <c r="BG618" s="7">
        <f>VLOOKUP(saving_model!AZ618,lapse!$B$4:$C$134,2,FALSE)</f>
        <v>0.01</v>
      </c>
      <c r="BI618">
        <f>discount_curve!K602</f>
        <v>0.56337103976224856</v>
      </c>
    </row>
    <row r="619" spans="1:61" x14ac:dyDescent="0.55000000000000004">
      <c r="A619">
        <f t="shared" si="513"/>
        <v>596</v>
      </c>
      <c r="B619" s="19">
        <f t="shared" ca="1" si="486"/>
        <v>0</v>
      </c>
      <c r="C619">
        <f t="shared" si="467"/>
        <v>0</v>
      </c>
      <c r="D619">
        <f t="shared" si="487"/>
        <v>0</v>
      </c>
      <c r="E619">
        <f t="shared" ca="1" si="488"/>
        <v>0</v>
      </c>
      <c r="F619">
        <f t="shared" si="468"/>
        <v>0</v>
      </c>
      <c r="G619">
        <f t="shared" si="489"/>
        <v>0</v>
      </c>
      <c r="H619">
        <f t="shared" si="490"/>
        <v>0</v>
      </c>
      <c r="I619" s="19">
        <f t="shared" si="491"/>
        <v>0</v>
      </c>
      <c r="J619" s="26">
        <f t="shared" si="492"/>
        <v>0</v>
      </c>
      <c r="L619" s="19">
        <f t="shared" si="493"/>
        <v>0</v>
      </c>
      <c r="M619" s="26">
        <f t="shared" si="469"/>
        <v>0</v>
      </c>
      <c r="N619" s="18">
        <f t="shared" si="494"/>
        <v>0</v>
      </c>
      <c r="O619" s="18">
        <f t="shared" si="495"/>
        <v>0</v>
      </c>
      <c r="P619" s="18">
        <f t="shared" si="496"/>
        <v>0</v>
      </c>
      <c r="Q619" s="18">
        <f t="shared" si="497"/>
        <v>0</v>
      </c>
      <c r="R619" s="18">
        <f t="shared" si="498"/>
        <v>0</v>
      </c>
      <c r="S619" s="26">
        <f t="shared" si="499"/>
        <v>0</v>
      </c>
      <c r="T619" s="27">
        <f t="shared" si="500"/>
        <v>0</v>
      </c>
      <c r="U619" s="27"/>
      <c r="V619" s="19">
        <f t="shared" si="470"/>
        <v>0</v>
      </c>
      <c r="W619" s="19">
        <f t="shared" ca="1" si="471"/>
        <v>0</v>
      </c>
      <c r="X619" s="19">
        <f t="shared" si="472"/>
        <v>0</v>
      </c>
      <c r="Y619" s="19">
        <f t="shared" si="473"/>
        <v>0</v>
      </c>
      <c r="Z619" s="19">
        <f t="shared" si="466"/>
        <v>0</v>
      </c>
      <c r="AA619" s="19">
        <f t="shared" ca="1" si="501"/>
        <v>0</v>
      </c>
      <c r="AB619">
        <f t="shared" si="464"/>
        <v>0</v>
      </c>
      <c r="AC619" s="19">
        <f t="shared" si="474"/>
        <v>0</v>
      </c>
      <c r="AD619" s="29">
        <f t="shared" si="465"/>
        <v>0</v>
      </c>
      <c r="AE619" s="19">
        <f t="shared" ca="1" si="475"/>
        <v>0</v>
      </c>
      <c r="AF619" s="29">
        <f t="shared" ca="1" si="502"/>
        <v>0</v>
      </c>
      <c r="AG619" s="19"/>
      <c r="AH619" s="19">
        <f t="shared" si="476"/>
        <v>0</v>
      </c>
      <c r="AI619" s="19">
        <f>SUM($AH$23:AH619)</f>
        <v>100000</v>
      </c>
      <c r="AJ619" s="19">
        <f t="shared" si="503"/>
        <v>166143.72249375712</v>
      </c>
      <c r="AK619" s="19">
        <f t="shared" ca="1" si="504"/>
        <v>166143.72249375712</v>
      </c>
      <c r="AL619" s="20">
        <f ca="1">IF($F$13,OFFSET(product_specs!$J$5,MIN(10,saving_model!AZ619),saving_model!$G$14),0)</f>
        <v>0</v>
      </c>
      <c r="AM619" s="19">
        <f t="shared" si="505"/>
        <v>166143.72249375712</v>
      </c>
      <c r="AN619" s="19">
        <f t="shared" si="514"/>
        <v>166966.82284282171</v>
      </c>
      <c r="AO619" s="19">
        <f t="shared" si="506"/>
        <v>0</v>
      </c>
      <c r="AP619" s="19">
        <f t="shared" si="507"/>
        <v>0</v>
      </c>
      <c r="AQ619" s="18">
        <f t="shared" si="477"/>
        <v>139.13901903568475</v>
      </c>
      <c r="AR619" s="18">
        <f t="shared" si="508"/>
        <v>0</v>
      </c>
      <c r="AS619" s="18">
        <f t="shared" si="509"/>
        <v>-1367.9226600578345</v>
      </c>
      <c r="AT619" s="3">
        <f>return!Q602</f>
        <v>-8.1996142888534074E-3</v>
      </c>
      <c r="AU619" s="8">
        <f t="shared" si="478"/>
        <v>1.2810942066671351</v>
      </c>
      <c r="AV619">
        <f t="shared" si="479"/>
        <v>0</v>
      </c>
      <c r="AW619">
        <f t="shared" si="480"/>
        <v>0</v>
      </c>
      <c r="AX619">
        <f t="shared" si="510"/>
        <v>0</v>
      </c>
      <c r="AY619">
        <f t="shared" si="481"/>
        <v>0</v>
      </c>
      <c r="AZ619">
        <f t="shared" si="482"/>
        <v>49</v>
      </c>
      <c r="BA619">
        <f t="shared" si="483"/>
        <v>5</v>
      </c>
      <c r="BB619">
        <f t="shared" si="511"/>
        <v>8.1709400070986149E-3</v>
      </c>
      <c r="BC619">
        <f t="shared" si="484"/>
        <v>9.376267690156434E-2</v>
      </c>
      <c r="BD619">
        <f>VLOOKUP(MIN(90,BE619),mortality!$A$4:$G$76,saving_model!BA619+2,FALSE)</f>
        <v>4.688133845078217E-2</v>
      </c>
      <c r="BE619">
        <f t="shared" si="485"/>
        <v>98</v>
      </c>
      <c r="BF619" s="9">
        <f t="shared" si="512"/>
        <v>8.3717735912058888E-4</v>
      </c>
      <c r="BG619" s="7">
        <f>VLOOKUP(saving_model!AZ619,lapse!$B$4:$C$134,2,FALSE)</f>
        <v>0.01</v>
      </c>
      <c r="BI619">
        <f>discount_curve!K603</f>
        <v>0.5628279877429273</v>
      </c>
    </row>
    <row r="620" spans="1:61" x14ac:dyDescent="0.55000000000000004">
      <c r="A620">
        <f t="shared" si="513"/>
        <v>597</v>
      </c>
      <c r="B620" s="19">
        <f t="shared" ca="1" si="486"/>
        <v>0</v>
      </c>
      <c r="C620">
        <f t="shared" si="467"/>
        <v>0</v>
      </c>
      <c r="D620">
        <f t="shared" si="487"/>
        <v>0</v>
      </c>
      <c r="E620">
        <f t="shared" ca="1" si="488"/>
        <v>0</v>
      </c>
      <c r="F620">
        <f t="shared" si="468"/>
        <v>0</v>
      </c>
      <c r="G620">
        <f t="shared" si="489"/>
        <v>0</v>
      </c>
      <c r="H620">
        <f t="shared" si="490"/>
        <v>0</v>
      </c>
      <c r="I620" s="19">
        <f t="shared" si="491"/>
        <v>0</v>
      </c>
      <c r="J620" s="26">
        <f t="shared" si="492"/>
        <v>0</v>
      </c>
      <c r="L620" s="19">
        <f t="shared" si="493"/>
        <v>0</v>
      </c>
      <c r="M620" s="26">
        <f t="shared" si="469"/>
        <v>0</v>
      </c>
      <c r="N620" s="18">
        <f t="shared" si="494"/>
        <v>0</v>
      </c>
      <c r="O620" s="18">
        <f t="shared" si="495"/>
        <v>0</v>
      </c>
      <c r="P620" s="18">
        <f t="shared" si="496"/>
        <v>0</v>
      </c>
      <c r="Q620" s="18">
        <f t="shared" si="497"/>
        <v>0</v>
      </c>
      <c r="R620" s="18">
        <f t="shared" si="498"/>
        <v>0</v>
      </c>
      <c r="S620" s="26">
        <f t="shared" si="499"/>
        <v>0</v>
      </c>
      <c r="T620" s="27">
        <f t="shared" si="500"/>
        <v>0</v>
      </c>
      <c r="U620" s="27"/>
      <c r="V620" s="19">
        <f t="shared" si="470"/>
        <v>0</v>
      </c>
      <c r="W620" s="19">
        <f t="shared" ca="1" si="471"/>
        <v>0</v>
      </c>
      <c r="X620" s="19">
        <f t="shared" si="472"/>
        <v>0</v>
      </c>
      <c r="Y620" s="19">
        <f t="shared" si="473"/>
        <v>0</v>
      </c>
      <c r="Z620" s="19">
        <f t="shared" si="466"/>
        <v>0</v>
      </c>
      <c r="AA620" s="19">
        <f t="shared" ca="1" si="501"/>
        <v>0</v>
      </c>
      <c r="AB620">
        <f t="shared" si="464"/>
        <v>0</v>
      </c>
      <c r="AC620" s="19">
        <f t="shared" si="474"/>
        <v>0</v>
      </c>
      <c r="AD620" s="29">
        <f t="shared" si="465"/>
        <v>0</v>
      </c>
      <c r="AE620" s="19">
        <f t="shared" ca="1" si="475"/>
        <v>0</v>
      </c>
      <c r="AF620" s="29">
        <f t="shared" ca="1" si="502"/>
        <v>0</v>
      </c>
      <c r="AG620" s="19"/>
      <c r="AH620" s="19">
        <f t="shared" si="476"/>
        <v>0</v>
      </c>
      <c r="AI620" s="19">
        <f>SUM($AH$23:AH620)</f>
        <v>100000</v>
      </c>
      <c r="AJ620" s="19">
        <f t="shared" si="503"/>
        <v>165514.85137603205</v>
      </c>
      <c r="AK620" s="19">
        <f t="shared" ca="1" si="504"/>
        <v>165514.85137603205</v>
      </c>
      <c r="AL620" s="20">
        <f ca="1">IF($F$13,OFFSET(product_specs!$J$5,MIN(10,saving_model!AZ620),saving_model!$G$14),0)</f>
        <v>0</v>
      </c>
      <c r="AM620" s="19">
        <f t="shared" si="505"/>
        <v>165514.85137603205</v>
      </c>
      <c r="AN620" s="19">
        <f t="shared" si="514"/>
        <v>165459.7611637282</v>
      </c>
      <c r="AO620" s="19">
        <f t="shared" si="506"/>
        <v>0</v>
      </c>
      <c r="AP620" s="19">
        <f t="shared" si="507"/>
        <v>0</v>
      </c>
      <c r="AQ620" s="18">
        <f t="shared" si="477"/>
        <v>137.88313430310683</v>
      </c>
      <c r="AR620" s="18">
        <f t="shared" si="508"/>
        <v>0</v>
      </c>
      <c r="AS620" s="18">
        <f t="shared" si="509"/>
        <v>385.94669321392814</v>
      </c>
      <c r="AT620" s="3">
        <f>return!Q603</f>
        <v>2.3345167488675322E-3</v>
      </c>
      <c r="AU620" s="8">
        <f t="shared" si="478"/>
        <v>1.2816267765463429</v>
      </c>
      <c r="AV620">
        <f t="shared" si="479"/>
        <v>0</v>
      </c>
      <c r="AW620">
        <f t="shared" si="480"/>
        <v>0</v>
      </c>
      <c r="AX620">
        <f t="shared" si="510"/>
        <v>0</v>
      </c>
      <c r="AY620">
        <f t="shared" si="481"/>
        <v>0</v>
      </c>
      <c r="AZ620">
        <f t="shared" si="482"/>
        <v>49</v>
      </c>
      <c r="BA620">
        <f t="shared" si="483"/>
        <v>5</v>
      </c>
      <c r="BB620">
        <f t="shared" si="511"/>
        <v>8.1709400070986149E-3</v>
      </c>
      <c r="BC620">
        <f t="shared" si="484"/>
        <v>9.376267690156434E-2</v>
      </c>
      <c r="BD620">
        <f>VLOOKUP(MIN(90,BE620),mortality!$A$4:$G$76,saving_model!BA620+2,FALSE)</f>
        <v>4.688133845078217E-2</v>
      </c>
      <c r="BE620">
        <f t="shared" si="485"/>
        <v>98</v>
      </c>
      <c r="BF620" s="9">
        <f t="shared" si="512"/>
        <v>8.3717735912058888E-4</v>
      </c>
      <c r="BG620" s="7">
        <f>VLOOKUP(saving_model!AZ620,lapse!$B$4:$C$134,2,FALSE)</f>
        <v>0.01</v>
      </c>
      <c r="BI620">
        <f>discount_curve!K604</f>
        <v>0.56228545918944817</v>
      </c>
    </row>
    <row r="621" spans="1:61" x14ac:dyDescent="0.55000000000000004">
      <c r="A621">
        <f t="shared" si="513"/>
        <v>598</v>
      </c>
      <c r="B621" s="19">
        <f t="shared" ca="1" si="486"/>
        <v>0</v>
      </c>
      <c r="C621">
        <f t="shared" si="467"/>
        <v>0</v>
      </c>
      <c r="D621">
        <f t="shared" si="487"/>
        <v>0</v>
      </c>
      <c r="E621">
        <f t="shared" ca="1" si="488"/>
        <v>0</v>
      </c>
      <c r="F621">
        <f t="shared" si="468"/>
        <v>0</v>
      </c>
      <c r="G621">
        <f t="shared" si="489"/>
        <v>0</v>
      </c>
      <c r="H621">
        <f t="shared" si="490"/>
        <v>0</v>
      </c>
      <c r="I621" s="19">
        <f t="shared" si="491"/>
        <v>0</v>
      </c>
      <c r="J621" s="26">
        <f t="shared" si="492"/>
        <v>0</v>
      </c>
      <c r="L621" s="19">
        <f t="shared" si="493"/>
        <v>0</v>
      </c>
      <c r="M621" s="26">
        <f t="shared" si="469"/>
        <v>0</v>
      </c>
      <c r="N621" s="18">
        <f t="shared" si="494"/>
        <v>0</v>
      </c>
      <c r="O621" s="18">
        <f t="shared" si="495"/>
        <v>0</v>
      </c>
      <c r="P621" s="18">
        <f t="shared" si="496"/>
        <v>0</v>
      </c>
      <c r="Q621" s="18">
        <f t="shared" si="497"/>
        <v>0</v>
      </c>
      <c r="R621" s="18">
        <f t="shared" si="498"/>
        <v>0</v>
      </c>
      <c r="S621" s="26">
        <f t="shared" si="499"/>
        <v>0</v>
      </c>
      <c r="T621" s="27">
        <f t="shared" si="500"/>
        <v>0</v>
      </c>
      <c r="U621" s="27"/>
      <c r="V621" s="19">
        <f t="shared" si="470"/>
        <v>0</v>
      </c>
      <c r="W621" s="19">
        <f t="shared" ca="1" si="471"/>
        <v>0</v>
      </c>
      <c r="X621" s="19">
        <f t="shared" si="472"/>
        <v>0</v>
      </c>
      <c r="Y621" s="19">
        <f t="shared" si="473"/>
        <v>0</v>
      </c>
      <c r="Z621" s="19">
        <f t="shared" si="466"/>
        <v>0</v>
      </c>
      <c r="AA621" s="19">
        <f t="shared" ca="1" si="501"/>
        <v>0</v>
      </c>
      <c r="AB621">
        <f t="shared" si="464"/>
        <v>0</v>
      </c>
      <c r="AC621" s="19">
        <f t="shared" si="474"/>
        <v>0</v>
      </c>
      <c r="AD621" s="29">
        <f t="shared" si="465"/>
        <v>0</v>
      </c>
      <c r="AE621" s="19">
        <f t="shared" ca="1" si="475"/>
        <v>0</v>
      </c>
      <c r="AF621" s="29">
        <f t="shared" ca="1" si="502"/>
        <v>0</v>
      </c>
      <c r="AG621" s="19"/>
      <c r="AH621" s="19">
        <f t="shared" si="476"/>
        <v>0</v>
      </c>
      <c r="AI621" s="19">
        <f>SUM($AH$23:AH621)</f>
        <v>100000</v>
      </c>
      <c r="AJ621" s="19">
        <f t="shared" si="503"/>
        <v>165898.00175324225</v>
      </c>
      <c r="AK621" s="19">
        <f t="shared" ca="1" si="504"/>
        <v>165898.00175324225</v>
      </c>
      <c r="AL621" s="20">
        <f ca="1">IF($F$13,OFFSET(product_specs!$J$5,MIN(10,saving_model!AZ621),saving_model!$G$14),0)</f>
        <v>0</v>
      </c>
      <c r="AM621" s="19">
        <f t="shared" si="505"/>
        <v>165898.00175324225</v>
      </c>
      <c r="AN621" s="19">
        <f t="shared" si="514"/>
        <v>165707.82472263899</v>
      </c>
      <c r="AO621" s="19">
        <f t="shared" si="506"/>
        <v>0</v>
      </c>
      <c r="AP621" s="19">
        <f t="shared" si="507"/>
        <v>0</v>
      </c>
      <c r="AQ621" s="18">
        <f t="shared" si="477"/>
        <v>138.08985393553249</v>
      </c>
      <c r="AR621" s="18">
        <f t="shared" si="508"/>
        <v>0</v>
      </c>
      <c r="AS621" s="18">
        <f t="shared" si="509"/>
        <v>656.53376907759161</v>
      </c>
      <c r="AT621" s="3">
        <f>return!Q604</f>
        <v>3.9653006003677049E-3</v>
      </c>
      <c r="AU621" s="8">
        <f t="shared" si="478"/>
        <v>1.2821595678227555</v>
      </c>
      <c r="AV621">
        <f t="shared" si="479"/>
        <v>0</v>
      </c>
      <c r="AW621">
        <f t="shared" si="480"/>
        <v>0</v>
      </c>
      <c r="AX621">
        <f t="shared" si="510"/>
        <v>0</v>
      </c>
      <c r="AY621">
        <f t="shared" si="481"/>
        <v>0</v>
      </c>
      <c r="AZ621">
        <f t="shared" si="482"/>
        <v>49</v>
      </c>
      <c r="BA621">
        <f t="shared" si="483"/>
        <v>5</v>
      </c>
      <c r="BB621">
        <f t="shared" si="511"/>
        <v>8.1709400070986149E-3</v>
      </c>
      <c r="BC621">
        <f t="shared" si="484"/>
        <v>9.376267690156434E-2</v>
      </c>
      <c r="BD621">
        <f>VLOOKUP(MIN(90,BE621),mortality!$A$4:$G$76,saving_model!BA621+2,FALSE)</f>
        <v>4.688133845078217E-2</v>
      </c>
      <c r="BE621">
        <f t="shared" si="485"/>
        <v>98</v>
      </c>
      <c r="BF621" s="9">
        <f t="shared" si="512"/>
        <v>8.3717735912058888E-4</v>
      </c>
      <c r="BG621" s="7">
        <f>VLOOKUP(saving_model!AZ621,lapse!$B$4:$C$134,2,FALSE)</f>
        <v>0.01</v>
      </c>
      <c r="BI621">
        <f>discount_curve!K605</f>
        <v>0.56174345359722511</v>
      </c>
    </row>
    <row r="622" spans="1:61" x14ac:dyDescent="0.55000000000000004">
      <c r="A622">
        <f t="shared" si="513"/>
        <v>599</v>
      </c>
      <c r="B622" s="19">
        <f t="shared" ca="1" si="486"/>
        <v>0</v>
      </c>
      <c r="C622">
        <f t="shared" si="467"/>
        <v>0</v>
      </c>
      <c r="D622">
        <f t="shared" si="487"/>
        <v>0</v>
      </c>
      <c r="E622">
        <f t="shared" ca="1" si="488"/>
        <v>0</v>
      </c>
      <c r="F622">
        <f t="shared" si="468"/>
        <v>0</v>
      </c>
      <c r="G622">
        <f t="shared" si="489"/>
        <v>0</v>
      </c>
      <c r="H622">
        <f t="shared" si="490"/>
        <v>0</v>
      </c>
      <c r="I622" s="19">
        <f t="shared" si="491"/>
        <v>0</v>
      </c>
      <c r="J622" s="26">
        <f t="shared" si="492"/>
        <v>0</v>
      </c>
      <c r="L622" s="19">
        <f t="shared" si="493"/>
        <v>0</v>
      </c>
      <c r="M622" s="26">
        <f t="shared" si="469"/>
        <v>0</v>
      </c>
      <c r="N622" s="18">
        <f t="shared" si="494"/>
        <v>0</v>
      </c>
      <c r="O622" s="18">
        <f t="shared" si="495"/>
        <v>0</v>
      </c>
      <c r="P622" s="18">
        <f t="shared" si="496"/>
        <v>0</v>
      </c>
      <c r="Q622" s="18">
        <f t="shared" si="497"/>
        <v>0</v>
      </c>
      <c r="R622" s="18">
        <f t="shared" si="498"/>
        <v>0</v>
      </c>
      <c r="S622" s="26">
        <f t="shared" si="499"/>
        <v>0</v>
      </c>
      <c r="T622" s="27">
        <f t="shared" si="500"/>
        <v>0</v>
      </c>
      <c r="U622" s="27"/>
      <c r="V622" s="19">
        <f t="shared" si="470"/>
        <v>0</v>
      </c>
      <c r="W622" s="19">
        <f t="shared" ca="1" si="471"/>
        <v>0</v>
      </c>
      <c r="X622" s="19">
        <f t="shared" si="472"/>
        <v>0</v>
      </c>
      <c r="Y622" s="19">
        <f t="shared" si="473"/>
        <v>0</v>
      </c>
      <c r="Z622" s="19">
        <f t="shared" si="466"/>
        <v>0</v>
      </c>
      <c r="AA622" s="19">
        <f t="shared" ca="1" si="501"/>
        <v>0</v>
      </c>
      <c r="AB622">
        <f t="shared" si="464"/>
        <v>0</v>
      </c>
      <c r="AC622" s="19">
        <f t="shared" si="474"/>
        <v>0</v>
      </c>
      <c r="AD622" s="29">
        <f t="shared" si="465"/>
        <v>0</v>
      </c>
      <c r="AE622" s="19">
        <f t="shared" ca="1" si="475"/>
        <v>0</v>
      </c>
      <c r="AF622" s="29">
        <f t="shared" ca="1" si="502"/>
        <v>0</v>
      </c>
      <c r="AG622" s="19"/>
      <c r="AH622" s="19">
        <f t="shared" si="476"/>
        <v>0</v>
      </c>
      <c r="AI622" s="19">
        <f>SUM($AH$23:AH622)</f>
        <v>100000</v>
      </c>
      <c r="AJ622" s="19">
        <f t="shared" si="503"/>
        <v>166801.69458312594</v>
      </c>
      <c r="AK622" s="19">
        <f t="shared" ca="1" si="504"/>
        <v>166801.69458312594</v>
      </c>
      <c r="AL622" s="20">
        <f ca="1">IF($F$13,OFFSET(product_specs!$J$5,MIN(10,saving_model!AZ622),saving_model!$G$14),0)</f>
        <v>0</v>
      </c>
      <c r="AM622" s="19">
        <f t="shared" si="505"/>
        <v>166801.69458312594</v>
      </c>
      <c r="AN622" s="19">
        <f t="shared" si="514"/>
        <v>166226.26863778106</v>
      </c>
      <c r="AO622" s="19">
        <f t="shared" si="506"/>
        <v>0</v>
      </c>
      <c r="AP622" s="19">
        <f t="shared" si="507"/>
        <v>0</v>
      </c>
      <c r="AQ622" s="18">
        <f t="shared" si="477"/>
        <v>138.52189053148422</v>
      </c>
      <c r="AR622" s="18">
        <f t="shared" si="508"/>
        <v>0</v>
      </c>
      <c r="AS622" s="18">
        <f t="shared" si="509"/>
        <v>1427.8956717527371</v>
      </c>
      <c r="AT622" s="3">
        <f>return!Q605</f>
        <v>8.5972366999818028E-3</v>
      </c>
      <c r="AU622" s="8">
        <f t="shared" si="478"/>
        <v>1.2826925805884108</v>
      </c>
      <c r="AV622">
        <f t="shared" si="479"/>
        <v>0</v>
      </c>
      <c r="AW622">
        <f t="shared" si="480"/>
        <v>0</v>
      </c>
      <c r="AX622">
        <f t="shared" si="510"/>
        <v>0</v>
      </c>
      <c r="AY622">
        <f t="shared" si="481"/>
        <v>0</v>
      </c>
      <c r="AZ622">
        <f t="shared" si="482"/>
        <v>49</v>
      </c>
      <c r="BA622">
        <f t="shared" si="483"/>
        <v>5</v>
      </c>
      <c r="BB622">
        <f t="shared" si="511"/>
        <v>8.1709400070986149E-3</v>
      </c>
      <c r="BC622">
        <f t="shared" si="484"/>
        <v>9.376267690156434E-2</v>
      </c>
      <c r="BD622">
        <f>VLOOKUP(MIN(90,BE622),mortality!$A$4:$G$76,saving_model!BA622+2,FALSE)</f>
        <v>4.688133845078217E-2</v>
      </c>
      <c r="BE622">
        <f t="shared" si="485"/>
        <v>98</v>
      </c>
      <c r="BF622" s="9">
        <f t="shared" si="512"/>
        <v>8.3717735912058888E-4</v>
      </c>
      <c r="BG622" s="7">
        <f>VLOOKUP(saving_model!AZ622,lapse!$B$4:$C$134,2,FALSE)</f>
        <v>0.01</v>
      </c>
      <c r="BI622">
        <f>discount_curve!K606</f>
        <v>0.56120197046215814</v>
      </c>
    </row>
    <row r="623" spans="1:61" x14ac:dyDescent="0.55000000000000004">
      <c r="A623">
        <f t="shared" si="513"/>
        <v>600</v>
      </c>
      <c r="B623" s="19">
        <f t="shared" ca="1" si="486"/>
        <v>0</v>
      </c>
      <c r="C623">
        <f t="shared" si="467"/>
        <v>0</v>
      </c>
      <c r="D623">
        <f t="shared" si="487"/>
        <v>0</v>
      </c>
      <c r="E623">
        <f t="shared" ca="1" si="488"/>
        <v>0</v>
      </c>
      <c r="F623">
        <f t="shared" si="468"/>
        <v>0</v>
      </c>
      <c r="G623">
        <f t="shared" si="489"/>
        <v>0</v>
      </c>
      <c r="H623">
        <f t="shared" si="490"/>
        <v>0</v>
      </c>
      <c r="I623" s="19">
        <f t="shared" si="491"/>
        <v>0</v>
      </c>
      <c r="J623" s="26">
        <f t="shared" si="492"/>
        <v>0</v>
      </c>
      <c r="L623" s="19">
        <f t="shared" si="493"/>
        <v>0</v>
      </c>
      <c r="M623" s="26">
        <f t="shared" si="469"/>
        <v>0</v>
      </c>
      <c r="N623" s="18">
        <f t="shared" si="494"/>
        <v>0</v>
      </c>
      <c r="O623" s="18">
        <f t="shared" si="495"/>
        <v>0</v>
      </c>
      <c r="P623" s="18">
        <f t="shared" si="496"/>
        <v>0</v>
      </c>
      <c r="Q623" s="18">
        <f t="shared" si="497"/>
        <v>0</v>
      </c>
      <c r="R623" s="18">
        <f t="shared" si="498"/>
        <v>0</v>
      </c>
      <c r="S623" s="26">
        <f t="shared" si="499"/>
        <v>0</v>
      </c>
      <c r="T623" s="27">
        <f t="shared" si="500"/>
        <v>0</v>
      </c>
      <c r="U623" s="27"/>
      <c r="V623" s="19">
        <f t="shared" si="470"/>
        <v>0</v>
      </c>
      <c r="W623" s="19">
        <f t="shared" ca="1" si="471"/>
        <v>0</v>
      </c>
      <c r="X623" s="19">
        <f t="shared" si="472"/>
        <v>0</v>
      </c>
      <c r="Y623" s="19">
        <f t="shared" si="473"/>
        <v>0</v>
      </c>
      <c r="Z623" s="19">
        <f t="shared" si="466"/>
        <v>0</v>
      </c>
      <c r="AA623" s="19">
        <f t="shared" ca="1" si="501"/>
        <v>0</v>
      </c>
      <c r="AB623">
        <f t="shared" si="464"/>
        <v>0</v>
      </c>
      <c r="AC623" s="19">
        <f t="shared" si="474"/>
        <v>0</v>
      </c>
      <c r="AD623" s="29">
        <f t="shared" si="465"/>
        <v>0</v>
      </c>
      <c r="AE623" s="19">
        <f t="shared" ca="1" si="475"/>
        <v>0</v>
      </c>
      <c r="AF623" s="29">
        <f t="shared" ca="1" si="502"/>
        <v>0</v>
      </c>
      <c r="AG623" s="19"/>
      <c r="AH623" s="19">
        <f t="shared" si="476"/>
        <v>0</v>
      </c>
      <c r="AI623" s="19">
        <f>SUM($AH$23:AH623)</f>
        <v>100000</v>
      </c>
      <c r="AJ623" s="19">
        <f t="shared" si="503"/>
        <v>168029.33321962901</v>
      </c>
      <c r="AK623" s="19">
        <f t="shared" ca="1" si="504"/>
        <v>168029.33321962901</v>
      </c>
      <c r="AL623" s="20">
        <f ca="1">IF($F$13,OFFSET(product_specs!$J$5,MIN(10,saving_model!AZ623),saving_model!$G$14),0)</f>
        <v>0</v>
      </c>
      <c r="AM623" s="19">
        <f t="shared" si="505"/>
        <v>168029.33321962901</v>
      </c>
      <c r="AN623" s="19">
        <f t="shared" si="514"/>
        <v>167515.64241900231</v>
      </c>
      <c r="AO623" s="19">
        <f t="shared" si="506"/>
        <v>0</v>
      </c>
      <c r="AP623" s="19">
        <f t="shared" si="507"/>
        <v>0</v>
      </c>
      <c r="AQ623" s="18">
        <f t="shared" si="477"/>
        <v>139.59636868250195</v>
      </c>
      <c r="AR623" s="18">
        <f t="shared" si="508"/>
        <v>0</v>
      </c>
      <c r="AS623" s="18">
        <f t="shared" si="509"/>
        <v>1306.574338618427</v>
      </c>
      <c r="AT623" s="3">
        <f>return!Q606</f>
        <v>7.8062205999633871E-3</v>
      </c>
      <c r="AU623" s="8">
        <f t="shared" si="478"/>
        <v>1.2832258149353852</v>
      </c>
      <c r="AV623">
        <f t="shared" si="479"/>
        <v>0</v>
      </c>
      <c r="AW623">
        <f t="shared" si="480"/>
        <v>0</v>
      </c>
      <c r="AX623">
        <f t="shared" si="510"/>
        <v>0</v>
      </c>
      <c r="AY623">
        <f t="shared" si="481"/>
        <v>0</v>
      </c>
      <c r="AZ623">
        <f t="shared" si="482"/>
        <v>50</v>
      </c>
      <c r="BA623">
        <f t="shared" si="483"/>
        <v>5</v>
      </c>
      <c r="BB623">
        <f t="shared" si="511"/>
        <v>8.1709400070986149E-3</v>
      </c>
      <c r="BC623">
        <f t="shared" si="484"/>
        <v>9.376267690156434E-2</v>
      </c>
      <c r="BD623">
        <f>VLOOKUP(MIN(90,BE623),mortality!$A$4:$G$76,saving_model!BA623+2,FALSE)</f>
        <v>4.688133845078217E-2</v>
      </c>
      <c r="BE623">
        <f t="shared" si="485"/>
        <v>99</v>
      </c>
      <c r="BF623" s="9">
        <f t="shared" si="512"/>
        <v>8.3717735912058888E-4</v>
      </c>
      <c r="BG623" s="7">
        <f>VLOOKUP(saving_model!AZ623,lapse!$B$4:$C$134,2,FALSE)</f>
        <v>0.01</v>
      </c>
      <c r="BI623">
        <f>discount_curve!K607</f>
        <v>0.56010707857510034</v>
      </c>
    </row>
    <row r="624" spans="1:61" x14ac:dyDescent="0.55000000000000004">
      <c r="A624">
        <f t="shared" si="513"/>
        <v>601</v>
      </c>
      <c r="B624" s="19">
        <f t="shared" ca="1" si="486"/>
        <v>0</v>
      </c>
      <c r="C624">
        <f t="shared" si="467"/>
        <v>0</v>
      </c>
      <c r="D624">
        <f t="shared" si="487"/>
        <v>0</v>
      </c>
      <c r="E624">
        <f t="shared" ca="1" si="488"/>
        <v>0</v>
      </c>
      <c r="F624">
        <f t="shared" si="468"/>
        <v>0</v>
      </c>
      <c r="G624">
        <f t="shared" si="489"/>
        <v>0</v>
      </c>
      <c r="H624">
        <f t="shared" si="490"/>
        <v>0</v>
      </c>
      <c r="I624" s="19">
        <f t="shared" si="491"/>
        <v>0</v>
      </c>
      <c r="J624" s="26">
        <f t="shared" si="492"/>
        <v>0</v>
      </c>
      <c r="L624" s="19">
        <f t="shared" si="493"/>
        <v>0</v>
      </c>
      <c r="M624" s="26">
        <f t="shared" si="469"/>
        <v>0</v>
      </c>
      <c r="N624" s="18">
        <f t="shared" si="494"/>
        <v>0</v>
      </c>
      <c r="O624" s="18">
        <f t="shared" si="495"/>
        <v>0</v>
      </c>
      <c r="P624" s="18">
        <f t="shared" si="496"/>
        <v>0</v>
      </c>
      <c r="Q624" s="18">
        <f t="shared" si="497"/>
        <v>0</v>
      </c>
      <c r="R624" s="18">
        <f t="shared" si="498"/>
        <v>0</v>
      </c>
      <c r="S624" s="26">
        <f t="shared" si="499"/>
        <v>0</v>
      </c>
      <c r="T624" s="27">
        <f t="shared" si="500"/>
        <v>0</v>
      </c>
      <c r="U624" s="27"/>
      <c r="V624" s="19">
        <f t="shared" si="470"/>
        <v>0</v>
      </c>
      <c r="W624" s="19">
        <f t="shared" ca="1" si="471"/>
        <v>0</v>
      </c>
      <c r="X624" s="19">
        <f t="shared" si="472"/>
        <v>0</v>
      </c>
      <c r="Y624" s="19">
        <f t="shared" si="473"/>
        <v>0</v>
      </c>
      <c r="Z624" s="19">
        <f t="shared" si="466"/>
        <v>0</v>
      </c>
      <c r="AA624" s="19">
        <f t="shared" ca="1" si="501"/>
        <v>0</v>
      </c>
      <c r="AB624">
        <f t="shared" si="464"/>
        <v>0</v>
      </c>
      <c r="AC624" s="19">
        <f t="shared" si="474"/>
        <v>0</v>
      </c>
      <c r="AD624" s="29">
        <f t="shared" si="465"/>
        <v>0</v>
      </c>
      <c r="AE624" s="19">
        <f t="shared" ca="1" si="475"/>
        <v>0</v>
      </c>
      <c r="AF624" s="29">
        <f t="shared" ca="1" si="502"/>
        <v>0</v>
      </c>
      <c r="AG624" s="19"/>
      <c r="AH624" s="19">
        <f t="shared" si="476"/>
        <v>0</v>
      </c>
      <c r="AI624" s="19">
        <f>SUM($AH$23:AH624)</f>
        <v>100000</v>
      </c>
      <c r="AJ624" s="19">
        <f t="shared" si="503"/>
        <v>167542.26739842317</v>
      </c>
      <c r="AK624" s="19">
        <f t="shared" ca="1" si="504"/>
        <v>167542.26739842317</v>
      </c>
      <c r="AL624" s="20">
        <f ca="1">IF($F$13,OFFSET(product_specs!$J$5,MIN(10,saving_model!AZ624),saving_model!$G$14),0)</f>
        <v>0</v>
      </c>
      <c r="AM624" s="19">
        <f t="shared" si="505"/>
        <v>167542.26739842317</v>
      </c>
      <c r="AN624" s="19">
        <f t="shared" si="514"/>
        <v>168682.62038893823</v>
      </c>
      <c r="AO624" s="19">
        <f t="shared" si="506"/>
        <v>0</v>
      </c>
      <c r="AP624" s="19">
        <f t="shared" si="507"/>
        <v>0</v>
      </c>
      <c r="AQ624" s="18">
        <f t="shared" si="477"/>
        <v>140.5688503241152</v>
      </c>
      <c r="AR624" s="18">
        <f t="shared" si="508"/>
        <v>0</v>
      </c>
      <c r="AS624" s="18">
        <f t="shared" si="509"/>
        <v>-1999.5682803819068</v>
      </c>
      <c r="AT624" s="3">
        <f>return!Q607</f>
        <v>-1.1863913261574321E-2</v>
      </c>
      <c r="AU624" s="8">
        <f t="shared" si="478"/>
        <v>1.2837592709557935</v>
      </c>
      <c r="AV624">
        <f t="shared" si="479"/>
        <v>0</v>
      </c>
      <c r="AW624">
        <f t="shared" si="480"/>
        <v>0</v>
      </c>
      <c r="AX624">
        <f t="shared" si="510"/>
        <v>0</v>
      </c>
      <c r="AY624">
        <f t="shared" si="481"/>
        <v>0</v>
      </c>
      <c r="AZ624">
        <f t="shared" si="482"/>
        <v>50</v>
      </c>
      <c r="BA624">
        <f t="shared" si="483"/>
        <v>5</v>
      </c>
      <c r="BB624">
        <f t="shared" si="511"/>
        <v>8.1709400070986149E-3</v>
      </c>
      <c r="BC624">
        <f t="shared" si="484"/>
        <v>9.376267690156434E-2</v>
      </c>
      <c r="BD624">
        <f>VLOOKUP(MIN(90,BE624),mortality!$A$4:$G$76,saving_model!BA624+2,FALSE)</f>
        <v>4.688133845078217E-2</v>
      </c>
      <c r="BE624">
        <f t="shared" si="485"/>
        <v>99</v>
      </c>
      <c r="BF624" s="9">
        <f t="shared" si="512"/>
        <v>8.3717735912058888E-4</v>
      </c>
      <c r="BG624" s="7">
        <f>VLOOKUP(saving_model!AZ624,lapse!$B$4:$C$134,2,FALSE)</f>
        <v>0.01</v>
      </c>
      <c r="BI624">
        <f>discount_curve!K608</f>
        <v>0.55956625092477341</v>
      </c>
    </row>
    <row r="625" spans="1:61" x14ac:dyDescent="0.55000000000000004">
      <c r="A625">
        <f t="shared" si="513"/>
        <v>602</v>
      </c>
      <c r="B625" s="19">
        <f t="shared" ca="1" si="486"/>
        <v>0</v>
      </c>
      <c r="C625">
        <f t="shared" si="467"/>
        <v>0</v>
      </c>
      <c r="D625">
        <f t="shared" si="487"/>
        <v>0</v>
      </c>
      <c r="E625">
        <f t="shared" ca="1" si="488"/>
        <v>0</v>
      </c>
      <c r="F625">
        <f t="shared" si="468"/>
        <v>0</v>
      </c>
      <c r="G625">
        <f t="shared" si="489"/>
        <v>0</v>
      </c>
      <c r="H625">
        <f t="shared" si="490"/>
        <v>0</v>
      </c>
      <c r="I625" s="19">
        <f t="shared" si="491"/>
        <v>0</v>
      </c>
      <c r="J625" s="26">
        <f t="shared" si="492"/>
        <v>0</v>
      </c>
      <c r="L625" s="19">
        <f t="shared" si="493"/>
        <v>0</v>
      </c>
      <c r="M625" s="26">
        <f t="shared" si="469"/>
        <v>0</v>
      </c>
      <c r="N625" s="18">
        <f t="shared" si="494"/>
        <v>0</v>
      </c>
      <c r="O625" s="18">
        <f t="shared" si="495"/>
        <v>0</v>
      </c>
      <c r="P625" s="18">
        <f t="shared" si="496"/>
        <v>0</v>
      </c>
      <c r="Q625" s="18">
        <f t="shared" si="497"/>
        <v>0</v>
      </c>
      <c r="R625" s="18">
        <f t="shared" si="498"/>
        <v>0</v>
      </c>
      <c r="S625" s="26">
        <f t="shared" si="499"/>
        <v>0</v>
      </c>
      <c r="T625" s="27">
        <f t="shared" si="500"/>
        <v>0</v>
      </c>
      <c r="U625" s="27"/>
      <c r="V625" s="19">
        <f t="shared" si="470"/>
        <v>0</v>
      </c>
      <c r="W625" s="19">
        <f t="shared" ca="1" si="471"/>
        <v>0</v>
      </c>
      <c r="X625" s="19">
        <f t="shared" si="472"/>
        <v>0</v>
      </c>
      <c r="Y625" s="19">
        <f t="shared" si="473"/>
        <v>0</v>
      </c>
      <c r="Z625" s="19">
        <f t="shared" si="466"/>
        <v>0</v>
      </c>
      <c r="AA625" s="19">
        <f t="shared" ca="1" si="501"/>
        <v>0</v>
      </c>
      <c r="AB625">
        <f t="shared" si="464"/>
        <v>0</v>
      </c>
      <c r="AC625" s="19">
        <f t="shared" si="474"/>
        <v>0</v>
      </c>
      <c r="AD625" s="29">
        <f t="shared" si="465"/>
        <v>0</v>
      </c>
      <c r="AE625" s="19">
        <f t="shared" ca="1" si="475"/>
        <v>0</v>
      </c>
      <c r="AF625" s="29">
        <f t="shared" ca="1" si="502"/>
        <v>0</v>
      </c>
      <c r="AG625" s="19"/>
      <c r="AH625" s="19">
        <f t="shared" si="476"/>
        <v>0</v>
      </c>
      <c r="AI625" s="19">
        <f>SUM($AH$23:AH625)</f>
        <v>100000</v>
      </c>
      <c r="AJ625" s="19">
        <f t="shared" si="503"/>
        <v>167562.39351831141</v>
      </c>
      <c r="AK625" s="19">
        <f t="shared" ca="1" si="504"/>
        <v>167562.39351831141</v>
      </c>
      <c r="AL625" s="20">
        <f ca="1">IF($F$13,OFFSET(product_specs!$J$5,MIN(10,saving_model!AZ625),saving_model!$G$14),0)</f>
        <v>0</v>
      </c>
      <c r="AM625" s="19">
        <f t="shared" si="505"/>
        <v>167562.39351831141</v>
      </c>
      <c r="AN625" s="19">
        <f t="shared" si="514"/>
        <v>166542.48325823221</v>
      </c>
      <c r="AO625" s="19">
        <f t="shared" si="506"/>
        <v>0</v>
      </c>
      <c r="AP625" s="19">
        <f t="shared" si="507"/>
        <v>0</v>
      </c>
      <c r="AQ625" s="18">
        <f t="shared" si="477"/>
        <v>138.7854027151935</v>
      </c>
      <c r="AR625" s="18">
        <f t="shared" si="508"/>
        <v>0</v>
      </c>
      <c r="AS625" s="18">
        <f t="shared" si="509"/>
        <v>2317.3913255888069</v>
      </c>
      <c r="AT625" s="3">
        <f>return!Q608</f>
        <v>1.3926321082124771E-2</v>
      </c>
      <c r="AU625" s="8">
        <f t="shared" si="478"/>
        <v>1.2842929487417882</v>
      </c>
      <c r="AV625">
        <f t="shared" si="479"/>
        <v>0</v>
      </c>
      <c r="AW625">
        <f t="shared" si="480"/>
        <v>0</v>
      </c>
      <c r="AX625">
        <f t="shared" si="510"/>
        <v>0</v>
      </c>
      <c r="AY625">
        <f t="shared" si="481"/>
        <v>0</v>
      </c>
      <c r="AZ625">
        <f t="shared" si="482"/>
        <v>50</v>
      </c>
      <c r="BA625">
        <f t="shared" si="483"/>
        <v>5</v>
      </c>
      <c r="BB625">
        <f t="shared" si="511"/>
        <v>8.1709400070986149E-3</v>
      </c>
      <c r="BC625">
        <f t="shared" si="484"/>
        <v>9.376267690156434E-2</v>
      </c>
      <c r="BD625">
        <f>VLOOKUP(MIN(90,BE625),mortality!$A$4:$G$76,saving_model!BA625+2,FALSE)</f>
        <v>4.688133845078217E-2</v>
      </c>
      <c r="BE625">
        <f t="shared" si="485"/>
        <v>99</v>
      </c>
      <c r="BF625" s="9">
        <f t="shared" si="512"/>
        <v>8.3717735912058888E-4</v>
      </c>
      <c r="BG625" s="7">
        <f>VLOOKUP(saving_model!AZ625,lapse!$B$4:$C$134,2,FALSE)</f>
        <v>0.01</v>
      </c>
      <c r="BI625">
        <f>discount_curve!K609</f>
        <v>0.55902594548628537</v>
      </c>
    </row>
    <row r="626" spans="1:61" x14ac:dyDescent="0.55000000000000004">
      <c r="A626">
        <f t="shared" si="513"/>
        <v>603</v>
      </c>
      <c r="B626" s="19">
        <f t="shared" ca="1" si="486"/>
        <v>0</v>
      </c>
      <c r="C626">
        <f t="shared" si="467"/>
        <v>0</v>
      </c>
      <c r="D626">
        <f t="shared" si="487"/>
        <v>0</v>
      </c>
      <c r="E626">
        <f t="shared" ca="1" si="488"/>
        <v>0</v>
      </c>
      <c r="F626">
        <f t="shared" si="468"/>
        <v>0</v>
      </c>
      <c r="G626">
        <f t="shared" si="489"/>
        <v>0</v>
      </c>
      <c r="H626">
        <f t="shared" si="490"/>
        <v>0</v>
      </c>
      <c r="I626" s="19">
        <f t="shared" si="491"/>
        <v>0</v>
      </c>
      <c r="J626" s="26">
        <f t="shared" si="492"/>
        <v>0</v>
      </c>
      <c r="L626" s="19">
        <f t="shared" si="493"/>
        <v>0</v>
      </c>
      <c r="M626" s="26">
        <f t="shared" si="469"/>
        <v>0</v>
      </c>
      <c r="N626" s="18">
        <f t="shared" si="494"/>
        <v>0</v>
      </c>
      <c r="O626" s="18">
        <f t="shared" si="495"/>
        <v>0</v>
      </c>
      <c r="P626" s="18">
        <f t="shared" si="496"/>
        <v>0</v>
      </c>
      <c r="Q626" s="18">
        <f t="shared" si="497"/>
        <v>0</v>
      </c>
      <c r="R626" s="18">
        <f t="shared" si="498"/>
        <v>0</v>
      </c>
      <c r="S626" s="26">
        <f t="shared" si="499"/>
        <v>0</v>
      </c>
      <c r="T626" s="27">
        <f t="shared" si="500"/>
        <v>0</v>
      </c>
      <c r="U626" s="27"/>
      <c r="V626" s="19">
        <f t="shared" si="470"/>
        <v>0</v>
      </c>
      <c r="W626" s="19">
        <f t="shared" ca="1" si="471"/>
        <v>0</v>
      </c>
      <c r="X626" s="19">
        <f t="shared" si="472"/>
        <v>0</v>
      </c>
      <c r="Y626" s="19">
        <f t="shared" si="473"/>
        <v>0</v>
      </c>
      <c r="Z626" s="19">
        <f t="shared" si="466"/>
        <v>0</v>
      </c>
      <c r="AA626" s="19">
        <f t="shared" ca="1" si="501"/>
        <v>0</v>
      </c>
      <c r="AB626">
        <f t="shared" si="464"/>
        <v>0</v>
      </c>
      <c r="AC626" s="19">
        <f t="shared" si="474"/>
        <v>0</v>
      </c>
      <c r="AD626" s="29">
        <f t="shared" si="465"/>
        <v>0</v>
      </c>
      <c r="AE626" s="19">
        <f t="shared" ca="1" si="475"/>
        <v>0</v>
      </c>
      <c r="AF626" s="29">
        <f t="shared" ca="1" si="502"/>
        <v>0</v>
      </c>
      <c r="AG626" s="19"/>
      <c r="AH626" s="19">
        <f t="shared" si="476"/>
        <v>0</v>
      </c>
      <c r="AI626" s="19">
        <f>SUM($AH$23:AH626)</f>
        <v>100000</v>
      </c>
      <c r="AJ626" s="19">
        <f t="shared" si="503"/>
        <v>168626.82488938776</v>
      </c>
      <c r="AK626" s="19">
        <f t="shared" ca="1" si="504"/>
        <v>168626.82488938776</v>
      </c>
      <c r="AL626" s="20">
        <f ca="1">IF($F$13,OFFSET(product_specs!$J$5,MIN(10,saving_model!AZ626),saving_model!$G$14),0)</f>
        <v>0</v>
      </c>
      <c r="AM626" s="19">
        <f t="shared" si="505"/>
        <v>168626.82488938776</v>
      </c>
      <c r="AN626" s="19">
        <f t="shared" si="514"/>
        <v>168721.08918110581</v>
      </c>
      <c r="AO626" s="19">
        <f t="shared" si="506"/>
        <v>0</v>
      </c>
      <c r="AP626" s="19">
        <f t="shared" si="507"/>
        <v>0</v>
      </c>
      <c r="AQ626" s="18">
        <f t="shared" si="477"/>
        <v>140.60090765092153</v>
      </c>
      <c r="AR626" s="18">
        <f t="shared" si="508"/>
        <v>0</v>
      </c>
      <c r="AS626" s="18">
        <f t="shared" si="509"/>
        <v>92.67323186572699</v>
      </c>
      <c r="AT626" s="3">
        <f>return!Q609</f>
        <v>5.4972691569976639E-4</v>
      </c>
      <c r="AU626" s="8">
        <f t="shared" si="478"/>
        <v>1.2848268483855609</v>
      </c>
      <c r="AV626">
        <f t="shared" si="479"/>
        <v>0</v>
      </c>
      <c r="AW626">
        <f t="shared" si="480"/>
        <v>0</v>
      </c>
      <c r="AX626">
        <f t="shared" si="510"/>
        <v>0</v>
      </c>
      <c r="AY626">
        <f t="shared" si="481"/>
        <v>0</v>
      </c>
      <c r="AZ626">
        <f t="shared" si="482"/>
        <v>50</v>
      </c>
      <c r="BA626">
        <f t="shared" si="483"/>
        <v>5</v>
      </c>
      <c r="BB626">
        <f t="shared" si="511"/>
        <v>8.1709400070986149E-3</v>
      </c>
      <c r="BC626">
        <f t="shared" si="484"/>
        <v>9.376267690156434E-2</v>
      </c>
      <c r="BD626">
        <f>VLOOKUP(MIN(90,BE626),mortality!$A$4:$G$76,saving_model!BA626+2,FALSE)</f>
        <v>4.688133845078217E-2</v>
      </c>
      <c r="BE626">
        <f t="shared" si="485"/>
        <v>99</v>
      </c>
      <c r="BF626" s="9">
        <f t="shared" si="512"/>
        <v>8.3717735912058888E-4</v>
      </c>
      <c r="BG626" s="7">
        <f>VLOOKUP(saving_model!AZ626,lapse!$B$4:$C$134,2,FALSE)</f>
        <v>0.01</v>
      </c>
      <c r="BI626">
        <f>discount_curve!K610</f>
        <v>0.55848616175539911</v>
      </c>
    </row>
    <row r="627" spans="1:61" x14ac:dyDescent="0.55000000000000004">
      <c r="A627">
        <f t="shared" si="513"/>
        <v>604</v>
      </c>
      <c r="B627" s="19">
        <f t="shared" ca="1" si="486"/>
        <v>0</v>
      </c>
      <c r="C627">
        <f t="shared" si="467"/>
        <v>0</v>
      </c>
      <c r="D627">
        <f t="shared" si="487"/>
        <v>0</v>
      </c>
      <c r="E627">
        <f t="shared" ca="1" si="488"/>
        <v>0</v>
      </c>
      <c r="F627">
        <f t="shared" si="468"/>
        <v>0</v>
      </c>
      <c r="G627">
        <f t="shared" si="489"/>
        <v>0</v>
      </c>
      <c r="H627">
        <f t="shared" si="490"/>
        <v>0</v>
      </c>
      <c r="I627" s="19">
        <f t="shared" si="491"/>
        <v>0</v>
      </c>
      <c r="J627" s="26">
        <f t="shared" si="492"/>
        <v>0</v>
      </c>
      <c r="L627" s="19">
        <f t="shared" si="493"/>
        <v>0</v>
      </c>
      <c r="M627" s="26">
        <f t="shared" si="469"/>
        <v>0</v>
      </c>
      <c r="N627" s="18">
        <f t="shared" si="494"/>
        <v>0</v>
      </c>
      <c r="O627" s="18">
        <f t="shared" si="495"/>
        <v>0</v>
      </c>
      <c r="P627" s="18">
        <f t="shared" si="496"/>
        <v>0</v>
      </c>
      <c r="Q627" s="18">
        <f t="shared" si="497"/>
        <v>0</v>
      </c>
      <c r="R627" s="18">
        <f t="shared" si="498"/>
        <v>0</v>
      </c>
      <c r="S627" s="26">
        <f t="shared" si="499"/>
        <v>0</v>
      </c>
      <c r="T627" s="27">
        <f t="shared" si="500"/>
        <v>0</v>
      </c>
      <c r="U627" s="27"/>
      <c r="V627" s="19">
        <f t="shared" si="470"/>
        <v>0</v>
      </c>
      <c r="W627" s="19">
        <f t="shared" ca="1" si="471"/>
        <v>0</v>
      </c>
      <c r="X627" s="19">
        <f t="shared" si="472"/>
        <v>0</v>
      </c>
      <c r="Y627" s="19">
        <f t="shared" si="473"/>
        <v>0</v>
      </c>
      <c r="Z627" s="19">
        <f t="shared" si="466"/>
        <v>0</v>
      </c>
      <c r="AA627" s="19">
        <f t="shared" ca="1" si="501"/>
        <v>0</v>
      </c>
      <c r="AB627">
        <f t="shared" si="464"/>
        <v>0</v>
      </c>
      <c r="AC627" s="19">
        <f t="shared" si="474"/>
        <v>0</v>
      </c>
      <c r="AD627" s="29">
        <f t="shared" si="465"/>
        <v>0</v>
      </c>
      <c r="AE627" s="19">
        <f t="shared" ca="1" si="475"/>
        <v>0</v>
      </c>
      <c r="AF627" s="29">
        <f t="shared" ca="1" si="502"/>
        <v>0</v>
      </c>
      <c r="AG627" s="19"/>
      <c r="AH627" s="19">
        <f t="shared" si="476"/>
        <v>0</v>
      </c>
      <c r="AI627" s="19">
        <f>SUM($AH$23:AH627)</f>
        <v>100000</v>
      </c>
      <c r="AJ627" s="19">
        <f t="shared" si="503"/>
        <v>167550.34428827357</v>
      </c>
      <c r="AK627" s="19">
        <f t="shared" ca="1" si="504"/>
        <v>167550.34428827357</v>
      </c>
      <c r="AL627" s="20">
        <f ca="1">IF($F$13,OFFSET(product_specs!$J$5,MIN(10,saving_model!AZ627),saving_model!$G$14),0)</f>
        <v>0</v>
      </c>
      <c r="AM627" s="19">
        <f t="shared" si="505"/>
        <v>167550.34428827357</v>
      </c>
      <c r="AN627" s="19">
        <f t="shared" si="514"/>
        <v>168673.1615053206</v>
      </c>
      <c r="AO627" s="19">
        <f t="shared" si="506"/>
        <v>0</v>
      </c>
      <c r="AP627" s="19">
        <f t="shared" si="507"/>
        <v>0</v>
      </c>
      <c r="AQ627" s="18">
        <f t="shared" si="477"/>
        <v>140.56096792110051</v>
      </c>
      <c r="AR627" s="18">
        <f t="shared" si="508"/>
        <v>0</v>
      </c>
      <c r="AS627" s="18">
        <f t="shared" si="509"/>
        <v>-1964.5124982518669</v>
      </c>
      <c r="AT627" s="3">
        <f>return!Q610</f>
        <v>-1.165657262741826E-2</v>
      </c>
      <c r="AU627" s="8">
        <f t="shared" si="478"/>
        <v>1.2853609699793411</v>
      </c>
      <c r="AV627">
        <f t="shared" si="479"/>
        <v>0</v>
      </c>
      <c r="AW627">
        <f t="shared" si="480"/>
        <v>0</v>
      </c>
      <c r="AX627">
        <f t="shared" si="510"/>
        <v>0</v>
      </c>
      <c r="AY627">
        <f t="shared" si="481"/>
        <v>0</v>
      </c>
      <c r="AZ627">
        <f t="shared" si="482"/>
        <v>50</v>
      </c>
      <c r="BA627">
        <f t="shared" si="483"/>
        <v>5</v>
      </c>
      <c r="BB627">
        <f t="shared" si="511"/>
        <v>8.1709400070986149E-3</v>
      </c>
      <c r="BC627">
        <f t="shared" si="484"/>
        <v>9.376267690156434E-2</v>
      </c>
      <c r="BD627">
        <f>VLOOKUP(MIN(90,BE627),mortality!$A$4:$G$76,saving_model!BA627+2,FALSE)</f>
        <v>4.688133845078217E-2</v>
      </c>
      <c r="BE627">
        <f t="shared" si="485"/>
        <v>99</v>
      </c>
      <c r="BF627" s="9">
        <f t="shared" si="512"/>
        <v>8.3717735912058888E-4</v>
      </c>
      <c r="BG627" s="7">
        <f>VLOOKUP(saving_model!AZ627,lapse!$B$4:$C$134,2,FALSE)</f>
        <v>0.01</v>
      </c>
      <c r="BI627">
        <f>discount_curve!K611</f>
        <v>0.55794689922836482</v>
      </c>
    </row>
    <row r="628" spans="1:61" x14ac:dyDescent="0.55000000000000004">
      <c r="A628">
        <f t="shared" si="513"/>
        <v>605</v>
      </c>
      <c r="B628" s="19">
        <f t="shared" ca="1" si="486"/>
        <v>0</v>
      </c>
      <c r="C628">
        <f t="shared" si="467"/>
        <v>0</v>
      </c>
      <c r="D628">
        <f t="shared" si="487"/>
        <v>0</v>
      </c>
      <c r="E628">
        <f t="shared" ca="1" si="488"/>
        <v>0</v>
      </c>
      <c r="F628">
        <f t="shared" si="468"/>
        <v>0</v>
      </c>
      <c r="G628">
        <f t="shared" si="489"/>
        <v>0</v>
      </c>
      <c r="H628">
        <f t="shared" si="490"/>
        <v>0</v>
      </c>
      <c r="I628" s="19">
        <f t="shared" si="491"/>
        <v>0</v>
      </c>
      <c r="J628" s="26">
        <f t="shared" si="492"/>
        <v>0</v>
      </c>
      <c r="L628" s="19">
        <f t="shared" si="493"/>
        <v>0</v>
      </c>
      <c r="M628" s="26">
        <f t="shared" si="469"/>
        <v>0</v>
      </c>
      <c r="N628" s="18">
        <f t="shared" si="494"/>
        <v>0</v>
      </c>
      <c r="O628" s="18">
        <f t="shared" si="495"/>
        <v>0</v>
      </c>
      <c r="P628" s="18">
        <f t="shared" si="496"/>
        <v>0</v>
      </c>
      <c r="Q628" s="18">
        <f t="shared" si="497"/>
        <v>0</v>
      </c>
      <c r="R628" s="18">
        <f t="shared" si="498"/>
        <v>0</v>
      </c>
      <c r="S628" s="26">
        <f t="shared" si="499"/>
        <v>0</v>
      </c>
      <c r="T628" s="27">
        <f t="shared" si="500"/>
        <v>0</v>
      </c>
      <c r="U628" s="27"/>
      <c r="V628" s="19">
        <f t="shared" si="470"/>
        <v>0</v>
      </c>
      <c r="W628" s="19">
        <f t="shared" ca="1" si="471"/>
        <v>0</v>
      </c>
      <c r="X628" s="19">
        <f t="shared" si="472"/>
        <v>0</v>
      </c>
      <c r="Y628" s="19">
        <f t="shared" si="473"/>
        <v>0</v>
      </c>
      <c r="Z628" s="19">
        <f t="shared" si="466"/>
        <v>0</v>
      </c>
      <c r="AA628" s="19">
        <f t="shared" ca="1" si="501"/>
        <v>0</v>
      </c>
      <c r="AB628">
        <f t="shared" ref="AB628:AB691" si="515">O628</f>
        <v>0</v>
      </c>
      <c r="AC628" s="19">
        <f t="shared" si="474"/>
        <v>0</v>
      </c>
      <c r="AD628" s="29">
        <f t="shared" ref="AD628:AD691" si="516">AB628-AC628</f>
        <v>0</v>
      </c>
      <c r="AE628" s="19">
        <f t="shared" ca="1" si="475"/>
        <v>0</v>
      </c>
      <c r="AF628" s="29">
        <f t="shared" ca="1" si="502"/>
        <v>0</v>
      </c>
      <c r="AG628" s="19"/>
      <c r="AH628" s="19">
        <f t="shared" si="476"/>
        <v>0</v>
      </c>
      <c r="AI628" s="19">
        <f>SUM($AH$23:AH628)</f>
        <v>100000</v>
      </c>
      <c r="AJ628" s="19">
        <f t="shared" si="503"/>
        <v>167217.3149611413</v>
      </c>
      <c r="AK628" s="19">
        <f t="shared" ca="1" si="504"/>
        <v>167217.3149611413</v>
      </c>
      <c r="AL628" s="20">
        <f ca="1">IF($F$13,OFFSET(product_specs!$J$5,MIN(10,saving_model!AZ628),saving_model!$G$14),0)</f>
        <v>0</v>
      </c>
      <c r="AM628" s="19">
        <f t="shared" si="505"/>
        <v>167217.3149611413</v>
      </c>
      <c r="AN628" s="19">
        <f t="shared" si="514"/>
        <v>166568.08803914764</v>
      </c>
      <c r="AO628" s="19">
        <f t="shared" si="506"/>
        <v>0</v>
      </c>
      <c r="AP628" s="19">
        <f t="shared" si="507"/>
        <v>0</v>
      </c>
      <c r="AQ628" s="18">
        <f t="shared" si="477"/>
        <v>138.80674003262303</v>
      </c>
      <c r="AR628" s="18">
        <f t="shared" si="508"/>
        <v>0</v>
      </c>
      <c r="AS628" s="18">
        <f t="shared" si="509"/>
        <v>1576.0673240525643</v>
      </c>
      <c r="AT628" s="3">
        <f>return!Q611</f>
        <v>9.4698920271125697E-3</v>
      </c>
      <c r="AU628" s="8">
        <f t="shared" si="478"/>
        <v>1.2858953136153968</v>
      </c>
      <c r="AV628">
        <f t="shared" si="479"/>
        <v>0</v>
      </c>
      <c r="AW628">
        <f t="shared" si="480"/>
        <v>0</v>
      </c>
      <c r="AX628">
        <f t="shared" si="510"/>
        <v>0</v>
      </c>
      <c r="AY628">
        <f t="shared" si="481"/>
        <v>0</v>
      </c>
      <c r="AZ628">
        <f t="shared" si="482"/>
        <v>50</v>
      </c>
      <c r="BA628">
        <f t="shared" si="483"/>
        <v>5</v>
      </c>
      <c r="BB628">
        <f t="shared" si="511"/>
        <v>8.1709400070986149E-3</v>
      </c>
      <c r="BC628">
        <f t="shared" si="484"/>
        <v>9.376267690156434E-2</v>
      </c>
      <c r="BD628">
        <f>VLOOKUP(MIN(90,BE628),mortality!$A$4:$G$76,saving_model!BA628+2,FALSE)</f>
        <v>4.688133845078217E-2</v>
      </c>
      <c r="BE628">
        <f t="shared" si="485"/>
        <v>99</v>
      </c>
      <c r="BF628" s="9">
        <f t="shared" si="512"/>
        <v>8.3717735912058888E-4</v>
      </c>
      <c r="BG628" s="7">
        <f>VLOOKUP(saving_model!AZ628,lapse!$B$4:$C$134,2,FALSE)</f>
        <v>0.01</v>
      </c>
      <c r="BI628">
        <f>discount_curve!K612</f>
        <v>0.55740815740191885</v>
      </c>
    </row>
    <row r="629" spans="1:61" x14ac:dyDescent="0.55000000000000004">
      <c r="A629">
        <f t="shared" si="513"/>
        <v>606</v>
      </c>
      <c r="B629" s="19">
        <f t="shared" ca="1" si="486"/>
        <v>0</v>
      </c>
      <c r="C629">
        <f t="shared" si="467"/>
        <v>0</v>
      </c>
      <c r="D629">
        <f t="shared" si="487"/>
        <v>0</v>
      </c>
      <c r="E629">
        <f t="shared" ca="1" si="488"/>
        <v>0</v>
      </c>
      <c r="F629">
        <f t="shared" si="468"/>
        <v>0</v>
      </c>
      <c r="G629">
        <f t="shared" si="489"/>
        <v>0</v>
      </c>
      <c r="H629">
        <f t="shared" si="490"/>
        <v>0</v>
      </c>
      <c r="I629" s="19">
        <f t="shared" si="491"/>
        <v>0</v>
      </c>
      <c r="J629" s="26">
        <f t="shared" si="492"/>
        <v>0</v>
      </c>
      <c r="L629" s="19">
        <f t="shared" si="493"/>
        <v>0</v>
      </c>
      <c r="M629" s="26">
        <f t="shared" si="469"/>
        <v>0</v>
      </c>
      <c r="N629" s="18">
        <f t="shared" si="494"/>
        <v>0</v>
      </c>
      <c r="O629" s="18">
        <f t="shared" si="495"/>
        <v>0</v>
      </c>
      <c r="P629" s="18">
        <f t="shared" si="496"/>
        <v>0</v>
      </c>
      <c r="Q629" s="18">
        <f t="shared" si="497"/>
        <v>0</v>
      </c>
      <c r="R629" s="18">
        <f t="shared" si="498"/>
        <v>0</v>
      </c>
      <c r="S629" s="26">
        <f t="shared" si="499"/>
        <v>0</v>
      </c>
      <c r="T629" s="27">
        <f t="shared" si="500"/>
        <v>0</v>
      </c>
      <c r="U629" s="27"/>
      <c r="V629" s="19">
        <f t="shared" si="470"/>
        <v>0</v>
      </c>
      <c r="W629" s="19">
        <f t="shared" ca="1" si="471"/>
        <v>0</v>
      </c>
      <c r="X629" s="19">
        <f t="shared" si="472"/>
        <v>0</v>
      </c>
      <c r="Y629" s="19">
        <f t="shared" si="473"/>
        <v>0</v>
      </c>
      <c r="Z629" s="19">
        <f t="shared" si="466"/>
        <v>0</v>
      </c>
      <c r="AA629" s="19">
        <f t="shared" ca="1" si="501"/>
        <v>0</v>
      </c>
      <c r="AB629">
        <f t="shared" si="515"/>
        <v>0</v>
      </c>
      <c r="AC629" s="19">
        <f t="shared" si="474"/>
        <v>0</v>
      </c>
      <c r="AD629" s="29">
        <f t="shared" si="516"/>
        <v>0</v>
      </c>
      <c r="AE629" s="19">
        <f t="shared" ca="1" si="475"/>
        <v>0</v>
      </c>
      <c r="AF629" s="29">
        <f t="shared" ca="1" si="502"/>
        <v>0</v>
      </c>
      <c r="AG629" s="19"/>
      <c r="AH629" s="19">
        <f t="shared" si="476"/>
        <v>0</v>
      </c>
      <c r="AI629" s="19">
        <f>SUM($AH$23:AH629)</f>
        <v>100000</v>
      </c>
      <c r="AJ629" s="19">
        <f t="shared" si="503"/>
        <v>167916.87624900357</v>
      </c>
      <c r="AK629" s="19">
        <f t="shared" ca="1" si="504"/>
        <v>167916.87624900357</v>
      </c>
      <c r="AL629" s="20">
        <f ca="1">IF($F$13,OFFSET(product_specs!$J$5,MIN(10,saving_model!AZ629),saving_model!$G$14),0)</f>
        <v>0</v>
      </c>
      <c r="AM629" s="19">
        <f t="shared" si="505"/>
        <v>167916.87624900357</v>
      </c>
      <c r="AN629" s="19">
        <f t="shared" si="514"/>
        <v>168005.34862316758</v>
      </c>
      <c r="AO629" s="19">
        <f t="shared" si="506"/>
        <v>0</v>
      </c>
      <c r="AP629" s="19">
        <f t="shared" si="507"/>
        <v>0</v>
      </c>
      <c r="AQ629" s="18">
        <f t="shared" si="477"/>
        <v>140.004457185973</v>
      </c>
      <c r="AR629" s="18">
        <f t="shared" si="508"/>
        <v>0</v>
      </c>
      <c r="AS629" s="18">
        <f t="shared" si="509"/>
        <v>103.0641660439685</v>
      </c>
      <c r="AT629" s="3">
        <f>return!Q612</f>
        <v>6.1396928923018734E-4</v>
      </c>
      <c r="AU629" s="8">
        <f t="shared" si="478"/>
        <v>1.2864298793860343</v>
      </c>
      <c r="AV629">
        <f t="shared" si="479"/>
        <v>0</v>
      </c>
      <c r="AW629">
        <f t="shared" si="480"/>
        <v>0</v>
      </c>
      <c r="AX629">
        <f t="shared" si="510"/>
        <v>0</v>
      </c>
      <c r="AY629">
        <f t="shared" si="481"/>
        <v>0</v>
      </c>
      <c r="AZ629">
        <f t="shared" si="482"/>
        <v>50</v>
      </c>
      <c r="BA629">
        <f t="shared" si="483"/>
        <v>5</v>
      </c>
      <c r="BB629">
        <f t="shared" si="511"/>
        <v>8.1709400070986149E-3</v>
      </c>
      <c r="BC629">
        <f t="shared" si="484"/>
        <v>9.376267690156434E-2</v>
      </c>
      <c r="BD629">
        <f>VLOOKUP(MIN(90,BE629),mortality!$A$4:$G$76,saving_model!BA629+2,FALSE)</f>
        <v>4.688133845078217E-2</v>
      </c>
      <c r="BE629">
        <f t="shared" si="485"/>
        <v>99</v>
      </c>
      <c r="BF629" s="9">
        <f t="shared" si="512"/>
        <v>8.3717735912058888E-4</v>
      </c>
      <c r="BG629" s="7">
        <f>VLOOKUP(saving_model!AZ629,lapse!$B$4:$C$134,2,FALSE)</f>
        <v>0.01</v>
      </c>
      <c r="BI629">
        <f>discount_curve!K613</f>
        <v>0.55686993577328392</v>
      </c>
    </row>
    <row r="630" spans="1:61" x14ac:dyDescent="0.55000000000000004">
      <c r="A630">
        <f t="shared" si="513"/>
        <v>607</v>
      </c>
      <c r="B630" s="19">
        <f t="shared" ca="1" si="486"/>
        <v>0</v>
      </c>
      <c r="C630">
        <f t="shared" si="467"/>
        <v>0</v>
      </c>
      <c r="D630">
        <f t="shared" si="487"/>
        <v>0</v>
      </c>
      <c r="E630">
        <f t="shared" ca="1" si="488"/>
        <v>0</v>
      </c>
      <c r="F630">
        <f t="shared" si="468"/>
        <v>0</v>
      </c>
      <c r="G630">
        <f t="shared" si="489"/>
        <v>0</v>
      </c>
      <c r="H630">
        <f t="shared" si="490"/>
        <v>0</v>
      </c>
      <c r="I630" s="19">
        <f t="shared" si="491"/>
        <v>0</v>
      </c>
      <c r="J630" s="26">
        <f t="shared" si="492"/>
        <v>0</v>
      </c>
      <c r="L630" s="19">
        <f t="shared" si="493"/>
        <v>0</v>
      </c>
      <c r="M630" s="26">
        <f t="shared" si="469"/>
        <v>0</v>
      </c>
      <c r="N630" s="18">
        <f t="shared" si="494"/>
        <v>0</v>
      </c>
      <c r="O630" s="18">
        <f t="shared" si="495"/>
        <v>0</v>
      </c>
      <c r="P630" s="18">
        <f t="shared" si="496"/>
        <v>0</v>
      </c>
      <c r="Q630" s="18">
        <f t="shared" si="497"/>
        <v>0</v>
      </c>
      <c r="R630" s="18">
        <f t="shared" si="498"/>
        <v>0</v>
      </c>
      <c r="S630" s="26">
        <f t="shared" si="499"/>
        <v>0</v>
      </c>
      <c r="T630" s="27">
        <f t="shared" si="500"/>
        <v>0</v>
      </c>
      <c r="U630" s="27"/>
      <c r="V630" s="19">
        <f t="shared" si="470"/>
        <v>0</v>
      </c>
      <c r="W630" s="19">
        <f t="shared" ca="1" si="471"/>
        <v>0</v>
      </c>
      <c r="X630" s="19">
        <f t="shared" si="472"/>
        <v>0</v>
      </c>
      <c r="Y630" s="19">
        <f t="shared" si="473"/>
        <v>0</v>
      </c>
      <c r="Z630" s="19">
        <f t="shared" si="466"/>
        <v>0</v>
      </c>
      <c r="AA630" s="19">
        <f t="shared" ca="1" si="501"/>
        <v>0</v>
      </c>
      <c r="AB630">
        <f t="shared" si="515"/>
        <v>0</v>
      </c>
      <c r="AC630" s="19">
        <f t="shared" si="474"/>
        <v>0</v>
      </c>
      <c r="AD630" s="29">
        <f t="shared" si="516"/>
        <v>0</v>
      </c>
      <c r="AE630" s="19">
        <f t="shared" ca="1" si="475"/>
        <v>0</v>
      </c>
      <c r="AF630" s="29">
        <f t="shared" ca="1" si="502"/>
        <v>0</v>
      </c>
      <c r="AG630" s="19"/>
      <c r="AH630" s="19">
        <f t="shared" si="476"/>
        <v>0</v>
      </c>
      <c r="AI630" s="19">
        <f>SUM($AH$23:AH630)</f>
        <v>100000</v>
      </c>
      <c r="AJ630" s="19">
        <f t="shared" si="503"/>
        <v>168926.54929639713</v>
      </c>
      <c r="AK630" s="19">
        <f t="shared" ca="1" si="504"/>
        <v>168926.54929639713</v>
      </c>
      <c r="AL630" s="20">
        <f ca="1">IF($F$13,OFFSET(product_specs!$J$5,MIN(10,saving_model!AZ630),saving_model!$G$14),0)</f>
        <v>0</v>
      </c>
      <c r="AM630" s="19">
        <f t="shared" si="505"/>
        <v>168926.54929639713</v>
      </c>
      <c r="AN630" s="19">
        <f t="shared" si="514"/>
        <v>167968.40833202557</v>
      </c>
      <c r="AO630" s="19">
        <f t="shared" si="506"/>
        <v>0</v>
      </c>
      <c r="AP630" s="19">
        <f t="shared" si="507"/>
        <v>0</v>
      </c>
      <c r="AQ630" s="18">
        <f t="shared" si="477"/>
        <v>139.97367361002131</v>
      </c>
      <c r="AR630" s="18">
        <f t="shared" si="508"/>
        <v>0</v>
      </c>
      <c r="AS630" s="18">
        <f t="shared" si="509"/>
        <v>2196.229275963175</v>
      </c>
      <c r="AT630" s="3">
        <f>return!Q613</f>
        <v>1.3086157184467595E-2</v>
      </c>
      <c r="AU630" s="8">
        <f t="shared" si="478"/>
        <v>1.2869646673835979</v>
      </c>
      <c r="AV630">
        <f t="shared" si="479"/>
        <v>0</v>
      </c>
      <c r="AW630">
        <f t="shared" si="480"/>
        <v>0</v>
      </c>
      <c r="AX630">
        <f t="shared" si="510"/>
        <v>0</v>
      </c>
      <c r="AY630">
        <f t="shared" si="481"/>
        <v>0</v>
      </c>
      <c r="AZ630">
        <f t="shared" si="482"/>
        <v>50</v>
      </c>
      <c r="BA630">
        <f t="shared" si="483"/>
        <v>5</v>
      </c>
      <c r="BB630">
        <f t="shared" si="511"/>
        <v>8.1709400070986149E-3</v>
      </c>
      <c r="BC630">
        <f t="shared" si="484"/>
        <v>9.376267690156434E-2</v>
      </c>
      <c r="BD630">
        <f>VLOOKUP(MIN(90,BE630),mortality!$A$4:$G$76,saving_model!BA630+2,FALSE)</f>
        <v>4.688133845078217E-2</v>
      </c>
      <c r="BE630">
        <f t="shared" si="485"/>
        <v>99</v>
      </c>
      <c r="BF630" s="9">
        <f t="shared" si="512"/>
        <v>8.3717735912058888E-4</v>
      </c>
      <c r="BG630" s="7">
        <f>VLOOKUP(saving_model!AZ630,lapse!$B$4:$C$134,2,FALSE)</f>
        <v>0.01</v>
      </c>
      <c r="BI630">
        <f>discount_curve!K614</f>
        <v>0.55633223384016772</v>
      </c>
    </row>
    <row r="631" spans="1:61" x14ac:dyDescent="0.55000000000000004">
      <c r="A631">
        <f t="shared" si="513"/>
        <v>608</v>
      </c>
      <c r="B631" s="19">
        <f t="shared" ca="1" si="486"/>
        <v>0</v>
      </c>
      <c r="C631">
        <f t="shared" si="467"/>
        <v>0</v>
      </c>
      <c r="D631">
        <f t="shared" si="487"/>
        <v>0</v>
      </c>
      <c r="E631">
        <f t="shared" ca="1" si="488"/>
        <v>0</v>
      </c>
      <c r="F631">
        <f t="shared" si="468"/>
        <v>0</v>
      </c>
      <c r="G631">
        <f t="shared" si="489"/>
        <v>0</v>
      </c>
      <c r="H631">
        <f t="shared" si="490"/>
        <v>0</v>
      </c>
      <c r="I631" s="19">
        <f t="shared" si="491"/>
        <v>0</v>
      </c>
      <c r="J631" s="26">
        <f t="shared" si="492"/>
        <v>0</v>
      </c>
      <c r="L631" s="19">
        <f t="shared" si="493"/>
        <v>0</v>
      </c>
      <c r="M631" s="26">
        <f t="shared" si="469"/>
        <v>0</v>
      </c>
      <c r="N631" s="18">
        <f t="shared" si="494"/>
        <v>0</v>
      </c>
      <c r="O631" s="18">
        <f t="shared" si="495"/>
        <v>0</v>
      </c>
      <c r="P631" s="18">
        <f t="shared" si="496"/>
        <v>0</v>
      </c>
      <c r="Q631" s="18">
        <f t="shared" si="497"/>
        <v>0</v>
      </c>
      <c r="R631" s="18">
        <f t="shared" si="498"/>
        <v>0</v>
      </c>
      <c r="S631" s="26">
        <f t="shared" si="499"/>
        <v>0</v>
      </c>
      <c r="T631" s="27">
        <f t="shared" si="500"/>
        <v>0</v>
      </c>
      <c r="U631" s="27"/>
      <c r="V631" s="19">
        <f t="shared" si="470"/>
        <v>0</v>
      </c>
      <c r="W631" s="19">
        <f t="shared" ca="1" si="471"/>
        <v>0</v>
      </c>
      <c r="X631" s="19">
        <f t="shared" si="472"/>
        <v>0</v>
      </c>
      <c r="Y631" s="19">
        <f t="shared" si="473"/>
        <v>0</v>
      </c>
      <c r="Z631" s="19">
        <f t="shared" si="466"/>
        <v>0</v>
      </c>
      <c r="AA631" s="19">
        <f t="shared" ca="1" si="501"/>
        <v>0</v>
      </c>
      <c r="AB631">
        <f t="shared" si="515"/>
        <v>0</v>
      </c>
      <c r="AC631" s="19">
        <f t="shared" si="474"/>
        <v>0</v>
      </c>
      <c r="AD631" s="29">
        <f t="shared" si="516"/>
        <v>0</v>
      </c>
      <c r="AE631" s="19">
        <f t="shared" ca="1" si="475"/>
        <v>0</v>
      </c>
      <c r="AF631" s="29">
        <f t="shared" ca="1" si="502"/>
        <v>0</v>
      </c>
      <c r="AG631" s="19"/>
      <c r="AH631" s="19">
        <f t="shared" si="476"/>
        <v>0</v>
      </c>
      <c r="AI631" s="19">
        <f>SUM($AH$23:AH631)</f>
        <v>100000</v>
      </c>
      <c r="AJ631" s="19">
        <f t="shared" si="503"/>
        <v>169292.55693691224</v>
      </c>
      <c r="AK631" s="19">
        <f t="shared" ca="1" si="504"/>
        <v>169292.55693691224</v>
      </c>
      <c r="AL631" s="20">
        <f ca="1">IF($F$13,OFFSET(product_specs!$J$5,MIN(10,saving_model!AZ631),saving_model!$G$14),0)</f>
        <v>0</v>
      </c>
      <c r="AM631" s="19">
        <f t="shared" si="505"/>
        <v>169292.55693691224</v>
      </c>
      <c r="AN631" s="19">
        <f t="shared" si="514"/>
        <v>170024.66393437874</v>
      </c>
      <c r="AO631" s="19">
        <f t="shared" si="506"/>
        <v>0</v>
      </c>
      <c r="AP631" s="19">
        <f t="shared" si="507"/>
        <v>0</v>
      </c>
      <c r="AQ631" s="18">
        <f t="shared" si="477"/>
        <v>141.6872199453156</v>
      </c>
      <c r="AR631" s="18">
        <f t="shared" si="508"/>
        <v>0</v>
      </c>
      <c r="AS631" s="18">
        <f t="shared" si="509"/>
        <v>-1180.839555042365</v>
      </c>
      <c r="AT631" s="3">
        <f>return!Q614</f>
        <v>-6.9508998363462249E-3</v>
      </c>
      <c r="AU631" s="8">
        <f t="shared" si="478"/>
        <v>1.287499677700471</v>
      </c>
      <c r="AV631">
        <f t="shared" si="479"/>
        <v>0</v>
      </c>
      <c r="AW631">
        <f t="shared" si="480"/>
        <v>0</v>
      </c>
      <c r="AX631">
        <f t="shared" si="510"/>
        <v>0</v>
      </c>
      <c r="AY631">
        <f t="shared" si="481"/>
        <v>0</v>
      </c>
      <c r="AZ631">
        <f t="shared" si="482"/>
        <v>50</v>
      </c>
      <c r="BA631">
        <f t="shared" si="483"/>
        <v>5</v>
      </c>
      <c r="BB631">
        <f t="shared" si="511"/>
        <v>8.1709400070986149E-3</v>
      </c>
      <c r="BC631">
        <f t="shared" si="484"/>
        <v>9.376267690156434E-2</v>
      </c>
      <c r="BD631">
        <f>VLOOKUP(MIN(90,BE631),mortality!$A$4:$G$76,saving_model!BA631+2,FALSE)</f>
        <v>4.688133845078217E-2</v>
      </c>
      <c r="BE631">
        <f t="shared" si="485"/>
        <v>99</v>
      </c>
      <c r="BF631" s="9">
        <f t="shared" si="512"/>
        <v>8.3717735912058888E-4</v>
      </c>
      <c r="BG631" s="7">
        <f>VLOOKUP(saving_model!AZ631,lapse!$B$4:$C$134,2,FALSE)</f>
        <v>0.01</v>
      </c>
      <c r="BI631">
        <f>discount_curve!K615</f>
        <v>0.5557950511007631</v>
      </c>
    </row>
    <row r="632" spans="1:61" x14ac:dyDescent="0.55000000000000004">
      <c r="A632">
        <f t="shared" si="513"/>
        <v>609</v>
      </c>
      <c r="B632" s="19">
        <f t="shared" ca="1" si="486"/>
        <v>0</v>
      </c>
      <c r="C632">
        <f t="shared" si="467"/>
        <v>0</v>
      </c>
      <c r="D632">
        <f t="shared" si="487"/>
        <v>0</v>
      </c>
      <c r="E632">
        <f t="shared" ca="1" si="488"/>
        <v>0</v>
      </c>
      <c r="F632">
        <f t="shared" si="468"/>
        <v>0</v>
      </c>
      <c r="G632">
        <f t="shared" si="489"/>
        <v>0</v>
      </c>
      <c r="H632">
        <f t="shared" si="490"/>
        <v>0</v>
      </c>
      <c r="I632" s="19">
        <f t="shared" si="491"/>
        <v>0</v>
      </c>
      <c r="J632" s="26">
        <f t="shared" si="492"/>
        <v>0</v>
      </c>
      <c r="L632" s="19">
        <f t="shared" si="493"/>
        <v>0</v>
      </c>
      <c r="M632" s="26">
        <f t="shared" si="469"/>
        <v>0</v>
      </c>
      <c r="N632" s="18">
        <f t="shared" si="494"/>
        <v>0</v>
      </c>
      <c r="O632" s="18">
        <f t="shared" si="495"/>
        <v>0</v>
      </c>
      <c r="P632" s="18">
        <f t="shared" si="496"/>
        <v>0</v>
      </c>
      <c r="Q632" s="18">
        <f t="shared" si="497"/>
        <v>0</v>
      </c>
      <c r="R632" s="18">
        <f t="shared" si="498"/>
        <v>0</v>
      </c>
      <c r="S632" s="26">
        <f t="shared" si="499"/>
        <v>0</v>
      </c>
      <c r="T632" s="27">
        <f t="shared" si="500"/>
        <v>0</v>
      </c>
      <c r="U632" s="27"/>
      <c r="V632" s="19">
        <f t="shared" si="470"/>
        <v>0</v>
      </c>
      <c r="W632" s="19">
        <f t="shared" ca="1" si="471"/>
        <v>0</v>
      </c>
      <c r="X632" s="19">
        <f t="shared" si="472"/>
        <v>0</v>
      </c>
      <c r="Y632" s="19">
        <f t="shared" si="473"/>
        <v>0</v>
      </c>
      <c r="Z632" s="19">
        <f t="shared" si="466"/>
        <v>0</v>
      </c>
      <c r="AA632" s="19">
        <f t="shared" ca="1" si="501"/>
        <v>0</v>
      </c>
      <c r="AB632">
        <f t="shared" si="515"/>
        <v>0</v>
      </c>
      <c r="AC632" s="19">
        <f t="shared" si="474"/>
        <v>0</v>
      </c>
      <c r="AD632" s="29">
        <f t="shared" si="516"/>
        <v>0</v>
      </c>
      <c r="AE632" s="19">
        <f t="shared" ca="1" si="475"/>
        <v>0</v>
      </c>
      <c r="AF632" s="29">
        <f t="shared" ca="1" si="502"/>
        <v>0</v>
      </c>
      <c r="AG632" s="19"/>
      <c r="AH632" s="19">
        <f t="shared" si="476"/>
        <v>0</v>
      </c>
      <c r="AI632" s="19">
        <f>SUM($AH$23:AH632)</f>
        <v>100000</v>
      </c>
      <c r="AJ632" s="19">
        <f t="shared" si="503"/>
        <v>169937.1745303784</v>
      </c>
      <c r="AK632" s="19">
        <f t="shared" ca="1" si="504"/>
        <v>169937.1745303784</v>
      </c>
      <c r="AL632" s="20">
        <f ca="1">IF($F$13,OFFSET(product_specs!$J$5,MIN(10,saving_model!AZ632),saving_model!$G$14),0)</f>
        <v>0</v>
      </c>
      <c r="AM632" s="19">
        <f t="shared" si="505"/>
        <v>169937.1745303784</v>
      </c>
      <c r="AN632" s="19">
        <f t="shared" si="514"/>
        <v>168702.13715939107</v>
      </c>
      <c r="AO632" s="19">
        <f t="shared" si="506"/>
        <v>0</v>
      </c>
      <c r="AP632" s="19">
        <f t="shared" si="507"/>
        <v>0</v>
      </c>
      <c r="AQ632" s="18">
        <f t="shared" si="477"/>
        <v>140.58511429949257</v>
      </c>
      <c r="AR632" s="18">
        <f t="shared" si="508"/>
        <v>0</v>
      </c>
      <c r="AS632" s="18">
        <f t="shared" si="509"/>
        <v>2751.2449705736149</v>
      </c>
      <c r="AT632" s="3">
        <f>return!Q615</f>
        <v>1.6321901033740094E-2</v>
      </c>
      <c r="AU632" s="8">
        <f t="shared" si="478"/>
        <v>1.2880349104290749</v>
      </c>
      <c r="AV632">
        <f t="shared" si="479"/>
        <v>0</v>
      </c>
      <c r="AW632">
        <f t="shared" si="480"/>
        <v>0</v>
      </c>
      <c r="AX632">
        <f t="shared" si="510"/>
        <v>0</v>
      </c>
      <c r="AY632">
        <f t="shared" si="481"/>
        <v>0</v>
      </c>
      <c r="AZ632">
        <f t="shared" si="482"/>
        <v>50</v>
      </c>
      <c r="BA632">
        <f t="shared" si="483"/>
        <v>5</v>
      </c>
      <c r="BB632">
        <f t="shared" si="511"/>
        <v>8.1709400070986149E-3</v>
      </c>
      <c r="BC632">
        <f t="shared" si="484"/>
        <v>9.376267690156434E-2</v>
      </c>
      <c r="BD632">
        <f>VLOOKUP(MIN(90,BE632),mortality!$A$4:$G$76,saving_model!BA632+2,FALSE)</f>
        <v>4.688133845078217E-2</v>
      </c>
      <c r="BE632">
        <f t="shared" si="485"/>
        <v>99</v>
      </c>
      <c r="BF632" s="9">
        <f t="shared" si="512"/>
        <v>8.3717735912058888E-4</v>
      </c>
      <c r="BG632" s="7">
        <f>VLOOKUP(saving_model!AZ632,lapse!$B$4:$C$134,2,FALSE)</f>
        <v>0.01</v>
      </c>
      <c r="BI632">
        <f>discount_curve!K616</f>
        <v>0.55525838705374775</v>
      </c>
    </row>
    <row r="633" spans="1:61" x14ac:dyDescent="0.55000000000000004">
      <c r="A633">
        <f t="shared" si="513"/>
        <v>610</v>
      </c>
      <c r="B633" s="19">
        <f t="shared" ca="1" si="486"/>
        <v>0</v>
      </c>
      <c r="C633">
        <f t="shared" si="467"/>
        <v>0</v>
      </c>
      <c r="D633">
        <f t="shared" si="487"/>
        <v>0</v>
      </c>
      <c r="E633">
        <f t="shared" ca="1" si="488"/>
        <v>0</v>
      </c>
      <c r="F633">
        <f t="shared" si="468"/>
        <v>0</v>
      </c>
      <c r="G633">
        <f t="shared" si="489"/>
        <v>0</v>
      </c>
      <c r="H633">
        <f t="shared" si="490"/>
        <v>0</v>
      </c>
      <c r="I633" s="19">
        <f t="shared" si="491"/>
        <v>0</v>
      </c>
      <c r="J633" s="26">
        <f t="shared" si="492"/>
        <v>0</v>
      </c>
      <c r="L633" s="19">
        <f t="shared" si="493"/>
        <v>0</v>
      </c>
      <c r="M633" s="26">
        <f t="shared" si="469"/>
        <v>0</v>
      </c>
      <c r="N633" s="18">
        <f t="shared" si="494"/>
        <v>0</v>
      </c>
      <c r="O633" s="18">
        <f t="shared" si="495"/>
        <v>0</v>
      </c>
      <c r="P633" s="18">
        <f t="shared" si="496"/>
        <v>0</v>
      </c>
      <c r="Q633" s="18">
        <f t="shared" si="497"/>
        <v>0</v>
      </c>
      <c r="R633" s="18">
        <f t="shared" si="498"/>
        <v>0</v>
      </c>
      <c r="S633" s="26">
        <f t="shared" si="499"/>
        <v>0</v>
      </c>
      <c r="T633" s="27">
        <f t="shared" si="500"/>
        <v>0</v>
      </c>
      <c r="U633" s="27"/>
      <c r="V633" s="19">
        <f t="shared" si="470"/>
        <v>0</v>
      </c>
      <c r="W633" s="19">
        <f t="shared" ca="1" si="471"/>
        <v>0</v>
      </c>
      <c r="X633" s="19">
        <f t="shared" si="472"/>
        <v>0</v>
      </c>
      <c r="Y633" s="19">
        <f t="shared" si="473"/>
        <v>0</v>
      </c>
      <c r="Z633" s="19">
        <f t="shared" si="466"/>
        <v>0</v>
      </c>
      <c r="AA633" s="19">
        <f t="shared" ca="1" si="501"/>
        <v>0</v>
      </c>
      <c r="AB633">
        <f t="shared" si="515"/>
        <v>0</v>
      </c>
      <c r="AC633" s="19">
        <f t="shared" si="474"/>
        <v>0</v>
      </c>
      <c r="AD633" s="29">
        <f t="shared" si="516"/>
        <v>0</v>
      </c>
      <c r="AE633" s="19">
        <f t="shared" ca="1" si="475"/>
        <v>0</v>
      </c>
      <c r="AF633" s="29">
        <f t="shared" ca="1" si="502"/>
        <v>0</v>
      </c>
      <c r="AG633" s="19"/>
      <c r="AH633" s="19">
        <f t="shared" si="476"/>
        <v>0</v>
      </c>
      <c r="AI633" s="19">
        <f>SUM($AH$23:AH633)</f>
        <v>100000</v>
      </c>
      <c r="AJ633" s="19">
        <f t="shared" si="503"/>
        <v>172019.50639442779</v>
      </c>
      <c r="AK633" s="19">
        <f t="shared" ca="1" si="504"/>
        <v>172019.50639442779</v>
      </c>
      <c r="AL633" s="20">
        <f ca="1">IF($F$13,OFFSET(product_specs!$J$5,MIN(10,saving_model!AZ633),saving_model!$G$14),0)</f>
        <v>0</v>
      </c>
      <c r="AM633" s="19">
        <f t="shared" si="505"/>
        <v>172019.50639442779</v>
      </c>
      <c r="AN633" s="19">
        <f t="shared" si="514"/>
        <v>171312.79701566519</v>
      </c>
      <c r="AO633" s="19">
        <f t="shared" si="506"/>
        <v>0</v>
      </c>
      <c r="AP633" s="19">
        <f t="shared" si="507"/>
        <v>0</v>
      </c>
      <c r="AQ633" s="18">
        <f t="shared" si="477"/>
        <v>142.76066417972098</v>
      </c>
      <c r="AR633" s="18">
        <f t="shared" si="508"/>
        <v>0</v>
      </c>
      <c r="AS633" s="18">
        <f t="shared" si="509"/>
        <v>1698.9400858846534</v>
      </c>
      <c r="AT633" s="3">
        <f>return!Q616</f>
        <v>9.9254526206677962E-3</v>
      </c>
      <c r="AU633" s="8">
        <f t="shared" si="478"/>
        <v>1.2885703656618694</v>
      </c>
      <c r="AV633">
        <f t="shared" si="479"/>
        <v>0</v>
      </c>
      <c r="AW633">
        <f t="shared" si="480"/>
        <v>0</v>
      </c>
      <c r="AX633">
        <f t="shared" si="510"/>
        <v>0</v>
      </c>
      <c r="AY633">
        <f t="shared" si="481"/>
        <v>0</v>
      </c>
      <c r="AZ633">
        <f t="shared" si="482"/>
        <v>50</v>
      </c>
      <c r="BA633">
        <f t="shared" si="483"/>
        <v>5</v>
      </c>
      <c r="BB633">
        <f t="shared" si="511"/>
        <v>8.1709400070986149E-3</v>
      </c>
      <c r="BC633">
        <f t="shared" si="484"/>
        <v>9.376267690156434E-2</v>
      </c>
      <c r="BD633">
        <f>VLOOKUP(MIN(90,BE633),mortality!$A$4:$G$76,saving_model!BA633+2,FALSE)</f>
        <v>4.688133845078217E-2</v>
      </c>
      <c r="BE633">
        <f t="shared" si="485"/>
        <v>99</v>
      </c>
      <c r="BF633" s="9">
        <f t="shared" si="512"/>
        <v>8.3717735912058888E-4</v>
      </c>
      <c r="BG633" s="7">
        <f>VLOOKUP(saving_model!AZ633,lapse!$B$4:$C$134,2,FALSE)</f>
        <v>0.01</v>
      </c>
      <c r="BI633">
        <f>discount_curve!K617</f>
        <v>0.55472224119828306</v>
      </c>
    </row>
    <row r="634" spans="1:61" x14ac:dyDescent="0.55000000000000004">
      <c r="A634">
        <f t="shared" si="513"/>
        <v>611</v>
      </c>
      <c r="B634" s="19">
        <f t="shared" ca="1" si="486"/>
        <v>0</v>
      </c>
      <c r="C634">
        <f t="shared" si="467"/>
        <v>0</v>
      </c>
      <c r="D634">
        <f t="shared" si="487"/>
        <v>0</v>
      </c>
      <c r="E634">
        <f t="shared" ca="1" si="488"/>
        <v>0</v>
      </c>
      <c r="F634">
        <f t="shared" si="468"/>
        <v>0</v>
      </c>
      <c r="G634">
        <f t="shared" si="489"/>
        <v>0</v>
      </c>
      <c r="H634">
        <f t="shared" si="490"/>
        <v>0</v>
      </c>
      <c r="I634" s="19">
        <f t="shared" si="491"/>
        <v>0</v>
      </c>
      <c r="J634" s="26">
        <f t="shared" si="492"/>
        <v>0</v>
      </c>
      <c r="L634" s="19">
        <f t="shared" si="493"/>
        <v>0</v>
      </c>
      <c r="M634" s="26">
        <f t="shared" si="469"/>
        <v>0</v>
      </c>
      <c r="N634" s="18">
        <f t="shared" si="494"/>
        <v>0</v>
      </c>
      <c r="O634" s="18">
        <f t="shared" si="495"/>
        <v>0</v>
      </c>
      <c r="P634" s="18">
        <f t="shared" si="496"/>
        <v>0</v>
      </c>
      <c r="Q634" s="18">
        <f t="shared" si="497"/>
        <v>0</v>
      </c>
      <c r="R634" s="18">
        <f t="shared" si="498"/>
        <v>0</v>
      </c>
      <c r="S634" s="26">
        <f t="shared" si="499"/>
        <v>0</v>
      </c>
      <c r="T634" s="27">
        <f t="shared" si="500"/>
        <v>0</v>
      </c>
      <c r="U634" s="27"/>
      <c r="V634" s="19">
        <f t="shared" si="470"/>
        <v>0</v>
      </c>
      <c r="W634" s="19">
        <f t="shared" ca="1" si="471"/>
        <v>0</v>
      </c>
      <c r="X634" s="19">
        <f t="shared" si="472"/>
        <v>0</v>
      </c>
      <c r="Y634" s="19">
        <f t="shared" si="473"/>
        <v>0</v>
      </c>
      <c r="Z634" s="19">
        <f t="shared" si="466"/>
        <v>0</v>
      </c>
      <c r="AA634" s="19">
        <f t="shared" ca="1" si="501"/>
        <v>0</v>
      </c>
      <c r="AB634">
        <f t="shared" si="515"/>
        <v>0</v>
      </c>
      <c r="AC634" s="19">
        <f t="shared" si="474"/>
        <v>0</v>
      </c>
      <c r="AD634" s="29">
        <f t="shared" si="516"/>
        <v>0</v>
      </c>
      <c r="AE634" s="19">
        <f t="shared" ca="1" si="475"/>
        <v>0</v>
      </c>
      <c r="AF634" s="29">
        <f t="shared" ca="1" si="502"/>
        <v>0</v>
      </c>
      <c r="AG634" s="19"/>
      <c r="AH634" s="19">
        <f t="shared" si="476"/>
        <v>0</v>
      </c>
      <c r="AI634" s="19">
        <f>SUM($AH$23:AH634)</f>
        <v>100000</v>
      </c>
      <c r="AJ634" s="19">
        <f t="shared" si="503"/>
        <v>172903.35250116556</v>
      </c>
      <c r="AK634" s="19">
        <f t="shared" ca="1" si="504"/>
        <v>172903.35250116556</v>
      </c>
      <c r="AL634" s="20">
        <f ca="1">IF($F$13,OFFSET(product_specs!$J$5,MIN(10,saving_model!AZ634),saving_model!$G$14),0)</f>
        <v>0</v>
      </c>
      <c r="AM634" s="19">
        <f t="shared" si="505"/>
        <v>172903.35250116556</v>
      </c>
      <c r="AN634" s="19">
        <f t="shared" si="514"/>
        <v>172868.97643737012</v>
      </c>
      <c r="AO634" s="19">
        <f t="shared" si="506"/>
        <v>0</v>
      </c>
      <c r="AP634" s="19">
        <f t="shared" si="507"/>
        <v>0</v>
      </c>
      <c r="AQ634" s="18">
        <f t="shared" si="477"/>
        <v>144.05748036447508</v>
      </c>
      <c r="AR634" s="18">
        <f t="shared" si="508"/>
        <v>0</v>
      </c>
      <c r="AS634" s="18">
        <f t="shared" si="509"/>
        <v>356.86708831985578</v>
      </c>
      <c r="AT634" s="3">
        <f>return!Q617</f>
        <v>2.0661007715319091E-3</v>
      </c>
      <c r="AU634" s="8">
        <f t="shared" si="478"/>
        <v>1.289106043491353</v>
      </c>
      <c r="AV634">
        <f t="shared" si="479"/>
        <v>0</v>
      </c>
      <c r="AW634">
        <f t="shared" si="480"/>
        <v>0</v>
      </c>
      <c r="AX634">
        <f t="shared" si="510"/>
        <v>0</v>
      </c>
      <c r="AY634">
        <f t="shared" si="481"/>
        <v>0</v>
      </c>
      <c r="AZ634">
        <f t="shared" si="482"/>
        <v>50</v>
      </c>
      <c r="BA634">
        <f t="shared" si="483"/>
        <v>5</v>
      </c>
      <c r="BB634">
        <f t="shared" si="511"/>
        <v>8.1709400070986149E-3</v>
      </c>
      <c r="BC634">
        <f t="shared" si="484"/>
        <v>9.376267690156434E-2</v>
      </c>
      <c r="BD634">
        <f>VLOOKUP(MIN(90,BE634),mortality!$A$4:$G$76,saving_model!BA634+2,FALSE)</f>
        <v>4.688133845078217E-2</v>
      </c>
      <c r="BE634">
        <f t="shared" si="485"/>
        <v>99</v>
      </c>
      <c r="BF634" s="9">
        <f t="shared" si="512"/>
        <v>8.3717735912058888E-4</v>
      </c>
      <c r="BG634" s="7">
        <f>VLOOKUP(saving_model!AZ634,lapse!$B$4:$C$134,2,FALSE)</f>
        <v>0.01</v>
      </c>
      <c r="BI634">
        <f>discount_curve!K618</f>
        <v>0.55418661303401384</v>
      </c>
    </row>
    <row r="635" spans="1:61" x14ac:dyDescent="0.55000000000000004">
      <c r="A635">
        <f t="shared" si="513"/>
        <v>612</v>
      </c>
      <c r="B635" s="19">
        <f t="shared" ca="1" si="486"/>
        <v>0</v>
      </c>
      <c r="C635">
        <f t="shared" si="467"/>
        <v>0</v>
      </c>
      <c r="D635">
        <f t="shared" si="487"/>
        <v>0</v>
      </c>
      <c r="E635">
        <f t="shared" ca="1" si="488"/>
        <v>0</v>
      </c>
      <c r="F635">
        <f t="shared" si="468"/>
        <v>0</v>
      </c>
      <c r="G635">
        <f t="shared" si="489"/>
        <v>0</v>
      </c>
      <c r="H635">
        <f t="shared" si="490"/>
        <v>0</v>
      </c>
      <c r="I635" s="19">
        <f t="shared" si="491"/>
        <v>0</v>
      </c>
      <c r="J635" s="26">
        <f t="shared" si="492"/>
        <v>0</v>
      </c>
      <c r="L635" s="19">
        <f t="shared" si="493"/>
        <v>0</v>
      </c>
      <c r="M635" s="26">
        <f t="shared" si="469"/>
        <v>0</v>
      </c>
      <c r="N635" s="18">
        <f t="shared" si="494"/>
        <v>0</v>
      </c>
      <c r="O635" s="18">
        <f t="shared" si="495"/>
        <v>0</v>
      </c>
      <c r="P635" s="18">
        <f t="shared" si="496"/>
        <v>0</v>
      </c>
      <c r="Q635" s="18">
        <f t="shared" si="497"/>
        <v>0</v>
      </c>
      <c r="R635" s="18">
        <f t="shared" si="498"/>
        <v>0</v>
      </c>
      <c r="S635" s="26">
        <f t="shared" si="499"/>
        <v>0</v>
      </c>
      <c r="T635" s="27">
        <f t="shared" si="500"/>
        <v>0</v>
      </c>
      <c r="U635" s="27"/>
      <c r="V635" s="19">
        <f t="shared" si="470"/>
        <v>0</v>
      </c>
      <c r="W635" s="19">
        <f t="shared" ca="1" si="471"/>
        <v>0</v>
      </c>
      <c r="X635" s="19">
        <f t="shared" si="472"/>
        <v>0</v>
      </c>
      <c r="Y635" s="19">
        <f t="shared" si="473"/>
        <v>0</v>
      </c>
      <c r="Z635" s="19">
        <f t="shared" si="466"/>
        <v>0</v>
      </c>
      <c r="AA635" s="19">
        <f t="shared" ca="1" si="501"/>
        <v>0</v>
      </c>
      <c r="AB635">
        <f t="shared" si="515"/>
        <v>0</v>
      </c>
      <c r="AC635" s="19">
        <f t="shared" si="474"/>
        <v>0</v>
      </c>
      <c r="AD635" s="29">
        <f t="shared" si="516"/>
        <v>0</v>
      </c>
      <c r="AE635" s="19">
        <f t="shared" ca="1" si="475"/>
        <v>0</v>
      </c>
      <c r="AF635" s="29">
        <f t="shared" ca="1" si="502"/>
        <v>0</v>
      </c>
      <c r="AG635" s="19"/>
      <c r="AH635" s="19">
        <f t="shared" si="476"/>
        <v>0</v>
      </c>
      <c r="AI635" s="19">
        <f>SUM($AH$23:AH635)</f>
        <v>100000</v>
      </c>
      <c r="AJ635" s="19">
        <f t="shared" si="503"/>
        <v>172346.88909627119</v>
      </c>
      <c r="AK635" s="19">
        <f t="shared" ca="1" si="504"/>
        <v>172346.88909627119</v>
      </c>
      <c r="AL635" s="20">
        <f ca="1">IF($F$13,OFFSET(product_specs!$J$5,MIN(10,saving_model!AZ635),saving_model!$G$14),0)</f>
        <v>0</v>
      </c>
      <c r="AM635" s="19">
        <f t="shared" si="505"/>
        <v>172346.88909627119</v>
      </c>
      <c r="AN635" s="19">
        <f t="shared" si="514"/>
        <v>173081.78604532548</v>
      </c>
      <c r="AO635" s="19">
        <f t="shared" si="506"/>
        <v>0</v>
      </c>
      <c r="AP635" s="19">
        <f t="shared" si="507"/>
        <v>0</v>
      </c>
      <c r="AQ635" s="18">
        <f t="shared" si="477"/>
        <v>144.23482170443791</v>
      </c>
      <c r="AR635" s="18">
        <f t="shared" si="508"/>
        <v>0</v>
      </c>
      <c r="AS635" s="18">
        <f t="shared" si="509"/>
        <v>-1181.3242546996951</v>
      </c>
      <c r="AT635" s="3">
        <f>return!Q618</f>
        <v>-6.8309296988492418E-3</v>
      </c>
      <c r="AU635" s="8">
        <f t="shared" si="478"/>
        <v>1.2896419440100624</v>
      </c>
      <c r="AV635">
        <f t="shared" si="479"/>
        <v>0</v>
      </c>
      <c r="AW635">
        <f t="shared" si="480"/>
        <v>0</v>
      </c>
      <c r="AX635">
        <f t="shared" si="510"/>
        <v>0</v>
      </c>
      <c r="AY635">
        <f t="shared" si="481"/>
        <v>0</v>
      </c>
      <c r="AZ635">
        <f t="shared" si="482"/>
        <v>51</v>
      </c>
      <c r="BA635">
        <f t="shared" si="483"/>
        <v>5</v>
      </c>
      <c r="BB635">
        <f t="shared" si="511"/>
        <v>8.1709400070986149E-3</v>
      </c>
      <c r="BC635">
        <f t="shared" si="484"/>
        <v>9.376267690156434E-2</v>
      </c>
      <c r="BD635">
        <f>VLOOKUP(MIN(90,BE635),mortality!$A$4:$G$76,saving_model!BA635+2,FALSE)</f>
        <v>4.688133845078217E-2</v>
      </c>
      <c r="BE635">
        <f t="shared" si="485"/>
        <v>100</v>
      </c>
      <c r="BF635" s="9">
        <f t="shared" si="512"/>
        <v>8.3717735912058888E-4</v>
      </c>
      <c r="BG635" s="7">
        <f>VLOOKUP(saving_model!AZ635,lapse!$B$4:$C$134,2,FALSE)</f>
        <v>0.01</v>
      </c>
      <c r="BI635">
        <f>discount_curve!K619</f>
        <v>0.55058997839156876</v>
      </c>
    </row>
    <row r="636" spans="1:61" x14ac:dyDescent="0.55000000000000004">
      <c r="A636">
        <f t="shared" si="513"/>
        <v>613</v>
      </c>
      <c r="B636" s="19">
        <f t="shared" ca="1" si="486"/>
        <v>0</v>
      </c>
      <c r="C636">
        <f t="shared" si="467"/>
        <v>0</v>
      </c>
      <c r="D636">
        <f t="shared" si="487"/>
        <v>0</v>
      </c>
      <c r="E636">
        <f t="shared" ca="1" si="488"/>
        <v>0</v>
      </c>
      <c r="F636">
        <f t="shared" si="468"/>
        <v>0</v>
      </c>
      <c r="G636">
        <f t="shared" si="489"/>
        <v>0</v>
      </c>
      <c r="H636">
        <f t="shared" si="490"/>
        <v>0</v>
      </c>
      <c r="I636" s="19">
        <f t="shared" si="491"/>
        <v>0</v>
      </c>
      <c r="J636" s="26">
        <f t="shared" si="492"/>
        <v>0</v>
      </c>
      <c r="L636" s="19">
        <f t="shared" si="493"/>
        <v>0</v>
      </c>
      <c r="M636" s="26">
        <f t="shared" si="469"/>
        <v>0</v>
      </c>
      <c r="N636" s="18">
        <f t="shared" si="494"/>
        <v>0</v>
      </c>
      <c r="O636" s="18">
        <f t="shared" si="495"/>
        <v>0</v>
      </c>
      <c r="P636" s="18">
        <f t="shared" si="496"/>
        <v>0</v>
      </c>
      <c r="Q636" s="18">
        <f t="shared" si="497"/>
        <v>0</v>
      </c>
      <c r="R636" s="18">
        <f t="shared" si="498"/>
        <v>0</v>
      </c>
      <c r="S636" s="26">
        <f t="shared" si="499"/>
        <v>0</v>
      </c>
      <c r="T636" s="27">
        <f t="shared" si="500"/>
        <v>0</v>
      </c>
      <c r="U636" s="27"/>
      <c r="V636" s="19">
        <f t="shared" si="470"/>
        <v>0</v>
      </c>
      <c r="W636" s="19">
        <f t="shared" ca="1" si="471"/>
        <v>0</v>
      </c>
      <c r="X636" s="19">
        <f t="shared" si="472"/>
        <v>0</v>
      </c>
      <c r="Y636" s="19">
        <f t="shared" si="473"/>
        <v>0</v>
      </c>
      <c r="Z636" s="19">
        <f t="shared" si="466"/>
        <v>0</v>
      </c>
      <c r="AA636" s="19">
        <f t="shared" ca="1" si="501"/>
        <v>0</v>
      </c>
      <c r="AB636">
        <f t="shared" si="515"/>
        <v>0</v>
      </c>
      <c r="AC636" s="19">
        <f t="shared" si="474"/>
        <v>0</v>
      </c>
      <c r="AD636" s="29">
        <f t="shared" si="516"/>
        <v>0</v>
      </c>
      <c r="AE636" s="19">
        <f t="shared" ca="1" si="475"/>
        <v>0</v>
      </c>
      <c r="AF636" s="29">
        <f t="shared" ca="1" si="502"/>
        <v>0</v>
      </c>
      <c r="AG636" s="19"/>
      <c r="AH636" s="19">
        <f t="shared" si="476"/>
        <v>0</v>
      </c>
      <c r="AI636" s="19">
        <f>SUM($AH$23:AH636)</f>
        <v>100000</v>
      </c>
      <c r="AJ636" s="19">
        <f t="shared" si="503"/>
        <v>171213.98449261571</v>
      </c>
      <c r="AK636" s="19">
        <f t="shared" ca="1" si="504"/>
        <v>171213.98449261571</v>
      </c>
      <c r="AL636" s="20">
        <f ca="1">IF($F$13,OFFSET(product_specs!$J$5,MIN(10,saving_model!AZ636),saving_model!$G$14),0)</f>
        <v>0</v>
      </c>
      <c r="AM636" s="19">
        <f t="shared" si="505"/>
        <v>171213.98449261571</v>
      </c>
      <c r="AN636" s="19">
        <f t="shared" si="514"/>
        <v>171756.22696892134</v>
      </c>
      <c r="AO636" s="19">
        <f t="shared" si="506"/>
        <v>0</v>
      </c>
      <c r="AP636" s="19">
        <f t="shared" si="507"/>
        <v>0</v>
      </c>
      <c r="AQ636" s="18">
        <f t="shared" si="477"/>
        <v>143.13018914076778</v>
      </c>
      <c r="AR636" s="18">
        <f t="shared" si="508"/>
        <v>0</v>
      </c>
      <c r="AS636" s="18">
        <f t="shared" si="509"/>
        <v>-798.22457432972749</v>
      </c>
      <c r="AT636" s="3">
        <f>return!Q619</f>
        <v>-4.6513033638337919E-3</v>
      </c>
      <c r="AU636" s="8">
        <f t="shared" si="478"/>
        <v>1.2901780673105725</v>
      </c>
      <c r="AV636">
        <f t="shared" si="479"/>
        <v>0</v>
      </c>
      <c r="AW636">
        <f t="shared" si="480"/>
        <v>0</v>
      </c>
      <c r="AX636">
        <f t="shared" si="510"/>
        <v>0</v>
      </c>
      <c r="AY636">
        <f t="shared" si="481"/>
        <v>0</v>
      </c>
      <c r="AZ636">
        <f t="shared" si="482"/>
        <v>51</v>
      </c>
      <c r="BA636">
        <f t="shared" si="483"/>
        <v>5</v>
      </c>
      <c r="BB636">
        <f t="shared" si="511"/>
        <v>8.1709400070986149E-3</v>
      </c>
      <c r="BC636">
        <f t="shared" si="484"/>
        <v>9.376267690156434E-2</v>
      </c>
      <c r="BD636">
        <f>VLOOKUP(MIN(90,BE636),mortality!$A$4:$G$76,saving_model!BA636+2,FALSE)</f>
        <v>4.688133845078217E-2</v>
      </c>
      <c r="BE636">
        <f t="shared" si="485"/>
        <v>100</v>
      </c>
      <c r="BF636" s="9">
        <f t="shared" si="512"/>
        <v>8.3717735912058888E-4</v>
      </c>
      <c r="BG636" s="7">
        <f>VLOOKUP(saving_model!AZ636,lapse!$B$4:$C$134,2,FALSE)</f>
        <v>0.01</v>
      </c>
      <c r="BI636">
        <f>discount_curve!K620</f>
        <v>0.55005335646014308</v>
      </c>
    </row>
    <row r="637" spans="1:61" x14ac:dyDescent="0.55000000000000004">
      <c r="A637">
        <f t="shared" si="513"/>
        <v>614</v>
      </c>
      <c r="B637" s="19">
        <f t="shared" ca="1" si="486"/>
        <v>0</v>
      </c>
      <c r="C637">
        <f t="shared" si="467"/>
        <v>0</v>
      </c>
      <c r="D637">
        <f t="shared" si="487"/>
        <v>0</v>
      </c>
      <c r="E637">
        <f t="shared" ca="1" si="488"/>
        <v>0</v>
      </c>
      <c r="F637">
        <f t="shared" si="468"/>
        <v>0</v>
      </c>
      <c r="G637">
        <f t="shared" si="489"/>
        <v>0</v>
      </c>
      <c r="H637">
        <f t="shared" si="490"/>
        <v>0</v>
      </c>
      <c r="I637" s="19">
        <f t="shared" si="491"/>
        <v>0</v>
      </c>
      <c r="J637" s="26">
        <f t="shared" si="492"/>
        <v>0</v>
      </c>
      <c r="L637" s="19">
        <f t="shared" si="493"/>
        <v>0</v>
      </c>
      <c r="M637" s="26">
        <f t="shared" si="469"/>
        <v>0</v>
      </c>
      <c r="N637" s="18">
        <f t="shared" si="494"/>
        <v>0</v>
      </c>
      <c r="O637" s="18">
        <f t="shared" si="495"/>
        <v>0</v>
      </c>
      <c r="P637" s="18">
        <f t="shared" si="496"/>
        <v>0</v>
      </c>
      <c r="Q637" s="18">
        <f t="shared" si="497"/>
        <v>0</v>
      </c>
      <c r="R637" s="18">
        <f t="shared" si="498"/>
        <v>0</v>
      </c>
      <c r="S637" s="26">
        <f t="shared" si="499"/>
        <v>0</v>
      </c>
      <c r="T637" s="27">
        <f t="shared" si="500"/>
        <v>0</v>
      </c>
      <c r="U637" s="27"/>
      <c r="V637" s="19">
        <f t="shared" si="470"/>
        <v>0</v>
      </c>
      <c r="W637" s="19">
        <f t="shared" ca="1" si="471"/>
        <v>0</v>
      </c>
      <c r="X637" s="19">
        <f t="shared" si="472"/>
        <v>0</v>
      </c>
      <c r="Y637" s="19">
        <f t="shared" si="473"/>
        <v>0</v>
      </c>
      <c r="Z637" s="19">
        <f t="shared" si="466"/>
        <v>0</v>
      </c>
      <c r="AA637" s="19">
        <f t="shared" ca="1" si="501"/>
        <v>0</v>
      </c>
      <c r="AB637">
        <f t="shared" si="515"/>
        <v>0</v>
      </c>
      <c r="AC637" s="19">
        <f t="shared" si="474"/>
        <v>0</v>
      </c>
      <c r="AD637" s="29">
        <f t="shared" si="516"/>
        <v>0</v>
      </c>
      <c r="AE637" s="19">
        <f t="shared" ca="1" si="475"/>
        <v>0</v>
      </c>
      <c r="AF637" s="29">
        <f t="shared" ca="1" si="502"/>
        <v>0</v>
      </c>
      <c r="AG637" s="19"/>
      <c r="AH637" s="19">
        <f t="shared" si="476"/>
        <v>0</v>
      </c>
      <c r="AI637" s="19">
        <f>SUM($AH$23:AH637)</f>
        <v>100000</v>
      </c>
      <c r="AJ637" s="19">
        <f t="shared" si="503"/>
        <v>170746.83073043576</v>
      </c>
      <c r="AK637" s="19">
        <f t="shared" ca="1" si="504"/>
        <v>170746.83073043576</v>
      </c>
      <c r="AL637" s="20">
        <f ca="1">IF($F$13,OFFSET(product_specs!$J$5,MIN(10,saving_model!AZ637),saving_model!$G$14),0)</f>
        <v>0</v>
      </c>
      <c r="AM637" s="19">
        <f t="shared" si="505"/>
        <v>170746.83073043576</v>
      </c>
      <c r="AN637" s="19">
        <f t="shared" si="514"/>
        <v>170814.87220545084</v>
      </c>
      <c r="AO637" s="19">
        <f t="shared" si="506"/>
        <v>0</v>
      </c>
      <c r="AP637" s="19">
        <f t="shared" si="507"/>
        <v>0</v>
      </c>
      <c r="AQ637" s="18">
        <f t="shared" si="477"/>
        <v>142.3457268378757</v>
      </c>
      <c r="AR637" s="18">
        <f t="shared" si="508"/>
        <v>0</v>
      </c>
      <c r="AS637" s="18">
        <f t="shared" si="509"/>
        <v>148.60850364559136</v>
      </c>
      <c r="AT637" s="3">
        <f>return!Q620</f>
        <v>8.7072305491542323E-4</v>
      </c>
      <c r="AU637" s="8">
        <f t="shared" si="478"/>
        <v>1.2907144134854973</v>
      </c>
      <c r="AV637">
        <f t="shared" si="479"/>
        <v>0</v>
      </c>
      <c r="AW637">
        <f t="shared" si="480"/>
        <v>0</v>
      </c>
      <c r="AX637">
        <f t="shared" si="510"/>
        <v>0</v>
      </c>
      <c r="AY637">
        <f t="shared" si="481"/>
        <v>0</v>
      </c>
      <c r="AZ637">
        <f t="shared" si="482"/>
        <v>51</v>
      </c>
      <c r="BA637">
        <f t="shared" si="483"/>
        <v>5</v>
      </c>
      <c r="BB637">
        <f t="shared" si="511"/>
        <v>8.1709400070986149E-3</v>
      </c>
      <c r="BC637">
        <f t="shared" si="484"/>
        <v>9.376267690156434E-2</v>
      </c>
      <c r="BD637">
        <f>VLOOKUP(MIN(90,BE637),mortality!$A$4:$G$76,saving_model!BA637+2,FALSE)</f>
        <v>4.688133845078217E-2</v>
      </c>
      <c r="BE637">
        <f t="shared" si="485"/>
        <v>100</v>
      </c>
      <c r="BF637" s="9">
        <f t="shared" si="512"/>
        <v>8.3717735912058888E-4</v>
      </c>
      <c r="BG637" s="7">
        <f>VLOOKUP(saving_model!AZ637,lapse!$B$4:$C$134,2,FALSE)</f>
        <v>0.01</v>
      </c>
      <c r="BI637">
        <f>discount_curve!K621</f>
        <v>0.54951725753696079</v>
      </c>
    </row>
    <row r="638" spans="1:61" x14ac:dyDescent="0.55000000000000004">
      <c r="A638">
        <f t="shared" si="513"/>
        <v>615</v>
      </c>
      <c r="B638" s="19">
        <f t="shared" ca="1" si="486"/>
        <v>0</v>
      </c>
      <c r="C638">
        <f t="shared" si="467"/>
        <v>0</v>
      </c>
      <c r="D638">
        <f t="shared" si="487"/>
        <v>0</v>
      </c>
      <c r="E638">
        <f t="shared" ca="1" si="488"/>
        <v>0</v>
      </c>
      <c r="F638">
        <f t="shared" si="468"/>
        <v>0</v>
      </c>
      <c r="G638">
        <f t="shared" si="489"/>
        <v>0</v>
      </c>
      <c r="H638">
        <f t="shared" si="490"/>
        <v>0</v>
      </c>
      <c r="I638" s="19">
        <f t="shared" si="491"/>
        <v>0</v>
      </c>
      <c r="J638" s="26">
        <f t="shared" si="492"/>
        <v>0</v>
      </c>
      <c r="L638" s="19">
        <f t="shared" si="493"/>
        <v>0</v>
      </c>
      <c r="M638" s="26">
        <f t="shared" si="469"/>
        <v>0</v>
      </c>
      <c r="N638" s="18">
        <f t="shared" si="494"/>
        <v>0</v>
      </c>
      <c r="O638" s="18">
        <f t="shared" si="495"/>
        <v>0</v>
      </c>
      <c r="P638" s="18">
        <f t="shared" si="496"/>
        <v>0</v>
      </c>
      <c r="Q638" s="18">
        <f t="shared" si="497"/>
        <v>0</v>
      </c>
      <c r="R638" s="18">
        <f t="shared" si="498"/>
        <v>0</v>
      </c>
      <c r="S638" s="26">
        <f t="shared" si="499"/>
        <v>0</v>
      </c>
      <c r="T638" s="27">
        <f t="shared" si="500"/>
        <v>0</v>
      </c>
      <c r="U638" s="27"/>
      <c r="V638" s="19">
        <f t="shared" si="470"/>
        <v>0</v>
      </c>
      <c r="W638" s="19">
        <f t="shared" ca="1" si="471"/>
        <v>0</v>
      </c>
      <c r="X638" s="19">
        <f t="shared" si="472"/>
        <v>0</v>
      </c>
      <c r="Y638" s="19">
        <f t="shared" si="473"/>
        <v>0</v>
      </c>
      <c r="Z638" s="19">
        <f t="shared" si="466"/>
        <v>0</v>
      </c>
      <c r="AA638" s="19">
        <f t="shared" ca="1" si="501"/>
        <v>0</v>
      </c>
      <c r="AB638">
        <f t="shared" si="515"/>
        <v>0</v>
      </c>
      <c r="AC638" s="19">
        <f t="shared" si="474"/>
        <v>0</v>
      </c>
      <c r="AD638" s="29">
        <f t="shared" si="516"/>
        <v>0</v>
      </c>
      <c r="AE638" s="19">
        <f t="shared" ca="1" si="475"/>
        <v>0</v>
      </c>
      <c r="AF638" s="29">
        <f t="shared" ca="1" si="502"/>
        <v>0</v>
      </c>
      <c r="AG638" s="19"/>
      <c r="AH638" s="19">
        <f t="shared" si="476"/>
        <v>0</v>
      </c>
      <c r="AI638" s="19">
        <f>SUM($AH$23:AH638)</f>
        <v>100000</v>
      </c>
      <c r="AJ638" s="19">
        <f t="shared" si="503"/>
        <v>170810.46362608261</v>
      </c>
      <c r="AK638" s="19">
        <f t="shared" ca="1" si="504"/>
        <v>170810.46362608261</v>
      </c>
      <c r="AL638" s="20">
        <f ca="1">IF($F$13,OFFSET(product_specs!$J$5,MIN(10,saving_model!AZ638),saving_model!$G$14),0)</f>
        <v>0</v>
      </c>
      <c r="AM638" s="19">
        <f t="shared" si="505"/>
        <v>170810.46362608261</v>
      </c>
      <c r="AN638" s="19">
        <f t="shared" si="514"/>
        <v>170821.13498225855</v>
      </c>
      <c r="AO638" s="19">
        <f t="shared" si="506"/>
        <v>0</v>
      </c>
      <c r="AP638" s="19">
        <f t="shared" si="507"/>
        <v>0</v>
      </c>
      <c r="AQ638" s="18">
        <f t="shared" si="477"/>
        <v>142.35094581854881</v>
      </c>
      <c r="AR638" s="18">
        <f t="shared" si="508"/>
        <v>0</v>
      </c>
      <c r="AS638" s="18">
        <f t="shared" si="509"/>
        <v>263.35917928523986</v>
      </c>
      <c r="AT638" s="3">
        <f>return!Q621</f>
        <v>1.5430106370397656E-3</v>
      </c>
      <c r="AU638" s="8">
        <f t="shared" si="478"/>
        <v>1.2912509826274889</v>
      </c>
      <c r="AV638">
        <f t="shared" si="479"/>
        <v>0</v>
      </c>
      <c r="AW638">
        <f t="shared" si="480"/>
        <v>0</v>
      </c>
      <c r="AX638">
        <f t="shared" si="510"/>
        <v>0</v>
      </c>
      <c r="AY638">
        <f t="shared" si="481"/>
        <v>0</v>
      </c>
      <c r="AZ638">
        <f t="shared" si="482"/>
        <v>51</v>
      </c>
      <c r="BA638">
        <f t="shared" si="483"/>
        <v>5</v>
      </c>
      <c r="BB638">
        <f t="shared" si="511"/>
        <v>8.1709400070986149E-3</v>
      </c>
      <c r="BC638">
        <f t="shared" si="484"/>
        <v>9.376267690156434E-2</v>
      </c>
      <c r="BD638">
        <f>VLOOKUP(MIN(90,BE638),mortality!$A$4:$G$76,saving_model!BA638+2,FALSE)</f>
        <v>4.688133845078217E-2</v>
      </c>
      <c r="BE638">
        <f t="shared" si="485"/>
        <v>100</v>
      </c>
      <c r="BF638" s="9">
        <f t="shared" si="512"/>
        <v>8.3717735912058888E-4</v>
      </c>
      <c r="BG638" s="7">
        <f>VLOOKUP(saving_model!AZ638,lapse!$B$4:$C$134,2,FALSE)</f>
        <v>0.01</v>
      </c>
      <c r="BI638">
        <f>discount_curve!K622</f>
        <v>0.54898168111228141</v>
      </c>
    </row>
    <row r="639" spans="1:61" x14ac:dyDescent="0.55000000000000004">
      <c r="A639">
        <f t="shared" si="513"/>
        <v>616</v>
      </c>
      <c r="B639" s="19">
        <f t="shared" ca="1" si="486"/>
        <v>0</v>
      </c>
      <c r="C639">
        <f t="shared" si="467"/>
        <v>0</v>
      </c>
      <c r="D639">
        <f t="shared" si="487"/>
        <v>0</v>
      </c>
      <c r="E639">
        <f t="shared" ca="1" si="488"/>
        <v>0</v>
      </c>
      <c r="F639">
        <f t="shared" si="468"/>
        <v>0</v>
      </c>
      <c r="G639">
        <f t="shared" si="489"/>
        <v>0</v>
      </c>
      <c r="H639">
        <f t="shared" si="490"/>
        <v>0</v>
      </c>
      <c r="I639" s="19">
        <f t="shared" si="491"/>
        <v>0</v>
      </c>
      <c r="J639" s="26">
        <f t="shared" si="492"/>
        <v>0</v>
      </c>
      <c r="L639" s="19">
        <f t="shared" si="493"/>
        <v>0</v>
      </c>
      <c r="M639" s="26">
        <f t="shared" si="469"/>
        <v>0</v>
      </c>
      <c r="N639" s="18">
        <f t="shared" si="494"/>
        <v>0</v>
      </c>
      <c r="O639" s="18">
        <f t="shared" si="495"/>
        <v>0</v>
      </c>
      <c r="P639" s="18">
        <f t="shared" si="496"/>
        <v>0</v>
      </c>
      <c r="Q639" s="18">
        <f t="shared" si="497"/>
        <v>0</v>
      </c>
      <c r="R639" s="18">
        <f t="shared" si="498"/>
        <v>0</v>
      </c>
      <c r="S639" s="26">
        <f t="shared" si="499"/>
        <v>0</v>
      </c>
      <c r="T639" s="27">
        <f t="shared" si="500"/>
        <v>0</v>
      </c>
      <c r="U639" s="27"/>
      <c r="V639" s="19">
        <f t="shared" si="470"/>
        <v>0</v>
      </c>
      <c r="W639" s="19">
        <f t="shared" ca="1" si="471"/>
        <v>0</v>
      </c>
      <c r="X639" s="19">
        <f t="shared" si="472"/>
        <v>0</v>
      </c>
      <c r="Y639" s="19">
        <f t="shared" si="473"/>
        <v>0</v>
      </c>
      <c r="Z639" s="19">
        <f t="shared" si="466"/>
        <v>0</v>
      </c>
      <c r="AA639" s="19">
        <f t="shared" ca="1" si="501"/>
        <v>0</v>
      </c>
      <c r="AB639">
        <f t="shared" si="515"/>
        <v>0</v>
      </c>
      <c r="AC639" s="19">
        <f t="shared" si="474"/>
        <v>0</v>
      </c>
      <c r="AD639" s="29">
        <f t="shared" si="516"/>
        <v>0</v>
      </c>
      <c r="AE639" s="19">
        <f t="shared" ca="1" si="475"/>
        <v>0</v>
      </c>
      <c r="AF639" s="29">
        <f t="shared" ca="1" si="502"/>
        <v>0</v>
      </c>
      <c r="AG639" s="19"/>
      <c r="AH639" s="19">
        <f t="shared" si="476"/>
        <v>0</v>
      </c>
      <c r="AI639" s="19">
        <f>SUM($AH$23:AH639)</f>
        <v>100000</v>
      </c>
      <c r="AJ639" s="19">
        <f t="shared" si="503"/>
        <v>170495.96408834521</v>
      </c>
      <c r="AK639" s="19">
        <f t="shared" ca="1" si="504"/>
        <v>170495.96408834521</v>
      </c>
      <c r="AL639" s="20">
        <f ca="1">IF($F$13,OFFSET(product_specs!$J$5,MIN(10,saving_model!AZ639),saving_model!$G$14),0)</f>
        <v>0</v>
      </c>
      <c r="AM639" s="19">
        <f t="shared" si="505"/>
        <v>170495.96408834521</v>
      </c>
      <c r="AN639" s="19">
        <f t="shared" si="514"/>
        <v>170942.14321572523</v>
      </c>
      <c r="AO639" s="19">
        <f t="shared" si="506"/>
        <v>0</v>
      </c>
      <c r="AP639" s="19">
        <f t="shared" si="507"/>
        <v>0</v>
      </c>
      <c r="AQ639" s="18">
        <f t="shared" si="477"/>
        <v>142.45178601310437</v>
      </c>
      <c r="AR639" s="18">
        <f t="shared" si="508"/>
        <v>0</v>
      </c>
      <c r="AS639" s="18">
        <f t="shared" si="509"/>
        <v>-607.45468273381368</v>
      </c>
      <c r="AT639" s="3">
        <f>return!Q622</f>
        <v>-3.5565326708086875E-3</v>
      </c>
      <c r="AU639" s="8">
        <f t="shared" si="478"/>
        <v>1.2917877748292381</v>
      </c>
      <c r="AV639">
        <f t="shared" si="479"/>
        <v>0</v>
      </c>
      <c r="AW639">
        <f t="shared" si="480"/>
        <v>0</v>
      </c>
      <c r="AX639">
        <f t="shared" si="510"/>
        <v>0</v>
      </c>
      <c r="AY639">
        <f t="shared" si="481"/>
        <v>0</v>
      </c>
      <c r="AZ639">
        <f t="shared" si="482"/>
        <v>51</v>
      </c>
      <c r="BA639">
        <f t="shared" si="483"/>
        <v>5</v>
      </c>
      <c r="BB639">
        <f t="shared" si="511"/>
        <v>8.1709400070986149E-3</v>
      </c>
      <c r="BC639">
        <f t="shared" si="484"/>
        <v>9.376267690156434E-2</v>
      </c>
      <c r="BD639">
        <f>VLOOKUP(MIN(90,BE639),mortality!$A$4:$G$76,saving_model!BA639+2,FALSE)</f>
        <v>4.688133845078217E-2</v>
      </c>
      <c r="BE639">
        <f t="shared" si="485"/>
        <v>100</v>
      </c>
      <c r="BF639" s="9">
        <f t="shared" si="512"/>
        <v>8.3717735912058888E-4</v>
      </c>
      <c r="BG639" s="7">
        <f>VLOOKUP(saving_model!AZ639,lapse!$B$4:$C$134,2,FALSE)</f>
        <v>0.01</v>
      </c>
      <c r="BI639">
        <f>discount_curve!K623</f>
        <v>0.54844662667686239</v>
      </c>
    </row>
    <row r="640" spans="1:61" x14ac:dyDescent="0.55000000000000004">
      <c r="A640">
        <f t="shared" si="513"/>
        <v>617</v>
      </c>
      <c r="B640" s="19">
        <f t="shared" ca="1" si="486"/>
        <v>0</v>
      </c>
      <c r="C640">
        <f t="shared" si="467"/>
        <v>0</v>
      </c>
      <c r="D640">
        <f t="shared" si="487"/>
        <v>0</v>
      </c>
      <c r="E640">
        <f t="shared" ca="1" si="488"/>
        <v>0</v>
      </c>
      <c r="F640">
        <f t="shared" si="468"/>
        <v>0</v>
      </c>
      <c r="G640">
        <f t="shared" si="489"/>
        <v>0</v>
      </c>
      <c r="H640">
        <f t="shared" si="490"/>
        <v>0</v>
      </c>
      <c r="I640" s="19">
        <f t="shared" si="491"/>
        <v>0</v>
      </c>
      <c r="J640" s="26">
        <f t="shared" si="492"/>
        <v>0</v>
      </c>
      <c r="L640" s="19">
        <f t="shared" si="493"/>
        <v>0</v>
      </c>
      <c r="M640" s="26">
        <f t="shared" si="469"/>
        <v>0</v>
      </c>
      <c r="N640" s="18">
        <f t="shared" si="494"/>
        <v>0</v>
      </c>
      <c r="O640" s="18">
        <f t="shared" si="495"/>
        <v>0</v>
      </c>
      <c r="P640" s="18">
        <f t="shared" si="496"/>
        <v>0</v>
      </c>
      <c r="Q640" s="18">
        <f t="shared" si="497"/>
        <v>0</v>
      </c>
      <c r="R640" s="18">
        <f t="shared" si="498"/>
        <v>0</v>
      </c>
      <c r="S640" s="26">
        <f t="shared" si="499"/>
        <v>0</v>
      </c>
      <c r="T640" s="27">
        <f t="shared" si="500"/>
        <v>0</v>
      </c>
      <c r="U640" s="27"/>
      <c r="V640" s="19">
        <f t="shared" si="470"/>
        <v>0</v>
      </c>
      <c r="W640" s="19">
        <f t="shared" ca="1" si="471"/>
        <v>0</v>
      </c>
      <c r="X640" s="19">
        <f t="shared" si="472"/>
        <v>0</v>
      </c>
      <c r="Y640" s="19">
        <f t="shared" si="473"/>
        <v>0</v>
      </c>
      <c r="Z640" s="19">
        <f t="shared" si="466"/>
        <v>0</v>
      </c>
      <c r="AA640" s="19">
        <f t="shared" ca="1" si="501"/>
        <v>0</v>
      </c>
      <c r="AB640">
        <f t="shared" si="515"/>
        <v>0</v>
      </c>
      <c r="AC640" s="19">
        <f t="shared" si="474"/>
        <v>0</v>
      </c>
      <c r="AD640" s="29">
        <f t="shared" si="516"/>
        <v>0</v>
      </c>
      <c r="AE640" s="19">
        <f t="shared" ca="1" si="475"/>
        <v>0</v>
      </c>
      <c r="AF640" s="29">
        <f t="shared" ca="1" si="502"/>
        <v>0</v>
      </c>
      <c r="AG640" s="19"/>
      <c r="AH640" s="19">
        <f t="shared" si="476"/>
        <v>0</v>
      </c>
      <c r="AI640" s="19">
        <f>SUM($AH$23:AH640)</f>
        <v>100000</v>
      </c>
      <c r="AJ640" s="19">
        <f t="shared" si="503"/>
        <v>169535.93757943343</v>
      </c>
      <c r="AK640" s="19">
        <f t="shared" ca="1" si="504"/>
        <v>169535.93757943343</v>
      </c>
      <c r="AL640" s="20">
        <f ca="1">IF($F$13,OFFSET(product_specs!$J$5,MIN(10,saving_model!AZ640),saving_model!$G$14),0)</f>
        <v>0</v>
      </c>
      <c r="AM640" s="19">
        <f t="shared" si="505"/>
        <v>169535.93757943343</v>
      </c>
      <c r="AN640" s="19">
        <f t="shared" si="514"/>
        <v>170192.23674697831</v>
      </c>
      <c r="AO640" s="19">
        <f t="shared" si="506"/>
        <v>0</v>
      </c>
      <c r="AP640" s="19">
        <f t="shared" si="507"/>
        <v>0</v>
      </c>
      <c r="AQ640" s="18">
        <f t="shared" si="477"/>
        <v>141.82686395581524</v>
      </c>
      <c r="AR640" s="18">
        <f t="shared" si="508"/>
        <v>0</v>
      </c>
      <c r="AS640" s="18">
        <f t="shared" si="509"/>
        <v>-1028.9446071780781</v>
      </c>
      <c r="AT640" s="3">
        <f>return!Q623</f>
        <v>-6.0508210940855012E-3</v>
      </c>
      <c r="AU640" s="8">
        <f t="shared" si="478"/>
        <v>1.292324790183474</v>
      </c>
      <c r="AV640">
        <f t="shared" si="479"/>
        <v>0</v>
      </c>
      <c r="AW640">
        <f t="shared" si="480"/>
        <v>0</v>
      </c>
      <c r="AX640">
        <f t="shared" si="510"/>
        <v>0</v>
      </c>
      <c r="AY640">
        <f t="shared" si="481"/>
        <v>0</v>
      </c>
      <c r="AZ640">
        <f t="shared" si="482"/>
        <v>51</v>
      </c>
      <c r="BA640">
        <f t="shared" si="483"/>
        <v>5</v>
      </c>
      <c r="BB640">
        <f t="shared" si="511"/>
        <v>8.1709400070986149E-3</v>
      </c>
      <c r="BC640">
        <f t="shared" si="484"/>
        <v>9.376267690156434E-2</v>
      </c>
      <c r="BD640">
        <f>VLOOKUP(MIN(90,BE640),mortality!$A$4:$G$76,saving_model!BA640+2,FALSE)</f>
        <v>4.688133845078217E-2</v>
      </c>
      <c r="BE640">
        <f t="shared" si="485"/>
        <v>100</v>
      </c>
      <c r="BF640" s="9">
        <f t="shared" si="512"/>
        <v>8.3717735912058888E-4</v>
      </c>
      <c r="BG640" s="7">
        <f>VLOOKUP(saving_model!AZ640,lapse!$B$4:$C$134,2,FALSE)</f>
        <v>0.01</v>
      </c>
      <c r="BI640">
        <f>discount_curve!K624</f>
        <v>0.54791209372195648</v>
      </c>
    </row>
    <row r="641" spans="1:61" x14ac:dyDescent="0.55000000000000004">
      <c r="A641">
        <f t="shared" si="513"/>
        <v>618</v>
      </c>
      <c r="B641" s="19">
        <f t="shared" ca="1" si="486"/>
        <v>0</v>
      </c>
      <c r="C641">
        <f t="shared" si="467"/>
        <v>0</v>
      </c>
      <c r="D641">
        <f t="shared" si="487"/>
        <v>0</v>
      </c>
      <c r="E641">
        <f t="shared" ca="1" si="488"/>
        <v>0</v>
      </c>
      <c r="F641">
        <f t="shared" si="468"/>
        <v>0</v>
      </c>
      <c r="G641">
        <f t="shared" si="489"/>
        <v>0</v>
      </c>
      <c r="H641">
        <f t="shared" si="490"/>
        <v>0</v>
      </c>
      <c r="I641" s="19">
        <f t="shared" si="491"/>
        <v>0</v>
      </c>
      <c r="J641" s="26">
        <f t="shared" si="492"/>
        <v>0</v>
      </c>
      <c r="L641" s="19">
        <f t="shared" si="493"/>
        <v>0</v>
      </c>
      <c r="M641" s="26">
        <f t="shared" si="469"/>
        <v>0</v>
      </c>
      <c r="N641" s="18">
        <f t="shared" si="494"/>
        <v>0</v>
      </c>
      <c r="O641" s="18">
        <f t="shared" si="495"/>
        <v>0</v>
      </c>
      <c r="P641" s="18">
        <f t="shared" si="496"/>
        <v>0</v>
      </c>
      <c r="Q641" s="18">
        <f t="shared" si="497"/>
        <v>0</v>
      </c>
      <c r="R641" s="18">
        <f t="shared" si="498"/>
        <v>0</v>
      </c>
      <c r="S641" s="26">
        <f t="shared" si="499"/>
        <v>0</v>
      </c>
      <c r="T641" s="27">
        <f t="shared" si="500"/>
        <v>0</v>
      </c>
      <c r="U641" s="27"/>
      <c r="V641" s="19">
        <f t="shared" si="470"/>
        <v>0</v>
      </c>
      <c r="W641" s="19">
        <f t="shared" ca="1" si="471"/>
        <v>0</v>
      </c>
      <c r="X641" s="19">
        <f t="shared" si="472"/>
        <v>0</v>
      </c>
      <c r="Y641" s="19">
        <f t="shared" si="473"/>
        <v>0</v>
      </c>
      <c r="Z641" s="19">
        <f t="shared" si="466"/>
        <v>0</v>
      </c>
      <c r="AA641" s="19">
        <f t="shared" ca="1" si="501"/>
        <v>0</v>
      </c>
      <c r="AB641">
        <f t="shared" si="515"/>
        <v>0</v>
      </c>
      <c r="AC641" s="19">
        <f t="shared" si="474"/>
        <v>0</v>
      </c>
      <c r="AD641" s="29">
        <f t="shared" si="516"/>
        <v>0</v>
      </c>
      <c r="AE641" s="19">
        <f t="shared" ca="1" si="475"/>
        <v>0</v>
      </c>
      <c r="AF641" s="29">
        <f t="shared" ca="1" si="502"/>
        <v>0</v>
      </c>
      <c r="AG641" s="19"/>
      <c r="AH641" s="19">
        <f t="shared" si="476"/>
        <v>0</v>
      </c>
      <c r="AI641" s="19">
        <f>SUM($AH$23:AH641)</f>
        <v>100000</v>
      </c>
      <c r="AJ641" s="19">
        <f t="shared" si="503"/>
        <v>168462.64529473442</v>
      </c>
      <c r="AK641" s="19">
        <f t="shared" ca="1" si="504"/>
        <v>168462.64529473442</v>
      </c>
      <c r="AL641" s="20">
        <f ca="1">IF($F$13,OFFSET(product_specs!$J$5,MIN(10,saving_model!AZ641),saving_model!$G$14),0)</f>
        <v>0</v>
      </c>
      <c r="AM641" s="19">
        <f t="shared" si="505"/>
        <v>168462.64529473442</v>
      </c>
      <c r="AN641" s="19">
        <f t="shared" si="514"/>
        <v>169021.46527584441</v>
      </c>
      <c r="AO641" s="19">
        <f t="shared" si="506"/>
        <v>0</v>
      </c>
      <c r="AP641" s="19">
        <f t="shared" si="507"/>
        <v>0</v>
      </c>
      <c r="AQ641" s="18">
        <f t="shared" si="477"/>
        <v>140.85122106320367</v>
      </c>
      <c r="AR641" s="18">
        <f t="shared" si="508"/>
        <v>0</v>
      </c>
      <c r="AS641" s="18">
        <f t="shared" si="509"/>
        <v>-835.93752009360117</v>
      </c>
      <c r="AT641" s="3">
        <f>return!Q624</f>
        <v>-4.9498725757974871E-3</v>
      </c>
      <c r="AU641" s="8">
        <f t="shared" si="478"/>
        <v>1.2928620287829646</v>
      </c>
      <c r="AV641">
        <f t="shared" si="479"/>
        <v>0</v>
      </c>
      <c r="AW641">
        <f t="shared" si="480"/>
        <v>0</v>
      </c>
      <c r="AX641">
        <f t="shared" si="510"/>
        <v>0</v>
      </c>
      <c r="AY641">
        <f t="shared" si="481"/>
        <v>0</v>
      </c>
      <c r="AZ641">
        <f t="shared" si="482"/>
        <v>51</v>
      </c>
      <c r="BA641">
        <f t="shared" si="483"/>
        <v>5</v>
      </c>
      <c r="BB641">
        <f t="shared" si="511"/>
        <v>8.1709400070986149E-3</v>
      </c>
      <c r="BC641">
        <f t="shared" si="484"/>
        <v>9.376267690156434E-2</v>
      </c>
      <c r="BD641">
        <f>VLOOKUP(MIN(90,BE641),mortality!$A$4:$G$76,saving_model!BA641+2,FALSE)</f>
        <v>4.688133845078217E-2</v>
      </c>
      <c r="BE641">
        <f t="shared" si="485"/>
        <v>100</v>
      </c>
      <c r="BF641" s="9">
        <f t="shared" si="512"/>
        <v>8.3717735912058888E-4</v>
      </c>
      <c r="BG641" s="7">
        <f>VLOOKUP(saving_model!AZ641,lapse!$B$4:$C$134,2,FALSE)</f>
        <v>0.01</v>
      </c>
      <c r="BI641">
        <f>discount_curve!K625</f>
        <v>0.54737808173931313</v>
      </c>
    </row>
    <row r="642" spans="1:61" x14ac:dyDescent="0.55000000000000004">
      <c r="A642">
        <f t="shared" si="513"/>
        <v>619</v>
      </c>
      <c r="B642" s="19">
        <f t="shared" ca="1" si="486"/>
        <v>0</v>
      </c>
      <c r="C642">
        <f t="shared" si="467"/>
        <v>0</v>
      </c>
      <c r="D642">
        <f t="shared" si="487"/>
        <v>0</v>
      </c>
      <c r="E642">
        <f t="shared" ca="1" si="488"/>
        <v>0</v>
      </c>
      <c r="F642">
        <f t="shared" si="468"/>
        <v>0</v>
      </c>
      <c r="G642">
        <f t="shared" si="489"/>
        <v>0</v>
      </c>
      <c r="H642">
        <f t="shared" si="490"/>
        <v>0</v>
      </c>
      <c r="I642" s="19">
        <f t="shared" si="491"/>
        <v>0</v>
      </c>
      <c r="J642" s="26">
        <f t="shared" si="492"/>
        <v>0</v>
      </c>
      <c r="L642" s="19">
        <f t="shared" si="493"/>
        <v>0</v>
      </c>
      <c r="M642" s="26">
        <f t="shared" si="469"/>
        <v>0</v>
      </c>
      <c r="N642" s="18">
        <f t="shared" si="494"/>
        <v>0</v>
      </c>
      <c r="O642" s="18">
        <f t="shared" si="495"/>
        <v>0</v>
      </c>
      <c r="P642" s="18">
        <f t="shared" si="496"/>
        <v>0</v>
      </c>
      <c r="Q642" s="18">
        <f t="shared" si="497"/>
        <v>0</v>
      </c>
      <c r="R642" s="18">
        <f t="shared" si="498"/>
        <v>0</v>
      </c>
      <c r="S642" s="26">
        <f t="shared" si="499"/>
        <v>0</v>
      </c>
      <c r="T642" s="27">
        <f t="shared" si="500"/>
        <v>0</v>
      </c>
      <c r="U642" s="27"/>
      <c r="V642" s="19">
        <f t="shared" si="470"/>
        <v>0</v>
      </c>
      <c r="W642" s="19">
        <f t="shared" ca="1" si="471"/>
        <v>0</v>
      </c>
      <c r="X642" s="19">
        <f t="shared" si="472"/>
        <v>0</v>
      </c>
      <c r="Y642" s="19">
        <f t="shared" si="473"/>
        <v>0</v>
      </c>
      <c r="Z642" s="19">
        <f t="shared" si="466"/>
        <v>0</v>
      </c>
      <c r="AA642" s="19">
        <f t="shared" ca="1" si="501"/>
        <v>0</v>
      </c>
      <c r="AB642">
        <f t="shared" si="515"/>
        <v>0</v>
      </c>
      <c r="AC642" s="19">
        <f t="shared" si="474"/>
        <v>0</v>
      </c>
      <c r="AD642" s="29">
        <f t="shared" si="516"/>
        <v>0</v>
      </c>
      <c r="AE642" s="19">
        <f t="shared" ca="1" si="475"/>
        <v>0</v>
      </c>
      <c r="AF642" s="29">
        <f t="shared" ca="1" si="502"/>
        <v>0</v>
      </c>
      <c r="AG642" s="19"/>
      <c r="AH642" s="19">
        <f t="shared" si="476"/>
        <v>0</v>
      </c>
      <c r="AI642" s="19">
        <f>SUM($AH$23:AH642)</f>
        <v>100000</v>
      </c>
      <c r="AJ642" s="19">
        <f t="shared" si="503"/>
        <v>167105.19465997131</v>
      </c>
      <c r="AK642" s="19">
        <f t="shared" ca="1" si="504"/>
        <v>167105.19465997131</v>
      </c>
      <c r="AL642" s="20">
        <f ca="1">IF($F$13,OFFSET(product_specs!$J$5,MIN(10,saving_model!AZ642),saving_model!$G$14),0)</f>
        <v>0</v>
      </c>
      <c r="AM642" s="19">
        <f t="shared" si="505"/>
        <v>167105.19465997131</v>
      </c>
      <c r="AN642" s="19">
        <f t="shared" si="514"/>
        <v>168044.67653468761</v>
      </c>
      <c r="AO642" s="19">
        <f t="shared" si="506"/>
        <v>0</v>
      </c>
      <c r="AP642" s="19">
        <f t="shared" si="507"/>
        <v>0</v>
      </c>
      <c r="AQ642" s="18">
        <f t="shared" si="477"/>
        <v>140.03723044557302</v>
      </c>
      <c r="AR642" s="18">
        <f t="shared" si="508"/>
        <v>0</v>
      </c>
      <c r="AS642" s="18">
        <f t="shared" si="509"/>
        <v>-1598.889288541468</v>
      </c>
      <c r="AT642" s="3">
        <f>return!Q625</f>
        <v>-9.5226033965880585E-3</v>
      </c>
      <c r="AU642" s="8">
        <f t="shared" si="478"/>
        <v>1.2933994907205162</v>
      </c>
      <c r="AV642">
        <f t="shared" si="479"/>
        <v>0</v>
      </c>
      <c r="AW642">
        <f t="shared" si="480"/>
        <v>0</v>
      </c>
      <c r="AX642">
        <f t="shared" si="510"/>
        <v>0</v>
      </c>
      <c r="AY642">
        <f t="shared" si="481"/>
        <v>0</v>
      </c>
      <c r="AZ642">
        <f t="shared" si="482"/>
        <v>51</v>
      </c>
      <c r="BA642">
        <f t="shared" si="483"/>
        <v>5</v>
      </c>
      <c r="BB642">
        <f t="shared" si="511"/>
        <v>8.1709400070986149E-3</v>
      </c>
      <c r="BC642">
        <f t="shared" si="484"/>
        <v>9.376267690156434E-2</v>
      </c>
      <c r="BD642">
        <f>VLOOKUP(MIN(90,BE642),mortality!$A$4:$G$76,saving_model!BA642+2,FALSE)</f>
        <v>4.688133845078217E-2</v>
      </c>
      <c r="BE642">
        <f t="shared" si="485"/>
        <v>100</v>
      </c>
      <c r="BF642" s="9">
        <f t="shared" si="512"/>
        <v>8.3717735912058888E-4</v>
      </c>
      <c r="BG642" s="7">
        <f>VLOOKUP(saving_model!AZ642,lapse!$B$4:$C$134,2,FALSE)</f>
        <v>0.01</v>
      </c>
      <c r="BI642">
        <f>discount_curve!K626</f>
        <v>0.54684459022117637</v>
      </c>
    </row>
    <row r="643" spans="1:61" x14ac:dyDescent="0.55000000000000004">
      <c r="A643">
        <f t="shared" si="513"/>
        <v>620</v>
      </c>
      <c r="B643" s="19">
        <f t="shared" ca="1" si="486"/>
        <v>0</v>
      </c>
      <c r="C643">
        <f t="shared" si="467"/>
        <v>0</v>
      </c>
      <c r="D643">
        <f t="shared" si="487"/>
        <v>0</v>
      </c>
      <c r="E643">
        <f t="shared" ca="1" si="488"/>
        <v>0</v>
      </c>
      <c r="F643">
        <f t="shared" si="468"/>
        <v>0</v>
      </c>
      <c r="G643">
        <f t="shared" si="489"/>
        <v>0</v>
      </c>
      <c r="H643">
        <f t="shared" si="490"/>
        <v>0</v>
      </c>
      <c r="I643" s="19">
        <f t="shared" si="491"/>
        <v>0</v>
      </c>
      <c r="J643" s="26">
        <f t="shared" si="492"/>
        <v>0</v>
      </c>
      <c r="L643" s="19">
        <f t="shared" si="493"/>
        <v>0</v>
      </c>
      <c r="M643" s="26">
        <f t="shared" si="469"/>
        <v>0</v>
      </c>
      <c r="N643" s="18">
        <f t="shared" si="494"/>
        <v>0</v>
      </c>
      <c r="O643" s="18">
        <f t="shared" si="495"/>
        <v>0</v>
      </c>
      <c r="P643" s="18">
        <f t="shared" si="496"/>
        <v>0</v>
      </c>
      <c r="Q643" s="18">
        <f t="shared" si="497"/>
        <v>0</v>
      </c>
      <c r="R643" s="18">
        <f t="shared" si="498"/>
        <v>0</v>
      </c>
      <c r="S643" s="26">
        <f t="shared" si="499"/>
        <v>0</v>
      </c>
      <c r="T643" s="27">
        <f t="shared" si="500"/>
        <v>0</v>
      </c>
      <c r="U643" s="27"/>
      <c r="V643" s="19">
        <f t="shared" si="470"/>
        <v>0</v>
      </c>
      <c r="W643" s="19">
        <f t="shared" ca="1" si="471"/>
        <v>0</v>
      </c>
      <c r="X643" s="19">
        <f t="shared" si="472"/>
        <v>0</v>
      </c>
      <c r="Y643" s="19">
        <f t="shared" si="473"/>
        <v>0</v>
      </c>
      <c r="Z643" s="19">
        <f t="shared" si="466"/>
        <v>0</v>
      </c>
      <c r="AA643" s="19">
        <f t="shared" ca="1" si="501"/>
        <v>0</v>
      </c>
      <c r="AB643">
        <f t="shared" si="515"/>
        <v>0</v>
      </c>
      <c r="AC643" s="19">
        <f t="shared" si="474"/>
        <v>0</v>
      </c>
      <c r="AD643" s="29">
        <f t="shared" si="516"/>
        <v>0</v>
      </c>
      <c r="AE643" s="19">
        <f t="shared" ca="1" si="475"/>
        <v>0</v>
      </c>
      <c r="AF643" s="29">
        <f t="shared" ca="1" si="502"/>
        <v>0</v>
      </c>
      <c r="AG643" s="19"/>
      <c r="AH643" s="19">
        <f t="shared" si="476"/>
        <v>0</v>
      </c>
      <c r="AI643" s="19">
        <f>SUM($AH$23:AH643)</f>
        <v>100000</v>
      </c>
      <c r="AJ643" s="19">
        <f t="shared" si="503"/>
        <v>165491.93332897199</v>
      </c>
      <c r="AK643" s="19">
        <f t="shared" ca="1" si="504"/>
        <v>165491.93332897199</v>
      </c>
      <c r="AL643" s="20">
        <f ca="1">IF($F$13,OFFSET(product_specs!$J$5,MIN(10,saving_model!AZ643),saving_model!$G$14),0)</f>
        <v>0</v>
      </c>
      <c r="AM643" s="19">
        <f t="shared" si="505"/>
        <v>165491.93332897199</v>
      </c>
      <c r="AN643" s="19">
        <f t="shared" si="514"/>
        <v>166305.75001570056</v>
      </c>
      <c r="AO643" s="19">
        <f t="shared" si="506"/>
        <v>0</v>
      </c>
      <c r="AP643" s="19">
        <f t="shared" si="507"/>
        <v>0</v>
      </c>
      <c r="AQ643" s="18">
        <f t="shared" si="477"/>
        <v>138.58812501308378</v>
      </c>
      <c r="AR643" s="18">
        <f t="shared" si="508"/>
        <v>0</v>
      </c>
      <c r="AS643" s="18">
        <f t="shared" si="509"/>
        <v>-1350.4571234309583</v>
      </c>
      <c r="AT643" s="3">
        <f>return!Q626</f>
        <v>-8.1270998918507864E-3</v>
      </c>
      <c r="AU643" s="8">
        <f t="shared" si="478"/>
        <v>1.2939371760889737</v>
      </c>
      <c r="AV643">
        <f t="shared" si="479"/>
        <v>0</v>
      </c>
      <c r="AW643">
        <f t="shared" si="480"/>
        <v>0</v>
      </c>
      <c r="AX643">
        <f t="shared" si="510"/>
        <v>0</v>
      </c>
      <c r="AY643">
        <f t="shared" si="481"/>
        <v>0</v>
      </c>
      <c r="AZ643">
        <f t="shared" si="482"/>
        <v>51</v>
      </c>
      <c r="BA643">
        <f t="shared" si="483"/>
        <v>5</v>
      </c>
      <c r="BB643">
        <f t="shared" si="511"/>
        <v>8.1709400070986149E-3</v>
      </c>
      <c r="BC643">
        <f t="shared" si="484"/>
        <v>9.376267690156434E-2</v>
      </c>
      <c r="BD643">
        <f>VLOOKUP(MIN(90,BE643),mortality!$A$4:$G$76,saving_model!BA643+2,FALSE)</f>
        <v>4.688133845078217E-2</v>
      </c>
      <c r="BE643">
        <f t="shared" si="485"/>
        <v>100</v>
      </c>
      <c r="BF643" s="9">
        <f t="shared" si="512"/>
        <v>8.3717735912058888E-4</v>
      </c>
      <c r="BG643" s="7">
        <f>VLOOKUP(saving_model!AZ643,lapse!$B$4:$C$134,2,FALSE)</f>
        <v>0.01</v>
      </c>
      <c r="BI643">
        <f>discount_curve!K627</f>
        <v>0.54631161866028577</v>
      </c>
    </row>
    <row r="644" spans="1:61" x14ac:dyDescent="0.55000000000000004">
      <c r="A644">
        <f t="shared" si="513"/>
        <v>621</v>
      </c>
      <c r="B644" s="19">
        <f t="shared" ca="1" si="486"/>
        <v>0</v>
      </c>
      <c r="C644">
        <f t="shared" si="467"/>
        <v>0</v>
      </c>
      <c r="D644">
        <f t="shared" si="487"/>
        <v>0</v>
      </c>
      <c r="E644">
        <f t="shared" ca="1" si="488"/>
        <v>0</v>
      </c>
      <c r="F644">
        <f t="shared" si="468"/>
        <v>0</v>
      </c>
      <c r="G644">
        <f t="shared" si="489"/>
        <v>0</v>
      </c>
      <c r="H644">
        <f t="shared" si="490"/>
        <v>0</v>
      </c>
      <c r="I644" s="19">
        <f t="shared" si="491"/>
        <v>0</v>
      </c>
      <c r="J644" s="26">
        <f t="shared" si="492"/>
        <v>0</v>
      </c>
      <c r="L644" s="19">
        <f t="shared" si="493"/>
        <v>0</v>
      </c>
      <c r="M644" s="26">
        <f t="shared" si="469"/>
        <v>0</v>
      </c>
      <c r="N644" s="18">
        <f t="shared" si="494"/>
        <v>0</v>
      </c>
      <c r="O644" s="18">
        <f t="shared" si="495"/>
        <v>0</v>
      </c>
      <c r="P644" s="18">
        <f t="shared" si="496"/>
        <v>0</v>
      </c>
      <c r="Q644" s="18">
        <f t="shared" si="497"/>
        <v>0</v>
      </c>
      <c r="R644" s="18">
        <f t="shared" si="498"/>
        <v>0</v>
      </c>
      <c r="S644" s="26">
        <f t="shared" si="499"/>
        <v>0</v>
      </c>
      <c r="T644" s="27">
        <f t="shared" si="500"/>
        <v>0</v>
      </c>
      <c r="U644" s="27"/>
      <c r="V644" s="19">
        <f t="shared" si="470"/>
        <v>0</v>
      </c>
      <c r="W644" s="19">
        <f t="shared" ca="1" si="471"/>
        <v>0</v>
      </c>
      <c r="X644" s="19">
        <f t="shared" si="472"/>
        <v>0</v>
      </c>
      <c r="Y644" s="19">
        <f t="shared" si="473"/>
        <v>0</v>
      </c>
      <c r="Z644" s="19">
        <f t="shared" si="466"/>
        <v>0</v>
      </c>
      <c r="AA644" s="19">
        <f t="shared" ca="1" si="501"/>
        <v>0</v>
      </c>
      <c r="AB644">
        <f t="shared" si="515"/>
        <v>0</v>
      </c>
      <c r="AC644" s="19">
        <f t="shared" si="474"/>
        <v>0</v>
      </c>
      <c r="AD644" s="29">
        <f t="shared" si="516"/>
        <v>0</v>
      </c>
      <c r="AE644" s="19">
        <f t="shared" ca="1" si="475"/>
        <v>0</v>
      </c>
      <c r="AF644" s="29">
        <f t="shared" ca="1" si="502"/>
        <v>0</v>
      </c>
      <c r="AG644" s="19"/>
      <c r="AH644" s="19">
        <f t="shared" si="476"/>
        <v>0</v>
      </c>
      <c r="AI644" s="19">
        <f>SUM($AH$23:AH644)</f>
        <v>100000</v>
      </c>
      <c r="AJ644" s="19">
        <f t="shared" si="503"/>
        <v>165780.24145267019</v>
      </c>
      <c r="AK644" s="19">
        <f t="shared" ca="1" si="504"/>
        <v>165780.24145267019</v>
      </c>
      <c r="AL644" s="20">
        <f ca="1">IF($F$13,OFFSET(product_specs!$J$5,MIN(10,saving_model!AZ644),saving_model!$G$14),0)</f>
        <v>0</v>
      </c>
      <c r="AM644" s="19">
        <f t="shared" si="505"/>
        <v>165780.24145267019</v>
      </c>
      <c r="AN644" s="19">
        <f t="shared" si="514"/>
        <v>164816.70476725651</v>
      </c>
      <c r="AO644" s="19">
        <f t="shared" si="506"/>
        <v>0</v>
      </c>
      <c r="AP644" s="19">
        <f t="shared" si="507"/>
        <v>0</v>
      </c>
      <c r="AQ644" s="18">
        <f t="shared" si="477"/>
        <v>137.34725397271376</v>
      </c>
      <c r="AR644" s="18">
        <f t="shared" si="508"/>
        <v>0</v>
      </c>
      <c r="AS644" s="18">
        <f t="shared" si="509"/>
        <v>2201.7678787728241</v>
      </c>
      <c r="AT644" s="3">
        <f>return!Q627</f>
        <v>1.3370029565455521E-2</v>
      </c>
      <c r="AU644" s="8">
        <f t="shared" si="478"/>
        <v>1.2944750849812208</v>
      </c>
      <c r="AV644">
        <f t="shared" si="479"/>
        <v>0</v>
      </c>
      <c r="AW644">
        <f t="shared" si="480"/>
        <v>0</v>
      </c>
      <c r="AX644">
        <f t="shared" si="510"/>
        <v>0</v>
      </c>
      <c r="AY644">
        <f t="shared" si="481"/>
        <v>0</v>
      </c>
      <c r="AZ644">
        <f t="shared" si="482"/>
        <v>51</v>
      </c>
      <c r="BA644">
        <f t="shared" si="483"/>
        <v>5</v>
      </c>
      <c r="BB644">
        <f t="shared" si="511"/>
        <v>8.1709400070986149E-3</v>
      </c>
      <c r="BC644">
        <f t="shared" si="484"/>
        <v>9.376267690156434E-2</v>
      </c>
      <c r="BD644">
        <f>VLOOKUP(MIN(90,BE644),mortality!$A$4:$G$76,saving_model!BA644+2,FALSE)</f>
        <v>4.688133845078217E-2</v>
      </c>
      <c r="BE644">
        <f t="shared" si="485"/>
        <v>100</v>
      </c>
      <c r="BF644" s="9">
        <f t="shared" si="512"/>
        <v>8.3717735912058888E-4</v>
      </c>
      <c r="BG644" s="7">
        <f>VLOOKUP(saving_model!AZ644,lapse!$B$4:$C$134,2,FALSE)</f>
        <v>0.01</v>
      </c>
      <c r="BI644">
        <f>discount_curve!K628</f>
        <v>0.54577916654987468</v>
      </c>
    </row>
    <row r="645" spans="1:61" x14ac:dyDescent="0.55000000000000004">
      <c r="A645">
        <f t="shared" si="513"/>
        <v>622</v>
      </c>
      <c r="B645" s="19">
        <f t="shared" ca="1" si="486"/>
        <v>0</v>
      </c>
      <c r="C645">
        <f t="shared" si="467"/>
        <v>0</v>
      </c>
      <c r="D645">
        <f t="shared" si="487"/>
        <v>0</v>
      </c>
      <c r="E645">
        <f t="shared" ca="1" si="488"/>
        <v>0</v>
      </c>
      <c r="F645">
        <f t="shared" si="468"/>
        <v>0</v>
      </c>
      <c r="G645">
        <f t="shared" si="489"/>
        <v>0</v>
      </c>
      <c r="H645">
        <f t="shared" si="490"/>
        <v>0</v>
      </c>
      <c r="I645" s="19">
        <f t="shared" si="491"/>
        <v>0</v>
      </c>
      <c r="J645" s="26">
        <f t="shared" si="492"/>
        <v>0</v>
      </c>
      <c r="L645" s="19">
        <f t="shared" si="493"/>
        <v>0</v>
      </c>
      <c r="M645" s="26">
        <f t="shared" si="469"/>
        <v>0</v>
      </c>
      <c r="N645" s="18">
        <f t="shared" si="494"/>
        <v>0</v>
      </c>
      <c r="O645" s="18">
        <f t="shared" si="495"/>
        <v>0</v>
      </c>
      <c r="P645" s="18">
        <f t="shared" si="496"/>
        <v>0</v>
      </c>
      <c r="Q645" s="18">
        <f t="shared" si="497"/>
        <v>0</v>
      </c>
      <c r="R645" s="18">
        <f t="shared" si="498"/>
        <v>0</v>
      </c>
      <c r="S645" s="26">
        <f t="shared" si="499"/>
        <v>0</v>
      </c>
      <c r="T645" s="27">
        <f t="shared" si="500"/>
        <v>0</v>
      </c>
      <c r="U645" s="27"/>
      <c r="V645" s="19">
        <f t="shared" si="470"/>
        <v>0</v>
      </c>
      <c r="W645" s="19">
        <f t="shared" ca="1" si="471"/>
        <v>0</v>
      </c>
      <c r="X645" s="19">
        <f t="shared" si="472"/>
        <v>0</v>
      </c>
      <c r="Y645" s="19">
        <f t="shared" si="473"/>
        <v>0</v>
      </c>
      <c r="Z645" s="19">
        <f t="shared" si="466"/>
        <v>0</v>
      </c>
      <c r="AA645" s="19">
        <f t="shared" ca="1" si="501"/>
        <v>0</v>
      </c>
      <c r="AB645">
        <f t="shared" si="515"/>
        <v>0</v>
      </c>
      <c r="AC645" s="19">
        <f t="shared" si="474"/>
        <v>0</v>
      </c>
      <c r="AD645" s="29">
        <f t="shared" si="516"/>
        <v>0</v>
      </c>
      <c r="AE645" s="19">
        <f t="shared" ca="1" si="475"/>
        <v>0</v>
      </c>
      <c r="AF645" s="29">
        <f t="shared" ca="1" si="502"/>
        <v>0</v>
      </c>
      <c r="AG645" s="19"/>
      <c r="AH645" s="19">
        <f t="shared" si="476"/>
        <v>0</v>
      </c>
      <c r="AI645" s="19">
        <f>SUM($AH$23:AH645)</f>
        <v>100000</v>
      </c>
      <c r="AJ645" s="19">
        <f t="shared" si="503"/>
        <v>166215.76414624692</v>
      </c>
      <c r="AK645" s="19">
        <f t="shared" ca="1" si="504"/>
        <v>166215.76414624692</v>
      </c>
      <c r="AL645" s="20">
        <f ca="1">IF($F$13,OFFSET(product_specs!$J$5,MIN(10,saving_model!AZ645),saving_model!$G$14),0)</f>
        <v>0</v>
      </c>
      <c r="AM645" s="19">
        <f t="shared" si="505"/>
        <v>166215.76414624692</v>
      </c>
      <c r="AN645" s="19">
        <f t="shared" si="514"/>
        <v>166881.12539205662</v>
      </c>
      <c r="AO645" s="19">
        <f t="shared" si="506"/>
        <v>0</v>
      </c>
      <c r="AP645" s="19">
        <f t="shared" si="507"/>
        <v>0</v>
      </c>
      <c r="AQ645" s="18">
        <f t="shared" si="477"/>
        <v>139.06760449338051</v>
      </c>
      <c r="AR645" s="18">
        <f t="shared" si="508"/>
        <v>0</v>
      </c>
      <c r="AS645" s="18">
        <f t="shared" si="509"/>
        <v>-1052.5872826326356</v>
      </c>
      <c r="AT645" s="3">
        <f>return!Q628</f>
        <v>-6.3126681810157237E-3</v>
      </c>
      <c r="AU645" s="8">
        <f t="shared" si="478"/>
        <v>1.2950132174901794</v>
      </c>
      <c r="AV645">
        <f t="shared" si="479"/>
        <v>0</v>
      </c>
      <c r="AW645">
        <f t="shared" si="480"/>
        <v>0</v>
      </c>
      <c r="AX645">
        <f t="shared" si="510"/>
        <v>0</v>
      </c>
      <c r="AY645">
        <f t="shared" si="481"/>
        <v>0</v>
      </c>
      <c r="AZ645">
        <f t="shared" si="482"/>
        <v>51</v>
      </c>
      <c r="BA645">
        <f t="shared" si="483"/>
        <v>5</v>
      </c>
      <c r="BB645">
        <f t="shared" si="511"/>
        <v>8.1709400070986149E-3</v>
      </c>
      <c r="BC645">
        <f t="shared" si="484"/>
        <v>9.376267690156434E-2</v>
      </c>
      <c r="BD645">
        <f>VLOOKUP(MIN(90,BE645),mortality!$A$4:$G$76,saving_model!BA645+2,FALSE)</f>
        <v>4.688133845078217E-2</v>
      </c>
      <c r="BE645">
        <f t="shared" si="485"/>
        <v>100</v>
      </c>
      <c r="BF645" s="9">
        <f t="shared" si="512"/>
        <v>8.3717735912058888E-4</v>
      </c>
      <c r="BG645" s="7">
        <f>VLOOKUP(saving_model!AZ645,lapse!$B$4:$C$134,2,FALSE)</f>
        <v>0.01</v>
      </c>
      <c r="BI645">
        <f>discount_curve!K629</f>
        <v>0.5452472333836712</v>
      </c>
    </row>
    <row r="646" spans="1:61" x14ac:dyDescent="0.55000000000000004">
      <c r="A646">
        <f t="shared" si="513"/>
        <v>623</v>
      </c>
      <c r="B646" s="19">
        <f t="shared" ca="1" si="486"/>
        <v>0</v>
      </c>
      <c r="C646">
        <f t="shared" si="467"/>
        <v>0</v>
      </c>
      <c r="D646">
        <f t="shared" si="487"/>
        <v>0</v>
      </c>
      <c r="E646">
        <f t="shared" ca="1" si="488"/>
        <v>0</v>
      </c>
      <c r="F646">
        <f t="shared" si="468"/>
        <v>0</v>
      </c>
      <c r="G646">
        <f t="shared" si="489"/>
        <v>0</v>
      </c>
      <c r="H646">
        <f t="shared" si="490"/>
        <v>0</v>
      </c>
      <c r="I646" s="19">
        <f t="shared" si="491"/>
        <v>0</v>
      </c>
      <c r="J646" s="26">
        <f t="shared" si="492"/>
        <v>0</v>
      </c>
      <c r="L646" s="19">
        <f t="shared" si="493"/>
        <v>0</v>
      </c>
      <c r="M646" s="26">
        <f t="shared" si="469"/>
        <v>0</v>
      </c>
      <c r="N646" s="18">
        <f t="shared" si="494"/>
        <v>0</v>
      </c>
      <c r="O646" s="18">
        <f t="shared" si="495"/>
        <v>0</v>
      </c>
      <c r="P646" s="18">
        <f t="shared" si="496"/>
        <v>0</v>
      </c>
      <c r="Q646" s="18">
        <f t="shared" si="497"/>
        <v>0</v>
      </c>
      <c r="R646" s="18">
        <f t="shared" si="498"/>
        <v>0</v>
      </c>
      <c r="S646" s="26">
        <f t="shared" si="499"/>
        <v>0</v>
      </c>
      <c r="T646" s="27">
        <f t="shared" si="500"/>
        <v>0</v>
      </c>
      <c r="U646" s="27"/>
      <c r="V646" s="19">
        <f t="shared" si="470"/>
        <v>0</v>
      </c>
      <c r="W646" s="19">
        <f t="shared" ca="1" si="471"/>
        <v>0</v>
      </c>
      <c r="X646" s="19">
        <f t="shared" si="472"/>
        <v>0</v>
      </c>
      <c r="Y646" s="19">
        <f t="shared" si="473"/>
        <v>0</v>
      </c>
      <c r="Z646" s="19">
        <f t="shared" si="466"/>
        <v>0</v>
      </c>
      <c r="AA646" s="19">
        <f t="shared" ca="1" si="501"/>
        <v>0</v>
      </c>
      <c r="AB646">
        <f t="shared" si="515"/>
        <v>0</v>
      </c>
      <c r="AC646" s="19">
        <f t="shared" si="474"/>
        <v>0</v>
      </c>
      <c r="AD646" s="29">
        <f t="shared" si="516"/>
        <v>0</v>
      </c>
      <c r="AE646" s="19">
        <f t="shared" ca="1" si="475"/>
        <v>0</v>
      </c>
      <c r="AF646" s="29">
        <f t="shared" ca="1" si="502"/>
        <v>0</v>
      </c>
      <c r="AG646" s="19"/>
      <c r="AH646" s="19">
        <f t="shared" si="476"/>
        <v>0</v>
      </c>
      <c r="AI646" s="19">
        <f>SUM($AH$23:AH646)</f>
        <v>100000</v>
      </c>
      <c r="AJ646" s="19">
        <f t="shared" si="503"/>
        <v>166119.93094364056</v>
      </c>
      <c r="AK646" s="19">
        <f t="shared" ca="1" si="504"/>
        <v>166119.93094364056</v>
      </c>
      <c r="AL646" s="20">
        <f ca="1">IF($F$13,OFFSET(product_specs!$J$5,MIN(10,saving_model!AZ646),saving_model!$G$14),0)</f>
        <v>0</v>
      </c>
      <c r="AM646" s="19">
        <f t="shared" si="505"/>
        <v>166119.93094364056</v>
      </c>
      <c r="AN646" s="19">
        <f t="shared" si="514"/>
        <v>165689.47050493062</v>
      </c>
      <c r="AO646" s="19">
        <f t="shared" si="506"/>
        <v>0</v>
      </c>
      <c r="AP646" s="19">
        <f t="shared" si="507"/>
        <v>0</v>
      </c>
      <c r="AQ646" s="18">
        <f t="shared" si="477"/>
        <v>138.07455875410884</v>
      </c>
      <c r="AR646" s="18">
        <f t="shared" si="508"/>
        <v>0</v>
      </c>
      <c r="AS646" s="18">
        <f t="shared" si="509"/>
        <v>1137.0699949280915</v>
      </c>
      <c r="AT646" s="3">
        <f>return!Q629</f>
        <v>6.8683805921985197E-3</v>
      </c>
      <c r="AU646" s="8">
        <f t="shared" si="478"/>
        <v>1.2955515737088104</v>
      </c>
      <c r="AV646">
        <f t="shared" si="479"/>
        <v>0</v>
      </c>
      <c r="AW646">
        <f t="shared" si="480"/>
        <v>0</v>
      </c>
      <c r="AX646">
        <f t="shared" si="510"/>
        <v>0</v>
      </c>
      <c r="AY646">
        <f t="shared" si="481"/>
        <v>0</v>
      </c>
      <c r="AZ646">
        <f t="shared" si="482"/>
        <v>51</v>
      </c>
      <c r="BA646">
        <f t="shared" si="483"/>
        <v>5</v>
      </c>
      <c r="BB646">
        <f t="shared" si="511"/>
        <v>8.1709400070986149E-3</v>
      </c>
      <c r="BC646">
        <f t="shared" si="484"/>
        <v>9.376267690156434E-2</v>
      </c>
      <c r="BD646">
        <f>VLOOKUP(MIN(90,BE646),mortality!$A$4:$G$76,saving_model!BA646+2,FALSE)</f>
        <v>4.688133845078217E-2</v>
      </c>
      <c r="BE646">
        <f t="shared" si="485"/>
        <v>100</v>
      </c>
      <c r="BF646" s="9">
        <f t="shared" si="512"/>
        <v>8.3717735912058888E-4</v>
      </c>
      <c r="BG646" s="7">
        <f>VLOOKUP(saving_model!AZ646,lapse!$B$4:$C$134,2,FALSE)</f>
        <v>0.01</v>
      </c>
      <c r="BI646">
        <f>discount_curve!K630</f>
        <v>0.54471581865589569</v>
      </c>
    </row>
    <row r="647" spans="1:61" x14ac:dyDescent="0.55000000000000004">
      <c r="A647">
        <f t="shared" si="513"/>
        <v>624</v>
      </c>
      <c r="B647" s="19">
        <f t="shared" ca="1" si="486"/>
        <v>0</v>
      </c>
      <c r="C647">
        <f t="shared" si="467"/>
        <v>0</v>
      </c>
      <c r="D647">
        <f t="shared" si="487"/>
        <v>0</v>
      </c>
      <c r="E647">
        <f t="shared" ca="1" si="488"/>
        <v>0</v>
      </c>
      <c r="F647">
        <f t="shared" si="468"/>
        <v>0</v>
      </c>
      <c r="G647">
        <f t="shared" si="489"/>
        <v>0</v>
      </c>
      <c r="H647">
        <f t="shared" si="490"/>
        <v>0</v>
      </c>
      <c r="I647" s="19">
        <f t="shared" si="491"/>
        <v>0</v>
      </c>
      <c r="J647" s="26">
        <f t="shared" si="492"/>
        <v>0</v>
      </c>
      <c r="L647" s="19">
        <f t="shared" si="493"/>
        <v>0</v>
      </c>
      <c r="M647" s="26">
        <f t="shared" si="469"/>
        <v>0</v>
      </c>
      <c r="N647" s="18">
        <f t="shared" si="494"/>
        <v>0</v>
      </c>
      <c r="O647" s="18">
        <f t="shared" si="495"/>
        <v>0</v>
      </c>
      <c r="P647" s="18">
        <f t="shared" si="496"/>
        <v>0</v>
      </c>
      <c r="Q647" s="18">
        <f t="shared" si="497"/>
        <v>0</v>
      </c>
      <c r="R647" s="18">
        <f t="shared" si="498"/>
        <v>0</v>
      </c>
      <c r="S647" s="26">
        <f t="shared" si="499"/>
        <v>0</v>
      </c>
      <c r="T647" s="27">
        <f t="shared" si="500"/>
        <v>0</v>
      </c>
      <c r="U647" s="27"/>
      <c r="V647" s="19">
        <f t="shared" si="470"/>
        <v>0</v>
      </c>
      <c r="W647" s="19">
        <f t="shared" ca="1" si="471"/>
        <v>0</v>
      </c>
      <c r="X647" s="19">
        <f t="shared" si="472"/>
        <v>0</v>
      </c>
      <c r="Y647" s="19">
        <f t="shared" si="473"/>
        <v>0</v>
      </c>
      <c r="Z647" s="19">
        <f t="shared" si="466"/>
        <v>0</v>
      </c>
      <c r="AA647" s="19">
        <f t="shared" ca="1" si="501"/>
        <v>0</v>
      </c>
      <c r="AB647">
        <f t="shared" si="515"/>
        <v>0</v>
      </c>
      <c r="AC647" s="19">
        <f t="shared" si="474"/>
        <v>0</v>
      </c>
      <c r="AD647" s="29">
        <f t="shared" si="516"/>
        <v>0</v>
      </c>
      <c r="AE647" s="19">
        <f t="shared" ca="1" si="475"/>
        <v>0</v>
      </c>
      <c r="AF647" s="29">
        <f t="shared" ca="1" si="502"/>
        <v>0</v>
      </c>
      <c r="AG647" s="19"/>
      <c r="AH647" s="19">
        <f t="shared" si="476"/>
        <v>0</v>
      </c>
      <c r="AI647" s="19">
        <f>SUM($AH$23:AH647)</f>
        <v>100000</v>
      </c>
      <c r="AJ647" s="19">
        <f t="shared" si="503"/>
        <v>167828.86047415101</v>
      </c>
      <c r="AK647" s="19">
        <f t="shared" ca="1" si="504"/>
        <v>167828.86047415101</v>
      </c>
      <c r="AL647" s="20">
        <f ca="1">IF($F$13,OFFSET(product_specs!$J$5,MIN(10,saving_model!AZ647),saving_model!$G$14),0)</f>
        <v>0</v>
      </c>
      <c r="AM647" s="19">
        <f t="shared" si="505"/>
        <v>167828.86047415101</v>
      </c>
      <c r="AN647" s="19">
        <f t="shared" si="514"/>
        <v>166688.4659411046</v>
      </c>
      <c r="AO647" s="19">
        <f t="shared" si="506"/>
        <v>0</v>
      </c>
      <c r="AP647" s="19">
        <f t="shared" si="507"/>
        <v>0</v>
      </c>
      <c r="AQ647" s="18">
        <f t="shared" si="477"/>
        <v>138.9070549509205</v>
      </c>
      <c r="AR647" s="18">
        <f t="shared" si="508"/>
        <v>0</v>
      </c>
      <c r="AS647" s="18">
        <f t="shared" si="509"/>
        <v>2558.6031759946659</v>
      </c>
      <c r="AT647" s="3">
        <f>return!Q630</f>
        <v>1.5362413404790942E-2</v>
      </c>
      <c r="AU647" s="8">
        <f t="shared" si="478"/>
        <v>1.296090153730113</v>
      </c>
      <c r="AV647">
        <f t="shared" si="479"/>
        <v>0</v>
      </c>
      <c r="AW647">
        <f t="shared" si="480"/>
        <v>0</v>
      </c>
      <c r="AX647">
        <f t="shared" si="510"/>
        <v>0</v>
      </c>
      <c r="AY647">
        <f t="shared" si="481"/>
        <v>0</v>
      </c>
      <c r="AZ647">
        <f t="shared" si="482"/>
        <v>52</v>
      </c>
      <c r="BA647">
        <f t="shared" si="483"/>
        <v>5</v>
      </c>
      <c r="BB647">
        <f t="shared" si="511"/>
        <v>8.1709400070986149E-3</v>
      </c>
      <c r="BC647">
        <f t="shared" si="484"/>
        <v>9.376267690156434E-2</v>
      </c>
      <c r="BD647">
        <f>VLOOKUP(MIN(90,BE647),mortality!$A$4:$G$76,saving_model!BA647+2,FALSE)</f>
        <v>4.688133845078217E-2</v>
      </c>
      <c r="BE647">
        <f t="shared" si="485"/>
        <v>101</v>
      </c>
      <c r="BF647" s="9">
        <f t="shared" si="512"/>
        <v>8.3717735912058888E-4</v>
      </c>
      <c r="BG647" s="7">
        <f>VLOOKUP(saving_model!AZ647,lapse!$B$4:$C$134,2,FALSE)</f>
        <v>0.01</v>
      </c>
      <c r="BI647">
        <f>discount_curve!K631</f>
        <v>0.53972867324720475</v>
      </c>
    </row>
    <row r="648" spans="1:61" x14ac:dyDescent="0.55000000000000004">
      <c r="A648">
        <f t="shared" si="513"/>
        <v>625</v>
      </c>
      <c r="B648" s="19">
        <f t="shared" ca="1" si="486"/>
        <v>0</v>
      </c>
      <c r="C648">
        <f t="shared" si="467"/>
        <v>0</v>
      </c>
      <c r="D648">
        <f t="shared" si="487"/>
        <v>0</v>
      </c>
      <c r="E648">
        <f t="shared" ca="1" si="488"/>
        <v>0</v>
      </c>
      <c r="F648">
        <f t="shared" si="468"/>
        <v>0</v>
      </c>
      <c r="G648">
        <f t="shared" si="489"/>
        <v>0</v>
      </c>
      <c r="H648">
        <f t="shared" si="490"/>
        <v>0</v>
      </c>
      <c r="I648" s="19">
        <f t="shared" si="491"/>
        <v>0</v>
      </c>
      <c r="J648" s="26">
        <f t="shared" si="492"/>
        <v>0</v>
      </c>
      <c r="L648" s="19">
        <f t="shared" si="493"/>
        <v>0</v>
      </c>
      <c r="M648" s="26">
        <f t="shared" si="469"/>
        <v>0</v>
      </c>
      <c r="N648" s="18">
        <f t="shared" si="494"/>
        <v>0</v>
      </c>
      <c r="O648" s="18">
        <f t="shared" si="495"/>
        <v>0</v>
      </c>
      <c r="P648" s="18">
        <f t="shared" si="496"/>
        <v>0</v>
      </c>
      <c r="Q648" s="18">
        <f t="shared" si="497"/>
        <v>0</v>
      </c>
      <c r="R648" s="18">
        <f t="shared" si="498"/>
        <v>0</v>
      </c>
      <c r="S648" s="26">
        <f t="shared" si="499"/>
        <v>0</v>
      </c>
      <c r="T648" s="27">
        <f t="shared" si="500"/>
        <v>0</v>
      </c>
      <c r="U648" s="27"/>
      <c r="V648" s="19">
        <f t="shared" si="470"/>
        <v>0</v>
      </c>
      <c r="W648" s="19">
        <f t="shared" ca="1" si="471"/>
        <v>0</v>
      </c>
      <c r="X648" s="19">
        <f t="shared" si="472"/>
        <v>0</v>
      </c>
      <c r="Y648" s="19">
        <f t="shared" si="473"/>
        <v>0</v>
      </c>
      <c r="Z648" s="19">
        <f t="shared" si="466"/>
        <v>0</v>
      </c>
      <c r="AA648" s="19">
        <f t="shared" ca="1" si="501"/>
        <v>0</v>
      </c>
      <c r="AB648">
        <f t="shared" si="515"/>
        <v>0</v>
      </c>
      <c r="AC648" s="19">
        <f t="shared" si="474"/>
        <v>0</v>
      </c>
      <c r="AD648" s="29">
        <f t="shared" si="516"/>
        <v>0</v>
      </c>
      <c r="AE648" s="19">
        <f t="shared" ca="1" si="475"/>
        <v>0</v>
      </c>
      <c r="AF648" s="29">
        <f t="shared" ca="1" si="502"/>
        <v>0</v>
      </c>
      <c r="AG648" s="19"/>
      <c r="AH648" s="19">
        <f t="shared" si="476"/>
        <v>0</v>
      </c>
      <c r="AI648" s="19">
        <f>SUM($AH$23:AH648)</f>
        <v>100000</v>
      </c>
      <c r="AJ648" s="19">
        <f t="shared" si="503"/>
        <v>168727.68978976866</v>
      </c>
      <c r="AK648" s="19">
        <f t="shared" ca="1" si="504"/>
        <v>168727.68978976866</v>
      </c>
      <c r="AL648" s="20">
        <f ca="1">IF($F$13,OFFSET(product_specs!$J$5,MIN(10,saving_model!AZ648),saving_model!$G$14),0)</f>
        <v>0</v>
      </c>
      <c r="AM648" s="19">
        <f t="shared" si="505"/>
        <v>168727.68978976866</v>
      </c>
      <c r="AN648" s="19">
        <f t="shared" si="514"/>
        <v>169108.16206214836</v>
      </c>
      <c r="AO648" s="19">
        <f t="shared" si="506"/>
        <v>0</v>
      </c>
      <c r="AP648" s="19">
        <f t="shared" si="507"/>
        <v>0</v>
      </c>
      <c r="AQ648" s="18">
        <f t="shared" si="477"/>
        <v>140.92346838512364</v>
      </c>
      <c r="AR648" s="18">
        <f t="shared" si="508"/>
        <v>0</v>
      </c>
      <c r="AS648" s="18">
        <f t="shared" si="509"/>
        <v>-479.09760798918353</v>
      </c>
      <c r="AT648" s="3">
        <f>return!Q631</f>
        <v>-2.8354467527343941E-3</v>
      </c>
      <c r="AU648" s="8">
        <f t="shared" si="478"/>
        <v>1.2966289576471257</v>
      </c>
      <c r="AV648">
        <f t="shared" si="479"/>
        <v>0</v>
      </c>
      <c r="AW648">
        <f t="shared" si="480"/>
        <v>0</v>
      </c>
      <c r="AX648">
        <f t="shared" si="510"/>
        <v>0</v>
      </c>
      <c r="AY648">
        <f t="shared" si="481"/>
        <v>0</v>
      </c>
      <c r="AZ648">
        <f t="shared" si="482"/>
        <v>52</v>
      </c>
      <c r="BA648">
        <f t="shared" si="483"/>
        <v>5</v>
      </c>
      <c r="BB648">
        <f t="shared" si="511"/>
        <v>8.1709400070986149E-3</v>
      </c>
      <c r="BC648">
        <f t="shared" si="484"/>
        <v>9.376267690156434E-2</v>
      </c>
      <c r="BD648">
        <f>VLOOKUP(MIN(90,BE648),mortality!$A$4:$G$76,saving_model!BA648+2,FALSE)</f>
        <v>4.688133845078217E-2</v>
      </c>
      <c r="BE648">
        <f t="shared" si="485"/>
        <v>101</v>
      </c>
      <c r="BF648" s="9">
        <f t="shared" si="512"/>
        <v>8.3717735912058888E-4</v>
      </c>
      <c r="BG648" s="7">
        <f>VLOOKUP(saving_model!AZ648,lapse!$B$4:$C$134,2,FALSE)</f>
        <v>0.01</v>
      </c>
      <c r="BI648">
        <f>discount_curve!K632</f>
        <v>0.53919553195250691</v>
      </c>
    </row>
    <row r="649" spans="1:61" x14ac:dyDescent="0.55000000000000004">
      <c r="A649">
        <f t="shared" si="513"/>
        <v>626</v>
      </c>
      <c r="B649" s="19">
        <f t="shared" ca="1" si="486"/>
        <v>0</v>
      </c>
      <c r="C649">
        <f t="shared" si="467"/>
        <v>0</v>
      </c>
      <c r="D649">
        <f t="shared" si="487"/>
        <v>0</v>
      </c>
      <c r="E649">
        <f t="shared" ca="1" si="488"/>
        <v>0</v>
      </c>
      <c r="F649">
        <f t="shared" si="468"/>
        <v>0</v>
      </c>
      <c r="G649">
        <f t="shared" si="489"/>
        <v>0</v>
      </c>
      <c r="H649">
        <f t="shared" si="490"/>
        <v>0</v>
      </c>
      <c r="I649" s="19">
        <f t="shared" si="491"/>
        <v>0</v>
      </c>
      <c r="J649" s="26">
        <f t="shared" si="492"/>
        <v>0</v>
      </c>
      <c r="L649" s="19">
        <f t="shared" si="493"/>
        <v>0</v>
      </c>
      <c r="M649" s="26">
        <f t="shared" si="469"/>
        <v>0</v>
      </c>
      <c r="N649" s="18">
        <f t="shared" si="494"/>
        <v>0</v>
      </c>
      <c r="O649" s="18">
        <f t="shared" si="495"/>
        <v>0</v>
      </c>
      <c r="P649" s="18">
        <f t="shared" si="496"/>
        <v>0</v>
      </c>
      <c r="Q649" s="18">
        <f t="shared" si="497"/>
        <v>0</v>
      </c>
      <c r="R649" s="18">
        <f t="shared" si="498"/>
        <v>0</v>
      </c>
      <c r="S649" s="26">
        <f t="shared" si="499"/>
        <v>0</v>
      </c>
      <c r="T649" s="27">
        <f t="shared" si="500"/>
        <v>0</v>
      </c>
      <c r="U649" s="27"/>
      <c r="V649" s="19">
        <f t="shared" si="470"/>
        <v>0</v>
      </c>
      <c r="W649" s="19">
        <f t="shared" ca="1" si="471"/>
        <v>0</v>
      </c>
      <c r="X649" s="19">
        <f t="shared" si="472"/>
        <v>0</v>
      </c>
      <c r="Y649" s="19">
        <f t="shared" si="473"/>
        <v>0</v>
      </c>
      <c r="Z649" s="19">
        <f t="shared" si="466"/>
        <v>0</v>
      </c>
      <c r="AA649" s="19">
        <f t="shared" ca="1" si="501"/>
        <v>0</v>
      </c>
      <c r="AB649">
        <f t="shared" si="515"/>
        <v>0</v>
      </c>
      <c r="AC649" s="19">
        <f t="shared" si="474"/>
        <v>0</v>
      </c>
      <c r="AD649" s="29">
        <f t="shared" si="516"/>
        <v>0</v>
      </c>
      <c r="AE649" s="19">
        <f t="shared" ca="1" si="475"/>
        <v>0</v>
      </c>
      <c r="AF649" s="29">
        <f t="shared" ca="1" si="502"/>
        <v>0</v>
      </c>
      <c r="AG649" s="19"/>
      <c r="AH649" s="19">
        <f t="shared" si="476"/>
        <v>0</v>
      </c>
      <c r="AI649" s="19">
        <f>SUM($AH$23:AH649)</f>
        <v>100000</v>
      </c>
      <c r="AJ649" s="19">
        <f t="shared" si="503"/>
        <v>168561.20914222475</v>
      </c>
      <c r="AK649" s="19">
        <f t="shared" ca="1" si="504"/>
        <v>168561.20914222475</v>
      </c>
      <c r="AL649" s="20">
        <f ca="1">IF($F$13,OFFSET(product_specs!$J$5,MIN(10,saving_model!AZ649),saving_model!$G$14),0)</f>
        <v>0</v>
      </c>
      <c r="AM649" s="19">
        <f t="shared" si="505"/>
        <v>168561.20914222475</v>
      </c>
      <c r="AN649" s="19">
        <f t="shared" si="514"/>
        <v>168488.14098577405</v>
      </c>
      <c r="AO649" s="19">
        <f t="shared" si="506"/>
        <v>0</v>
      </c>
      <c r="AP649" s="19">
        <f t="shared" si="507"/>
        <v>0</v>
      </c>
      <c r="AQ649" s="18">
        <f t="shared" si="477"/>
        <v>140.4067841548117</v>
      </c>
      <c r="AR649" s="18">
        <f t="shared" si="508"/>
        <v>0</v>
      </c>
      <c r="AS649" s="18">
        <f t="shared" si="509"/>
        <v>426.94988121106184</v>
      </c>
      <c r="AT649" s="3">
        <f>return!Q632</f>
        <v>2.5361189637380654E-3</v>
      </c>
      <c r="AU649" s="8">
        <f t="shared" si="478"/>
        <v>1.2971679855529252</v>
      </c>
      <c r="AV649">
        <f t="shared" si="479"/>
        <v>0</v>
      </c>
      <c r="AW649">
        <f t="shared" si="480"/>
        <v>0</v>
      </c>
      <c r="AX649">
        <f t="shared" si="510"/>
        <v>0</v>
      </c>
      <c r="AY649">
        <f t="shared" si="481"/>
        <v>0</v>
      </c>
      <c r="AZ649">
        <f t="shared" si="482"/>
        <v>52</v>
      </c>
      <c r="BA649">
        <f t="shared" si="483"/>
        <v>5</v>
      </c>
      <c r="BB649">
        <f t="shared" si="511"/>
        <v>8.1709400070986149E-3</v>
      </c>
      <c r="BC649">
        <f t="shared" si="484"/>
        <v>9.376267690156434E-2</v>
      </c>
      <c r="BD649">
        <f>VLOOKUP(MIN(90,BE649),mortality!$A$4:$G$76,saving_model!BA649+2,FALSE)</f>
        <v>4.688133845078217E-2</v>
      </c>
      <c r="BE649">
        <f t="shared" si="485"/>
        <v>101</v>
      </c>
      <c r="BF649" s="9">
        <f t="shared" si="512"/>
        <v>8.3717735912058888E-4</v>
      </c>
      <c r="BG649" s="7">
        <f>VLOOKUP(saving_model!AZ649,lapse!$B$4:$C$134,2,FALSE)</f>
        <v>0.01</v>
      </c>
      <c r="BI649">
        <f>discount_curve!K633</f>
        <v>0.53866291729212412</v>
      </c>
    </row>
    <row r="650" spans="1:61" x14ac:dyDescent="0.55000000000000004">
      <c r="A650">
        <f t="shared" si="513"/>
        <v>627</v>
      </c>
      <c r="B650" s="19">
        <f t="shared" ca="1" si="486"/>
        <v>0</v>
      </c>
      <c r="C650">
        <f t="shared" si="467"/>
        <v>0</v>
      </c>
      <c r="D650">
        <f t="shared" si="487"/>
        <v>0</v>
      </c>
      <c r="E650">
        <f t="shared" ca="1" si="488"/>
        <v>0</v>
      </c>
      <c r="F650">
        <f t="shared" si="468"/>
        <v>0</v>
      </c>
      <c r="G650">
        <f t="shared" si="489"/>
        <v>0</v>
      </c>
      <c r="H650">
        <f t="shared" si="490"/>
        <v>0</v>
      </c>
      <c r="I650" s="19">
        <f t="shared" si="491"/>
        <v>0</v>
      </c>
      <c r="J650" s="26">
        <f t="shared" si="492"/>
        <v>0</v>
      </c>
      <c r="L650" s="19">
        <f t="shared" si="493"/>
        <v>0</v>
      </c>
      <c r="M650" s="26">
        <f t="shared" si="469"/>
        <v>0</v>
      </c>
      <c r="N650" s="18">
        <f t="shared" si="494"/>
        <v>0</v>
      </c>
      <c r="O650" s="18">
        <f t="shared" si="495"/>
        <v>0</v>
      </c>
      <c r="P650" s="18">
        <f t="shared" si="496"/>
        <v>0</v>
      </c>
      <c r="Q650" s="18">
        <f t="shared" si="497"/>
        <v>0</v>
      </c>
      <c r="R650" s="18">
        <f t="shared" si="498"/>
        <v>0</v>
      </c>
      <c r="S650" s="26">
        <f t="shared" si="499"/>
        <v>0</v>
      </c>
      <c r="T650" s="27">
        <f t="shared" si="500"/>
        <v>0</v>
      </c>
      <c r="U650" s="27"/>
      <c r="V650" s="19">
        <f t="shared" si="470"/>
        <v>0</v>
      </c>
      <c r="W650" s="19">
        <f t="shared" ca="1" si="471"/>
        <v>0</v>
      </c>
      <c r="X650" s="19">
        <f t="shared" si="472"/>
        <v>0</v>
      </c>
      <c r="Y650" s="19">
        <f t="shared" si="473"/>
        <v>0</v>
      </c>
      <c r="Z650" s="19">
        <f t="shared" si="466"/>
        <v>0</v>
      </c>
      <c r="AA650" s="19">
        <f t="shared" ca="1" si="501"/>
        <v>0</v>
      </c>
      <c r="AB650">
        <f t="shared" si="515"/>
        <v>0</v>
      </c>
      <c r="AC650" s="19">
        <f t="shared" si="474"/>
        <v>0</v>
      </c>
      <c r="AD650" s="29">
        <f t="shared" si="516"/>
        <v>0</v>
      </c>
      <c r="AE650" s="19">
        <f t="shared" ca="1" si="475"/>
        <v>0</v>
      </c>
      <c r="AF650" s="29">
        <f t="shared" ca="1" si="502"/>
        <v>0</v>
      </c>
      <c r="AG650" s="19"/>
      <c r="AH650" s="19">
        <f t="shared" si="476"/>
        <v>0</v>
      </c>
      <c r="AI650" s="19">
        <f>SUM($AH$23:AH650)</f>
        <v>100000</v>
      </c>
      <c r="AJ650" s="19">
        <f t="shared" si="503"/>
        <v>168660.03569799068</v>
      </c>
      <c r="AK650" s="19">
        <f t="shared" ca="1" si="504"/>
        <v>168660.03569799068</v>
      </c>
      <c r="AL650" s="20">
        <f ca="1">IF($F$13,OFFSET(product_specs!$J$5,MIN(10,saving_model!AZ650),saving_model!$G$14),0)</f>
        <v>0</v>
      </c>
      <c r="AM650" s="19">
        <f t="shared" si="505"/>
        <v>168660.03569799068</v>
      </c>
      <c r="AN650" s="19">
        <f t="shared" si="514"/>
        <v>168774.6840828303</v>
      </c>
      <c r="AO650" s="19">
        <f t="shared" si="506"/>
        <v>0</v>
      </c>
      <c r="AP650" s="19">
        <f t="shared" si="507"/>
        <v>0</v>
      </c>
      <c r="AQ650" s="18">
        <f t="shared" si="477"/>
        <v>140.64557006902524</v>
      </c>
      <c r="AR650" s="18">
        <f t="shared" si="508"/>
        <v>0</v>
      </c>
      <c r="AS650" s="18">
        <f t="shared" si="509"/>
        <v>51.994370458815794</v>
      </c>
      <c r="AT650" s="3">
        <f>return!Q633</f>
        <v>3.0832666356905847E-4</v>
      </c>
      <c r="AU650" s="8">
        <f t="shared" si="478"/>
        <v>1.2977072375406269</v>
      </c>
      <c r="AV650">
        <f t="shared" si="479"/>
        <v>0</v>
      </c>
      <c r="AW650">
        <f t="shared" si="480"/>
        <v>0</v>
      </c>
      <c r="AX650">
        <f t="shared" si="510"/>
        <v>0</v>
      </c>
      <c r="AY650">
        <f t="shared" si="481"/>
        <v>0</v>
      </c>
      <c r="AZ650">
        <f t="shared" si="482"/>
        <v>52</v>
      </c>
      <c r="BA650">
        <f t="shared" si="483"/>
        <v>5</v>
      </c>
      <c r="BB650">
        <f t="shared" si="511"/>
        <v>8.1709400070986149E-3</v>
      </c>
      <c r="BC650">
        <f t="shared" si="484"/>
        <v>9.376267690156434E-2</v>
      </c>
      <c r="BD650">
        <f>VLOOKUP(MIN(90,BE650),mortality!$A$4:$G$76,saving_model!BA650+2,FALSE)</f>
        <v>4.688133845078217E-2</v>
      </c>
      <c r="BE650">
        <f t="shared" si="485"/>
        <v>101</v>
      </c>
      <c r="BF650" s="9">
        <f t="shared" si="512"/>
        <v>8.3717735912058888E-4</v>
      </c>
      <c r="BG650" s="7">
        <f>VLOOKUP(saving_model!AZ650,lapse!$B$4:$C$134,2,FALSE)</f>
        <v>0.01</v>
      </c>
      <c r="BI650">
        <f>discount_curve!K634</f>
        <v>0.5381308287458495</v>
      </c>
    </row>
    <row r="651" spans="1:61" x14ac:dyDescent="0.55000000000000004">
      <c r="A651">
        <f t="shared" si="513"/>
        <v>628</v>
      </c>
      <c r="B651" s="19">
        <f t="shared" ca="1" si="486"/>
        <v>0</v>
      </c>
      <c r="C651">
        <f t="shared" si="467"/>
        <v>0</v>
      </c>
      <c r="D651">
        <f t="shared" si="487"/>
        <v>0</v>
      </c>
      <c r="E651">
        <f t="shared" ca="1" si="488"/>
        <v>0</v>
      </c>
      <c r="F651">
        <f t="shared" si="468"/>
        <v>0</v>
      </c>
      <c r="G651">
        <f t="shared" si="489"/>
        <v>0</v>
      </c>
      <c r="H651">
        <f t="shared" si="490"/>
        <v>0</v>
      </c>
      <c r="I651" s="19">
        <f t="shared" si="491"/>
        <v>0</v>
      </c>
      <c r="J651" s="26">
        <f t="shared" si="492"/>
        <v>0</v>
      </c>
      <c r="L651" s="19">
        <f t="shared" si="493"/>
        <v>0</v>
      </c>
      <c r="M651" s="26">
        <f t="shared" si="469"/>
        <v>0</v>
      </c>
      <c r="N651" s="18">
        <f t="shared" si="494"/>
        <v>0</v>
      </c>
      <c r="O651" s="18">
        <f t="shared" si="495"/>
        <v>0</v>
      </c>
      <c r="P651" s="18">
        <f t="shared" si="496"/>
        <v>0</v>
      </c>
      <c r="Q651" s="18">
        <f t="shared" si="497"/>
        <v>0</v>
      </c>
      <c r="R651" s="18">
        <f t="shared" si="498"/>
        <v>0</v>
      </c>
      <c r="S651" s="26">
        <f t="shared" si="499"/>
        <v>0</v>
      </c>
      <c r="T651" s="27">
        <f t="shared" si="500"/>
        <v>0</v>
      </c>
      <c r="U651" s="27"/>
      <c r="V651" s="19">
        <f t="shared" si="470"/>
        <v>0</v>
      </c>
      <c r="W651" s="19">
        <f t="shared" ca="1" si="471"/>
        <v>0</v>
      </c>
      <c r="X651" s="19">
        <f t="shared" si="472"/>
        <v>0</v>
      </c>
      <c r="Y651" s="19">
        <f t="shared" si="473"/>
        <v>0</v>
      </c>
      <c r="Z651" s="19">
        <f t="shared" si="466"/>
        <v>0</v>
      </c>
      <c r="AA651" s="19">
        <f t="shared" ca="1" si="501"/>
        <v>0</v>
      </c>
      <c r="AB651">
        <f t="shared" si="515"/>
        <v>0</v>
      </c>
      <c r="AC651" s="19">
        <f t="shared" si="474"/>
        <v>0</v>
      </c>
      <c r="AD651" s="29">
        <f t="shared" si="516"/>
        <v>0</v>
      </c>
      <c r="AE651" s="19">
        <f t="shared" ca="1" si="475"/>
        <v>0</v>
      </c>
      <c r="AF651" s="29">
        <f t="shared" ca="1" si="502"/>
        <v>0</v>
      </c>
      <c r="AG651" s="19"/>
      <c r="AH651" s="19">
        <f t="shared" si="476"/>
        <v>0</v>
      </c>
      <c r="AI651" s="19">
        <f>SUM($AH$23:AH651)</f>
        <v>100000</v>
      </c>
      <c r="AJ651" s="19">
        <f t="shared" si="503"/>
        <v>167732.87502795079</v>
      </c>
      <c r="AK651" s="19">
        <f t="shared" ca="1" si="504"/>
        <v>167732.87502795079</v>
      </c>
      <c r="AL651" s="20">
        <f ca="1">IF($F$13,OFFSET(product_specs!$J$5,MIN(10,saving_model!AZ651),saving_model!$G$14),0)</f>
        <v>0</v>
      </c>
      <c r="AM651" s="19">
        <f t="shared" si="505"/>
        <v>167732.87502795079</v>
      </c>
      <c r="AN651" s="19">
        <f t="shared" si="514"/>
        <v>168686.03288322009</v>
      </c>
      <c r="AO651" s="19">
        <f t="shared" si="506"/>
        <v>0</v>
      </c>
      <c r="AP651" s="19">
        <f t="shared" si="507"/>
        <v>0</v>
      </c>
      <c r="AQ651" s="18">
        <f t="shared" si="477"/>
        <v>140.57169406935009</v>
      </c>
      <c r="AR651" s="18">
        <f t="shared" si="508"/>
        <v>0</v>
      </c>
      <c r="AS651" s="18">
        <f t="shared" si="509"/>
        <v>-1625.1723223999138</v>
      </c>
      <c r="AT651" s="3">
        <f>return!Q634</f>
        <v>-9.6423381023358345E-3</v>
      </c>
      <c r="AU651" s="8">
        <f t="shared" si="478"/>
        <v>1.2982467137033848</v>
      </c>
      <c r="AV651">
        <f t="shared" si="479"/>
        <v>0</v>
      </c>
      <c r="AW651">
        <f t="shared" si="480"/>
        <v>0</v>
      </c>
      <c r="AX651">
        <f t="shared" si="510"/>
        <v>0</v>
      </c>
      <c r="AY651">
        <f t="shared" si="481"/>
        <v>0</v>
      </c>
      <c r="AZ651">
        <f t="shared" si="482"/>
        <v>52</v>
      </c>
      <c r="BA651">
        <f t="shared" si="483"/>
        <v>5</v>
      </c>
      <c r="BB651">
        <f t="shared" si="511"/>
        <v>8.1709400070986149E-3</v>
      </c>
      <c r="BC651">
        <f t="shared" si="484"/>
        <v>9.376267690156434E-2</v>
      </c>
      <c r="BD651">
        <f>VLOOKUP(MIN(90,BE651),mortality!$A$4:$G$76,saving_model!BA651+2,FALSE)</f>
        <v>4.688133845078217E-2</v>
      </c>
      <c r="BE651">
        <f t="shared" si="485"/>
        <v>101</v>
      </c>
      <c r="BF651" s="9">
        <f t="shared" si="512"/>
        <v>8.3717735912058888E-4</v>
      </c>
      <c r="BG651" s="7">
        <f>VLOOKUP(saving_model!AZ651,lapse!$B$4:$C$134,2,FALSE)</f>
        <v>0.01</v>
      </c>
      <c r="BI651">
        <f>discount_curve!K635</f>
        <v>0.53759926579399042</v>
      </c>
    </row>
    <row r="652" spans="1:61" x14ac:dyDescent="0.55000000000000004">
      <c r="A652">
        <f t="shared" si="513"/>
        <v>629</v>
      </c>
      <c r="B652" s="19">
        <f t="shared" ca="1" si="486"/>
        <v>0</v>
      </c>
      <c r="C652">
        <f t="shared" si="467"/>
        <v>0</v>
      </c>
      <c r="D652">
        <f t="shared" si="487"/>
        <v>0</v>
      </c>
      <c r="E652">
        <f t="shared" ca="1" si="488"/>
        <v>0</v>
      </c>
      <c r="F652">
        <f t="shared" si="468"/>
        <v>0</v>
      </c>
      <c r="G652">
        <f t="shared" si="489"/>
        <v>0</v>
      </c>
      <c r="H652">
        <f t="shared" si="490"/>
        <v>0</v>
      </c>
      <c r="I652" s="19">
        <f t="shared" si="491"/>
        <v>0</v>
      </c>
      <c r="J652" s="26">
        <f t="shared" si="492"/>
        <v>0</v>
      </c>
      <c r="L652" s="19">
        <f t="shared" si="493"/>
        <v>0</v>
      </c>
      <c r="M652" s="26">
        <f t="shared" si="469"/>
        <v>0</v>
      </c>
      <c r="N652" s="18">
        <f t="shared" si="494"/>
        <v>0</v>
      </c>
      <c r="O652" s="18">
        <f t="shared" si="495"/>
        <v>0</v>
      </c>
      <c r="P652" s="18">
        <f t="shared" si="496"/>
        <v>0</v>
      </c>
      <c r="Q652" s="18">
        <f t="shared" si="497"/>
        <v>0</v>
      </c>
      <c r="R652" s="18">
        <f t="shared" si="498"/>
        <v>0</v>
      </c>
      <c r="S652" s="26">
        <f t="shared" si="499"/>
        <v>0</v>
      </c>
      <c r="T652" s="27">
        <f t="shared" si="500"/>
        <v>0</v>
      </c>
      <c r="U652" s="27"/>
      <c r="V652" s="19">
        <f t="shared" si="470"/>
        <v>0</v>
      </c>
      <c r="W652" s="19">
        <f t="shared" ca="1" si="471"/>
        <v>0</v>
      </c>
      <c r="X652" s="19">
        <f t="shared" si="472"/>
        <v>0</v>
      </c>
      <c r="Y652" s="19">
        <f t="shared" si="473"/>
        <v>0</v>
      </c>
      <c r="Z652" s="19">
        <f t="shared" si="466"/>
        <v>0</v>
      </c>
      <c r="AA652" s="19">
        <f t="shared" ca="1" si="501"/>
        <v>0</v>
      </c>
      <c r="AB652">
        <f t="shared" si="515"/>
        <v>0</v>
      </c>
      <c r="AC652" s="19">
        <f t="shared" si="474"/>
        <v>0</v>
      </c>
      <c r="AD652" s="29">
        <f t="shared" si="516"/>
        <v>0</v>
      </c>
      <c r="AE652" s="19">
        <f t="shared" ca="1" si="475"/>
        <v>0</v>
      </c>
      <c r="AF652" s="29">
        <f t="shared" ca="1" si="502"/>
        <v>0</v>
      </c>
      <c r="AG652" s="19"/>
      <c r="AH652" s="19">
        <f t="shared" si="476"/>
        <v>0</v>
      </c>
      <c r="AI652" s="19">
        <f>SUM($AH$23:AH652)</f>
        <v>100000</v>
      </c>
      <c r="AJ652" s="19">
        <f t="shared" si="503"/>
        <v>167132.52926839903</v>
      </c>
      <c r="AK652" s="19">
        <f t="shared" ca="1" si="504"/>
        <v>167132.52926839903</v>
      </c>
      <c r="AL652" s="20">
        <f ca="1">IF($F$13,OFFSET(product_specs!$J$5,MIN(10,saving_model!AZ652),saving_model!$G$14),0)</f>
        <v>0</v>
      </c>
      <c r="AM652" s="19">
        <f t="shared" si="505"/>
        <v>167132.52926839903</v>
      </c>
      <c r="AN652" s="19">
        <f t="shared" si="514"/>
        <v>166920.28886675084</v>
      </c>
      <c r="AO652" s="19">
        <f t="shared" si="506"/>
        <v>0</v>
      </c>
      <c r="AP652" s="19">
        <f t="shared" si="507"/>
        <v>0</v>
      </c>
      <c r="AQ652" s="18">
        <f t="shared" si="477"/>
        <v>139.10024072229237</v>
      </c>
      <c r="AR652" s="18">
        <f t="shared" si="508"/>
        <v>0</v>
      </c>
      <c r="AS652" s="18">
        <f t="shared" si="509"/>
        <v>702.68128474098808</v>
      </c>
      <c r="AT652" s="3">
        <f>return!Q635</f>
        <v>4.213192689953793E-3</v>
      </c>
      <c r="AU652" s="8">
        <f t="shared" si="478"/>
        <v>1.2987864141343921</v>
      </c>
      <c r="AV652">
        <f t="shared" si="479"/>
        <v>0</v>
      </c>
      <c r="AW652">
        <f t="shared" si="480"/>
        <v>0</v>
      </c>
      <c r="AX652">
        <f t="shared" si="510"/>
        <v>0</v>
      </c>
      <c r="AY652">
        <f t="shared" si="481"/>
        <v>0</v>
      </c>
      <c r="AZ652">
        <f t="shared" si="482"/>
        <v>52</v>
      </c>
      <c r="BA652">
        <f t="shared" si="483"/>
        <v>5</v>
      </c>
      <c r="BB652">
        <f t="shared" si="511"/>
        <v>8.1709400070986149E-3</v>
      </c>
      <c r="BC652">
        <f t="shared" si="484"/>
        <v>9.376267690156434E-2</v>
      </c>
      <c r="BD652">
        <f>VLOOKUP(MIN(90,BE652),mortality!$A$4:$G$76,saving_model!BA652+2,FALSE)</f>
        <v>4.688133845078217E-2</v>
      </c>
      <c r="BE652">
        <f t="shared" si="485"/>
        <v>101</v>
      </c>
      <c r="BF652" s="9">
        <f t="shared" si="512"/>
        <v>8.3717735912058888E-4</v>
      </c>
      <c r="BG652" s="7">
        <f>VLOOKUP(saving_model!AZ652,lapse!$B$4:$C$134,2,FALSE)</f>
        <v>0.01</v>
      </c>
      <c r="BI652">
        <f>discount_curve!K636</f>
        <v>0.53706822791736686</v>
      </c>
    </row>
    <row r="653" spans="1:61" x14ac:dyDescent="0.55000000000000004">
      <c r="A653">
        <f t="shared" si="513"/>
        <v>630</v>
      </c>
      <c r="B653" s="19">
        <f t="shared" ca="1" si="486"/>
        <v>0</v>
      </c>
      <c r="C653">
        <f t="shared" si="467"/>
        <v>0</v>
      </c>
      <c r="D653">
        <f t="shared" si="487"/>
        <v>0</v>
      </c>
      <c r="E653">
        <f t="shared" ca="1" si="488"/>
        <v>0</v>
      </c>
      <c r="F653">
        <f t="shared" si="468"/>
        <v>0</v>
      </c>
      <c r="G653">
        <f t="shared" si="489"/>
        <v>0</v>
      </c>
      <c r="H653">
        <f t="shared" si="490"/>
        <v>0</v>
      </c>
      <c r="I653" s="19">
        <f t="shared" si="491"/>
        <v>0</v>
      </c>
      <c r="J653" s="26">
        <f t="shared" si="492"/>
        <v>0</v>
      </c>
      <c r="L653" s="19">
        <f t="shared" si="493"/>
        <v>0</v>
      </c>
      <c r="M653" s="26">
        <f t="shared" si="469"/>
        <v>0</v>
      </c>
      <c r="N653" s="18">
        <f t="shared" si="494"/>
        <v>0</v>
      </c>
      <c r="O653" s="18">
        <f t="shared" si="495"/>
        <v>0</v>
      </c>
      <c r="P653" s="18">
        <f t="shared" si="496"/>
        <v>0</v>
      </c>
      <c r="Q653" s="18">
        <f t="shared" si="497"/>
        <v>0</v>
      </c>
      <c r="R653" s="18">
        <f t="shared" si="498"/>
        <v>0</v>
      </c>
      <c r="S653" s="26">
        <f t="shared" si="499"/>
        <v>0</v>
      </c>
      <c r="T653" s="27">
        <f t="shared" si="500"/>
        <v>0</v>
      </c>
      <c r="U653" s="27"/>
      <c r="V653" s="19">
        <f t="shared" si="470"/>
        <v>0</v>
      </c>
      <c r="W653" s="19">
        <f t="shared" ca="1" si="471"/>
        <v>0</v>
      </c>
      <c r="X653" s="19">
        <f t="shared" si="472"/>
        <v>0</v>
      </c>
      <c r="Y653" s="19">
        <f t="shared" si="473"/>
        <v>0</v>
      </c>
      <c r="Z653" s="19">
        <f t="shared" si="466"/>
        <v>0</v>
      </c>
      <c r="AA653" s="19">
        <f t="shared" ca="1" si="501"/>
        <v>0</v>
      </c>
      <c r="AB653">
        <f t="shared" si="515"/>
        <v>0</v>
      </c>
      <c r="AC653" s="19">
        <f t="shared" si="474"/>
        <v>0</v>
      </c>
      <c r="AD653" s="29">
        <f t="shared" si="516"/>
        <v>0</v>
      </c>
      <c r="AE653" s="19">
        <f t="shared" ca="1" si="475"/>
        <v>0</v>
      </c>
      <c r="AF653" s="29">
        <f t="shared" ca="1" si="502"/>
        <v>0</v>
      </c>
      <c r="AG653" s="19"/>
      <c r="AH653" s="19">
        <f t="shared" si="476"/>
        <v>0</v>
      </c>
      <c r="AI653" s="19">
        <f>SUM($AH$23:AH653)</f>
        <v>100000</v>
      </c>
      <c r="AJ653" s="19">
        <f t="shared" si="503"/>
        <v>167147.85139097591</v>
      </c>
      <c r="AK653" s="19">
        <f t="shared" ca="1" si="504"/>
        <v>167147.85139097591</v>
      </c>
      <c r="AL653" s="20">
        <f ca="1">IF($F$13,OFFSET(product_specs!$J$5,MIN(10,saving_model!AZ653),saving_model!$G$14),0)</f>
        <v>0</v>
      </c>
      <c r="AM653" s="19">
        <f t="shared" si="505"/>
        <v>167147.85139097591</v>
      </c>
      <c r="AN653" s="19">
        <f t="shared" si="514"/>
        <v>167483.86991076951</v>
      </c>
      <c r="AO653" s="19">
        <f t="shared" si="506"/>
        <v>0</v>
      </c>
      <c r="AP653" s="19">
        <f t="shared" si="507"/>
        <v>0</v>
      </c>
      <c r="AQ653" s="18">
        <f t="shared" si="477"/>
        <v>139.56989159230793</v>
      </c>
      <c r="AR653" s="18">
        <f t="shared" si="508"/>
        <v>0</v>
      </c>
      <c r="AS653" s="18">
        <f t="shared" si="509"/>
        <v>-392.89725640260184</v>
      </c>
      <c r="AT653" s="3">
        <f>return!Q636</f>
        <v>-2.3478376996263206E-3</v>
      </c>
      <c r="AU653" s="8">
        <f t="shared" si="478"/>
        <v>1.2993263389268801</v>
      </c>
      <c r="AV653">
        <f t="shared" si="479"/>
        <v>0</v>
      </c>
      <c r="AW653">
        <f t="shared" si="480"/>
        <v>0</v>
      </c>
      <c r="AX653">
        <f t="shared" si="510"/>
        <v>0</v>
      </c>
      <c r="AY653">
        <f t="shared" si="481"/>
        <v>0</v>
      </c>
      <c r="AZ653">
        <f t="shared" si="482"/>
        <v>52</v>
      </c>
      <c r="BA653">
        <f t="shared" si="483"/>
        <v>5</v>
      </c>
      <c r="BB653">
        <f t="shared" si="511"/>
        <v>8.1709400070986149E-3</v>
      </c>
      <c r="BC653">
        <f t="shared" si="484"/>
        <v>9.376267690156434E-2</v>
      </c>
      <c r="BD653">
        <f>VLOOKUP(MIN(90,BE653),mortality!$A$4:$G$76,saving_model!BA653+2,FALSE)</f>
        <v>4.688133845078217E-2</v>
      </c>
      <c r="BE653">
        <f t="shared" si="485"/>
        <v>101</v>
      </c>
      <c r="BF653" s="9">
        <f t="shared" si="512"/>
        <v>8.3717735912058888E-4</v>
      </c>
      <c r="BG653" s="7">
        <f>VLOOKUP(saving_model!AZ653,lapse!$B$4:$C$134,2,FALSE)</f>
        <v>0.01</v>
      </c>
      <c r="BI653">
        <f>discount_curve!K637</f>
        <v>0.53653771459731259</v>
      </c>
    </row>
    <row r="654" spans="1:61" x14ac:dyDescent="0.55000000000000004">
      <c r="A654">
        <f t="shared" si="513"/>
        <v>631</v>
      </c>
      <c r="B654" s="19">
        <f t="shared" ca="1" si="486"/>
        <v>0</v>
      </c>
      <c r="C654">
        <f t="shared" si="467"/>
        <v>0</v>
      </c>
      <c r="D654">
        <f t="shared" si="487"/>
        <v>0</v>
      </c>
      <c r="E654">
        <f t="shared" ca="1" si="488"/>
        <v>0</v>
      </c>
      <c r="F654">
        <f t="shared" si="468"/>
        <v>0</v>
      </c>
      <c r="G654">
        <f t="shared" si="489"/>
        <v>0</v>
      </c>
      <c r="H654">
        <f t="shared" si="490"/>
        <v>0</v>
      </c>
      <c r="I654" s="19">
        <f t="shared" si="491"/>
        <v>0</v>
      </c>
      <c r="J654" s="26">
        <f t="shared" si="492"/>
        <v>0</v>
      </c>
      <c r="L654" s="19">
        <f t="shared" si="493"/>
        <v>0</v>
      </c>
      <c r="M654" s="26">
        <f t="shared" si="469"/>
        <v>0</v>
      </c>
      <c r="N654" s="18">
        <f t="shared" si="494"/>
        <v>0</v>
      </c>
      <c r="O654" s="18">
        <f t="shared" si="495"/>
        <v>0</v>
      </c>
      <c r="P654" s="18">
        <f t="shared" si="496"/>
        <v>0</v>
      </c>
      <c r="Q654" s="18">
        <f t="shared" si="497"/>
        <v>0</v>
      </c>
      <c r="R654" s="18">
        <f t="shared" si="498"/>
        <v>0</v>
      </c>
      <c r="S654" s="26">
        <f t="shared" si="499"/>
        <v>0</v>
      </c>
      <c r="T654" s="27">
        <f t="shared" si="500"/>
        <v>0</v>
      </c>
      <c r="U654" s="27"/>
      <c r="V654" s="19">
        <f t="shared" si="470"/>
        <v>0</v>
      </c>
      <c r="W654" s="19">
        <f t="shared" ca="1" si="471"/>
        <v>0</v>
      </c>
      <c r="X654" s="19">
        <f t="shared" si="472"/>
        <v>0</v>
      </c>
      <c r="Y654" s="19">
        <f t="shared" si="473"/>
        <v>0</v>
      </c>
      <c r="Z654" s="19">
        <f t="shared" si="466"/>
        <v>0</v>
      </c>
      <c r="AA654" s="19">
        <f t="shared" ca="1" si="501"/>
        <v>0</v>
      </c>
      <c r="AB654">
        <f t="shared" si="515"/>
        <v>0</v>
      </c>
      <c r="AC654" s="19">
        <f t="shared" si="474"/>
        <v>0</v>
      </c>
      <c r="AD654" s="29">
        <f t="shared" si="516"/>
        <v>0</v>
      </c>
      <c r="AE654" s="19">
        <f t="shared" ca="1" si="475"/>
        <v>0</v>
      </c>
      <c r="AF654" s="29">
        <f t="shared" ca="1" si="502"/>
        <v>0</v>
      </c>
      <c r="AG654" s="19"/>
      <c r="AH654" s="19">
        <f t="shared" si="476"/>
        <v>0</v>
      </c>
      <c r="AI654" s="19">
        <f>SUM($AH$23:AH654)</f>
        <v>100000</v>
      </c>
      <c r="AJ654" s="19">
        <f t="shared" si="503"/>
        <v>167749.70529841303</v>
      </c>
      <c r="AK654" s="19">
        <f t="shared" ca="1" si="504"/>
        <v>167749.70529841303</v>
      </c>
      <c r="AL654" s="20">
        <f ca="1">IF($F$13,OFFSET(product_specs!$J$5,MIN(10,saving_model!AZ654),saving_model!$G$14),0)</f>
        <v>0</v>
      </c>
      <c r="AM654" s="19">
        <f t="shared" si="505"/>
        <v>167749.70529841303</v>
      </c>
      <c r="AN654" s="19">
        <f t="shared" si="514"/>
        <v>166951.40276277461</v>
      </c>
      <c r="AO654" s="19">
        <f t="shared" si="506"/>
        <v>0</v>
      </c>
      <c r="AP654" s="19">
        <f t="shared" si="507"/>
        <v>0</v>
      </c>
      <c r="AQ654" s="18">
        <f t="shared" si="477"/>
        <v>139.12616896897885</v>
      </c>
      <c r="AR654" s="18">
        <f t="shared" si="508"/>
        <v>0</v>
      </c>
      <c r="AS654" s="18">
        <f t="shared" si="509"/>
        <v>1874.8574092147885</v>
      </c>
      <c r="AT654" s="3">
        <f>return!Q637</f>
        <v>1.1239325111425336E-2</v>
      </c>
      <c r="AU654" s="8">
        <f t="shared" si="478"/>
        <v>1.2998664881741193</v>
      </c>
      <c r="AV654">
        <f t="shared" si="479"/>
        <v>0</v>
      </c>
      <c r="AW654">
        <f t="shared" si="480"/>
        <v>0</v>
      </c>
      <c r="AX654">
        <f t="shared" si="510"/>
        <v>0</v>
      </c>
      <c r="AY654">
        <f t="shared" si="481"/>
        <v>0</v>
      </c>
      <c r="AZ654">
        <f t="shared" si="482"/>
        <v>52</v>
      </c>
      <c r="BA654">
        <f t="shared" si="483"/>
        <v>5</v>
      </c>
      <c r="BB654">
        <f t="shared" si="511"/>
        <v>8.1709400070986149E-3</v>
      </c>
      <c r="BC654">
        <f t="shared" si="484"/>
        <v>9.376267690156434E-2</v>
      </c>
      <c r="BD654">
        <f>VLOOKUP(MIN(90,BE654),mortality!$A$4:$G$76,saving_model!BA654+2,FALSE)</f>
        <v>4.688133845078217E-2</v>
      </c>
      <c r="BE654">
        <f t="shared" si="485"/>
        <v>101</v>
      </c>
      <c r="BF654" s="9">
        <f t="shared" si="512"/>
        <v>8.3717735912058888E-4</v>
      </c>
      <c r="BG654" s="7">
        <f>VLOOKUP(saving_model!AZ654,lapse!$B$4:$C$134,2,FALSE)</f>
        <v>0.01</v>
      </c>
      <c r="BI654">
        <f>discount_curve!K638</f>
        <v>0.53600772531567298</v>
      </c>
    </row>
    <row r="655" spans="1:61" x14ac:dyDescent="0.55000000000000004">
      <c r="A655">
        <f t="shared" si="513"/>
        <v>632</v>
      </c>
      <c r="B655" s="19">
        <f t="shared" ca="1" si="486"/>
        <v>0</v>
      </c>
      <c r="C655">
        <f t="shared" si="467"/>
        <v>0</v>
      </c>
      <c r="D655">
        <f t="shared" si="487"/>
        <v>0</v>
      </c>
      <c r="E655">
        <f t="shared" ca="1" si="488"/>
        <v>0</v>
      </c>
      <c r="F655">
        <f t="shared" si="468"/>
        <v>0</v>
      </c>
      <c r="G655">
        <f t="shared" si="489"/>
        <v>0</v>
      </c>
      <c r="H655">
        <f t="shared" si="490"/>
        <v>0</v>
      </c>
      <c r="I655" s="19">
        <f t="shared" si="491"/>
        <v>0</v>
      </c>
      <c r="J655" s="26">
        <f t="shared" si="492"/>
        <v>0</v>
      </c>
      <c r="L655" s="19">
        <f t="shared" si="493"/>
        <v>0</v>
      </c>
      <c r="M655" s="26">
        <f t="shared" si="469"/>
        <v>0</v>
      </c>
      <c r="N655" s="18">
        <f t="shared" si="494"/>
        <v>0</v>
      </c>
      <c r="O655" s="18">
        <f t="shared" si="495"/>
        <v>0</v>
      </c>
      <c r="P655" s="18">
        <f t="shared" si="496"/>
        <v>0</v>
      </c>
      <c r="Q655" s="18">
        <f t="shared" si="497"/>
        <v>0</v>
      </c>
      <c r="R655" s="18">
        <f t="shared" si="498"/>
        <v>0</v>
      </c>
      <c r="S655" s="26">
        <f t="shared" si="499"/>
        <v>0</v>
      </c>
      <c r="T655" s="27">
        <f t="shared" si="500"/>
        <v>0</v>
      </c>
      <c r="U655" s="27"/>
      <c r="V655" s="19">
        <f t="shared" si="470"/>
        <v>0</v>
      </c>
      <c r="W655" s="19">
        <f t="shared" ca="1" si="471"/>
        <v>0</v>
      </c>
      <c r="X655" s="19">
        <f t="shared" si="472"/>
        <v>0</v>
      </c>
      <c r="Y655" s="19">
        <f t="shared" si="473"/>
        <v>0</v>
      </c>
      <c r="Z655" s="19">
        <f t="shared" si="466"/>
        <v>0</v>
      </c>
      <c r="AA655" s="19">
        <f t="shared" ca="1" si="501"/>
        <v>0</v>
      </c>
      <c r="AB655">
        <f t="shared" si="515"/>
        <v>0</v>
      </c>
      <c r="AC655" s="19">
        <f t="shared" si="474"/>
        <v>0</v>
      </c>
      <c r="AD655" s="29">
        <f t="shared" si="516"/>
        <v>0</v>
      </c>
      <c r="AE655" s="19">
        <f t="shared" ca="1" si="475"/>
        <v>0</v>
      </c>
      <c r="AF655" s="29">
        <f t="shared" ca="1" si="502"/>
        <v>0</v>
      </c>
      <c r="AG655" s="19"/>
      <c r="AH655" s="19">
        <f t="shared" si="476"/>
        <v>0</v>
      </c>
      <c r="AI655" s="19">
        <f>SUM($AH$23:AH655)</f>
        <v>100000</v>
      </c>
      <c r="AJ655" s="19">
        <f t="shared" si="503"/>
        <v>168332.20902999415</v>
      </c>
      <c r="AK655" s="19">
        <f t="shared" ca="1" si="504"/>
        <v>168332.20902999415</v>
      </c>
      <c r="AL655" s="20">
        <f ca="1">IF($F$13,OFFSET(product_specs!$J$5,MIN(10,saving_model!AZ655),saving_model!$G$14),0)</f>
        <v>0</v>
      </c>
      <c r="AM655" s="19">
        <f t="shared" si="505"/>
        <v>168332.20902999415</v>
      </c>
      <c r="AN655" s="19">
        <f t="shared" si="514"/>
        <v>168687.13400302042</v>
      </c>
      <c r="AO655" s="19">
        <f t="shared" si="506"/>
        <v>0</v>
      </c>
      <c r="AP655" s="19">
        <f t="shared" si="507"/>
        <v>0</v>
      </c>
      <c r="AQ655" s="18">
        <f t="shared" si="477"/>
        <v>140.57261166918369</v>
      </c>
      <c r="AR655" s="18">
        <f t="shared" si="508"/>
        <v>0</v>
      </c>
      <c r="AS655" s="18">
        <f t="shared" si="509"/>
        <v>-428.70472271411836</v>
      </c>
      <c r="AT655" s="3">
        <f>return!Q638</f>
        <v>-2.5435388249701596E-3</v>
      </c>
      <c r="AU655" s="8">
        <f t="shared" si="478"/>
        <v>1.3004068619694191</v>
      </c>
      <c r="AV655">
        <f t="shared" si="479"/>
        <v>0</v>
      </c>
      <c r="AW655">
        <f t="shared" si="480"/>
        <v>0</v>
      </c>
      <c r="AX655">
        <f t="shared" si="510"/>
        <v>0</v>
      </c>
      <c r="AY655">
        <f t="shared" si="481"/>
        <v>0</v>
      </c>
      <c r="AZ655">
        <f t="shared" si="482"/>
        <v>52</v>
      </c>
      <c r="BA655">
        <f t="shared" si="483"/>
        <v>5</v>
      </c>
      <c r="BB655">
        <f t="shared" si="511"/>
        <v>8.1709400070986149E-3</v>
      </c>
      <c r="BC655">
        <f t="shared" si="484"/>
        <v>9.376267690156434E-2</v>
      </c>
      <c r="BD655">
        <f>VLOOKUP(MIN(90,BE655),mortality!$A$4:$G$76,saving_model!BA655+2,FALSE)</f>
        <v>4.688133845078217E-2</v>
      </c>
      <c r="BE655">
        <f t="shared" si="485"/>
        <v>101</v>
      </c>
      <c r="BF655" s="9">
        <f t="shared" si="512"/>
        <v>8.3717735912058888E-4</v>
      </c>
      <c r="BG655" s="7">
        <f>VLOOKUP(saving_model!AZ655,lapse!$B$4:$C$134,2,FALSE)</f>
        <v>0.01</v>
      </c>
      <c r="BI655">
        <f>discount_curve!K639</f>
        <v>0.53547825955480566</v>
      </c>
    </row>
    <row r="656" spans="1:61" x14ac:dyDescent="0.55000000000000004">
      <c r="A656">
        <f t="shared" si="513"/>
        <v>633</v>
      </c>
      <c r="B656" s="19">
        <f t="shared" ca="1" si="486"/>
        <v>0</v>
      </c>
      <c r="C656">
        <f t="shared" si="467"/>
        <v>0</v>
      </c>
      <c r="D656">
        <f t="shared" si="487"/>
        <v>0</v>
      </c>
      <c r="E656">
        <f t="shared" ca="1" si="488"/>
        <v>0</v>
      </c>
      <c r="F656">
        <f t="shared" si="468"/>
        <v>0</v>
      </c>
      <c r="G656">
        <f t="shared" si="489"/>
        <v>0</v>
      </c>
      <c r="H656">
        <f t="shared" si="490"/>
        <v>0</v>
      </c>
      <c r="I656" s="19">
        <f t="shared" si="491"/>
        <v>0</v>
      </c>
      <c r="J656" s="26">
        <f t="shared" si="492"/>
        <v>0</v>
      </c>
      <c r="L656" s="19">
        <f t="shared" si="493"/>
        <v>0</v>
      </c>
      <c r="M656" s="26">
        <f t="shared" si="469"/>
        <v>0</v>
      </c>
      <c r="N656" s="18">
        <f t="shared" si="494"/>
        <v>0</v>
      </c>
      <c r="O656" s="18">
        <f t="shared" si="495"/>
        <v>0</v>
      </c>
      <c r="P656" s="18">
        <f t="shared" si="496"/>
        <v>0</v>
      </c>
      <c r="Q656" s="18">
        <f t="shared" si="497"/>
        <v>0</v>
      </c>
      <c r="R656" s="18">
        <f t="shared" si="498"/>
        <v>0</v>
      </c>
      <c r="S656" s="26">
        <f t="shared" si="499"/>
        <v>0</v>
      </c>
      <c r="T656" s="27">
        <f t="shared" si="500"/>
        <v>0</v>
      </c>
      <c r="U656" s="27"/>
      <c r="V656" s="19">
        <f t="shared" si="470"/>
        <v>0</v>
      </c>
      <c r="W656" s="19">
        <f t="shared" ca="1" si="471"/>
        <v>0</v>
      </c>
      <c r="X656" s="19">
        <f t="shared" si="472"/>
        <v>0</v>
      </c>
      <c r="Y656" s="19">
        <f t="shared" si="473"/>
        <v>0</v>
      </c>
      <c r="Z656" s="19">
        <f t="shared" si="466"/>
        <v>0</v>
      </c>
      <c r="AA656" s="19">
        <f t="shared" ca="1" si="501"/>
        <v>0</v>
      </c>
      <c r="AB656">
        <f t="shared" si="515"/>
        <v>0</v>
      </c>
      <c r="AC656" s="19">
        <f t="shared" si="474"/>
        <v>0</v>
      </c>
      <c r="AD656" s="29">
        <f t="shared" si="516"/>
        <v>0</v>
      </c>
      <c r="AE656" s="19">
        <f t="shared" ca="1" si="475"/>
        <v>0</v>
      </c>
      <c r="AF656" s="29">
        <f t="shared" ca="1" si="502"/>
        <v>0</v>
      </c>
      <c r="AG656" s="19"/>
      <c r="AH656" s="19">
        <f t="shared" si="476"/>
        <v>0</v>
      </c>
      <c r="AI656" s="19">
        <f>SUM($AH$23:AH656)</f>
        <v>100000</v>
      </c>
      <c r="AJ656" s="19">
        <f t="shared" si="503"/>
        <v>168018.65285850098</v>
      </c>
      <c r="AK656" s="19">
        <f t="shared" ca="1" si="504"/>
        <v>168018.65285850098</v>
      </c>
      <c r="AL656" s="20">
        <f ca="1">IF($F$13,OFFSET(product_specs!$J$5,MIN(10,saving_model!AZ656),saving_model!$G$14),0)</f>
        <v>0</v>
      </c>
      <c r="AM656" s="19">
        <f t="shared" si="505"/>
        <v>168018.65285850098</v>
      </c>
      <c r="AN656" s="19">
        <f t="shared" si="514"/>
        <v>168117.85666863711</v>
      </c>
      <c r="AO656" s="19">
        <f t="shared" si="506"/>
        <v>0</v>
      </c>
      <c r="AP656" s="19">
        <f t="shared" si="507"/>
        <v>0</v>
      </c>
      <c r="AQ656" s="18">
        <f t="shared" si="477"/>
        <v>140.09821389053093</v>
      </c>
      <c r="AR656" s="18">
        <f t="shared" si="508"/>
        <v>0</v>
      </c>
      <c r="AS656" s="18">
        <f t="shared" si="509"/>
        <v>81.788807508840435</v>
      </c>
      <c r="AT656" s="3">
        <f>return!Q639</f>
        <v>4.8690260104211625E-4</v>
      </c>
      <c r="AU656" s="8">
        <f t="shared" si="478"/>
        <v>1.3009474604061273</v>
      </c>
      <c r="AV656">
        <f t="shared" si="479"/>
        <v>0</v>
      </c>
      <c r="AW656">
        <f t="shared" si="480"/>
        <v>0</v>
      </c>
      <c r="AX656">
        <f t="shared" si="510"/>
        <v>0</v>
      </c>
      <c r="AY656">
        <f t="shared" si="481"/>
        <v>0</v>
      </c>
      <c r="AZ656">
        <f t="shared" si="482"/>
        <v>52</v>
      </c>
      <c r="BA656">
        <f t="shared" si="483"/>
        <v>5</v>
      </c>
      <c r="BB656">
        <f t="shared" si="511"/>
        <v>8.1709400070986149E-3</v>
      </c>
      <c r="BC656">
        <f t="shared" si="484"/>
        <v>9.376267690156434E-2</v>
      </c>
      <c r="BD656">
        <f>VLOOKUP(MIN(90,BE656),mortality!$A$4:$G$76,saving_model!BA656+2,FALSE)</f>
        <v>4.688133845078217E-2</v>
      </c>
      <c r="BE656">
        <f t="shared" si="485"/>
        <v>101</v>
      </c>
      <c r="BF656" s="9">
        <f t="shared" si="512"/>
        <v>8.3717735912058888E-4</v>
      </c>
      <c r="BG656" s="7">
        <f>VLOOKUP(saving_model!AZ656,lapse!$B$4:$C$134,2,FALSE)</f>
        <v>0.01</v>
      </c>
      <c r="BI656">
        <f>discount_curve!K640</f>
        <v>0.53494931679757918</v>
      </c>
    </row>
    <row r="657" spans="1:61" x14ac:dyDescent="0.55000000000000004">
      <c r="A657">
        <f t="shared" si="513"/>
        <v>634</v>
      </c>
      <c r="B657" s="19">
        <f t="shared" ca="1" si="486"/>
        <v>0</v>
      </c>
      <c r="C657">
        <f t="shared" si="467"/>
        <v>0</v>
      </c>
      <c r="D657">
        <f t="shared" si="487"/>
        <v>0</v>
      </c>
      <c r="E657">
        <f t="shared" ca="1" si="488"/>
        <v>0</v>
      </c>
      <c r="F657">
        <f t="shared" si="468"/>
        <v>0</v>
      </c>
      <c r="G657">
        <f t="shared" si="489"/>
        <v>0</v>
      </c>
      <c r="H657">
        <f t="shared" si="490"/>
        <v>0</v>
      </c>
      <c r="I657" s="19">
        <f t="shared" si="491"/>
        <v>0</v>
      </c>
      <c r="J657" s="26">
        <f t="shared" si="492"/>
        <v>0</v>
      </c>
      <c r="L657" s="19">
        <f t="shared" si="493"/>
        <v>0</v>
      </c>
      <c r="M657" s="26">
        <f t="shared" si="469"/>
        <v>0</v>
      </c>
      <c r="N657" s="18">
        <f t="shared" si="494"/>
        <v>0</v>
      </c>
      <c r="O657" s="18">
        <f t="shared" si="495"/>
        <v>0</v>
      </c>
      <c r="P657" s="18">
        <f t="shared" si="496"/>
        <v>0</v>
      </c>
      <c r="Q657" s="18">
        <f t="shared" si="497"/>
        <v>0</v>
      </c>
      <c r="R657" s="18">
        <f t="shared" si="498"/>
        <v>0</v>
      </c>
      <c r="S657" s="26">
        <f t="shared" si="499"/>
        <v>0</v>
      </c>
      <c r="T657" s="27">
        <f t="shared" si="500"/>
        <v>0</v>
      </c>
      <c r="U657" s="27"/>
      <c r="V657" s="19">
        <f t="shared" si="470"/>
        <v>0</v>
      </c>
      <c r="W657" s="19">
        <f t="shared" ca="1" si="471"/>
        <v>0</v>
      </c>
      <c r="X657" s="19">
        <f t="shared" si="472"/>
        <v>0</v>
      </c>
      <c r="Y657" s="19">
        <f t="shared" si="473"/>
        <v>0</v>
      </c>
      <c r="Z657" s="19">
        <f t="shared" si="466"/>
        <v>0</v>
      </c>
      <c r="AA657" s="19">
        <f t="shared" ca="1" si="501"/>
        <v>0</v>
      </c>
      <c r="AB657">
        <f t="shared" si="515"/>
        <v>0</v>
      </c>
      <c r="AC657" s="19">
        <f t="shared" si="474"/>
        <v>0</v>
      </c>
      <c r="AD657" s="29">
        <f t="shared" si="516"/>
        <v>0</v>
      </c>
      <c r="AE657" s="19">
        <f t="shared" ca="1" si="475"/>
        <v>0</v>
      </c>
      <c r="AF657" s="29">
        <f t="shared" ca="1" si="502"/>
        <v>0</v>
      </c>
      <c r="AG657" s="19"/>
      <c r="AH657" s="19">
        <f t="shared" si="476"/>
        <v>0</v>
      </c>
      <c r="AI657" s="19">
        <f>SUM($AH$23:AH657)</f>
        <v>100000</v>
      </c>
      <c r="AJ657" s="19">
        <f t="shared" si="503"/>
        <v>169322.52825853799</v>
      </c>
      <c r="AK657" s="19">
        <f t="shared" ca="1" si="504"/>
        <v>169322.52825853799</v>
      </c>
      <c r="AL657" s="20">
        <f ca="1">IF($F$13,OFFSET(product_specs!$J$5,MIN(10,saving_model!AZ657),saving_model!$G$14),0)</f>
        <v>0</v>
      </c>
      <c r="AM657" s="19">
        <f t="shared" si="505"/>
        <v>169322.52825853799</v>
      </c>
      <c r="AN657" s="19">
        <f t="shared" si="514"/>
        <v>168059.54726225539</v>
      </c>
      <c r="AO657" s="19">
        <f t="shared" si="506"/>
        <v>0</v>
      </c>
      <c r="AP657" s="19">
        <f t="shared" si="507"/>
        <v>0</v>
      </c>
      <c r="AQ657" s="18">
        <f t="shared" si="477"/>
        <v>140.04962271854615</v>
      </c>
      <c r="AR657" s="18">
        <f t="shared" si="508"/>
        <v>0</v>
      </c>
      <c r="AS657" s="18">
        <f t="shared" si="509"/>
        <v>2806.0612380022358</v>
      </c>
      <c r="AT657" s="3">
        <f>return!Q640</f>
        <v>1.6710752934872675E-2</v>
      </c>
      <c r="AU657" s="8">
        <f t="shared" si="478"/>
        <v>1.3014882835776307</v>
      </c>
      <c r="AV657">
        <f t="shared" si="479"/>
        <v>0</v>
      </c>
      <c r="AW657">
        <f t="shared" si="480"/>
        <v>0</v>
      </c>
      <c r="AX657">
        <f t="shared" si="510"/>
        <v>0</v>
      </c>
      <c r="AY657">
        <f t="shared" si="481"/>
        <v>0</v>
      </c>
      <c r="AZ657">
        <f t="shared" si="482"/>
        <v>52</v>
      </c>
      <c r="BA657">
        <f t="shared" si="483"/>
        <v>5</v>
      </c>
      <c r="BB657">
        <f t="shared" si="511"/>
        <v>8.1709400070986149E-3</v>
      </c>
      <c r="BC657">
        <f t="shared" si="484"/>
        <v>9.376267690156434E-2</v>
      </c>
      <c r="BD657">
        <f>VLOOKUP(MIN(90,BE657),mortality!$A$4:$G$76,saving_model!BA657+2,FALSE)</f>
        <v>4.688133845078217E-2</v>
      </c>
      <c r="BE657">
        <f t="shared" si="485"/>
        <v>101</v>
      </c>
      <c r="BF657" s="9">
        <f t="shared" si="512"/>
        <v>8.3717735912058888E-4</v>
      </c>
      <c r="BG657" s="7">
        <f>VLOOKUP(saving_model!AZ657,lapse!$B$4:$C$134,2,FALSE)</f>
        <v>0.01</v>
      </c>
      <c r="BI657">
        <f>discount_curve!K641</f>
        <v>0.53442089652737323</v>
      </c>
    </row>
    <row r="658" spans="1:61" x14ac:dyDescent="0.55000000000000004">
      <c r="A658">
        <f t="shared" si="513"/>
        <v>635</v>
      </c>
      <c r="B658" s="19">
        <f t="shared" ca="1" si="486"/>
        <v>0</v>
      </c>
      <c r="C658">
        <f t="shared" si="467"/>
        <v>0</v>
      </c>
      <c r="D658">
        <f t="shared" si="487"/>
        <v>0</v>
      </c>
      <c r="E658">
        <f t="shared" ca="1" si="488"/>
        <v>0</v>
      </c>
      <c r="F658">
        <f t="shared" si="468"/>
        <v>0</v>
      </c>
      <c r="G658">
        <f t="shared" si="489"/>
        <v>0</v>
      </c>
      <c r="H658">
        <f t="shared" si="490"/>
        <v>0</v>
      </c>
      <c r="I658" s="19">
        <f t="shared" si="491"/>
        <v>0</v>
      </c>
      <c r="J658" s="26">
        <f t="shared" si="492"/>
        <v>0</v>
      </c>
      <c r="L658" s="19">
        <f t="shared" si="493"/>
        <v>0</v>
      </c>
      <c r="M658" s="26">
        <f t="shared" si="469"/>
        <v>0</v>
      </c>
      <c r="N658" s="18">
        <f t="shared" si="494"/>
        <v>0</v>
      </c>
      <c r="O658" s="18">
        <f t="shared" si="495"/>
        <v>0</v>
      </c>
      <c r="P658" s="18">
        <f t="shared" si="496"/>
        <v>0</v>
      </c>
      <c r="Q658" s="18">
        <f t="shared" si="497"/>
        <v>0</v>
      </c>
      <c r="R658" s="18">
        <f t="shared" si="498"/>
        <v>0</v>
      </c>
      <c r="S658" s="26">
        <f t="shared" si="499"/>
        <v>0</v>
      </c>
      <c r="T658" s="27">
        <f t="shared" si="500"/>
        <v>0</v>
      </c>
      <c r="U658" s="27"/>
      <c r="V658" s="19">
        <f t="shared" si="470"/>
        <v>0</v>
      </c>
      <c r="W658" s="19">
        <f t="shared" ca="1" si="471"/>
        <v>0</v>
      </c>
      <c r="X658" s="19">
        <f t="shared" si="472"/>
        <v>0</v>
      </c>
      <c r="Y658" s="19">
        <f t="shared" si="473"/>
        <v>0</v>
      </c>
      <c r="Z658" s="19">
        <f t="shared" si="466"/>
        <v>0</v>
      </c>
      <c r="AA658" s="19">
        <f t="shared" ca="1" si="501"/>
        <v>0</v>
      </c>
      <c r="AB658">
        <f t="shared" si="515"/>
        <v>0</v>
      </c>
      <c r="AC658" s="19">
        <f t="shared" si="474"/>
        <v>0</v>
      </c>
      <c r="AD658" s="29">
        <f t="shared" si="516"/>
        <v>0</v>
      </c>
      <c r="AE658" s="19">
        <f t="shared" ca="1" si="475"/>
        <v>0</v>
      </c>
      <c r="AF658" s="29">
        <f t="shared" ca="1" si="502"/>
        <v>0</v>
      </c>
      <c r="AG658" s="19"/>
      <c r="AH658" s="19">
        <f t="shared" si="476"/>
        <v>0</v>
      </c>
      <c r="AI658" s="19">
        <f>SUM($AH$23:AH658)</f>
        <v>100000</v>
      </c>
      <c r="AJ658" s="19">
        <f t="shared" si="503"/>
        <v>171209.84962128289</v>
      </c>
      <c r="AK658" s="19">
        <f t="shared" ca="1" si="504"/>
        <v>171209.84962128289</v>
      </c>
      <c r="AL658" s="20">
        <f ca="1">IF($F$13,OFFSET(product_specs!$J$5,MIN(10,saving_model!AZ658),saving_model!$G$14),0)</f>
        <v>0</v>
      </c>
      <c r="AM658" s="19">
        <f t="shared" si="505"/>
        <v>171209.84962128289</v>
      </c>
      <c r="AN658" s="19">
        <f t="shared" si="514"/>
        <v>170725.55887753909</v>
      </c>
      <c r="AO658" s="19">
        <f t="shared" si="506"/>
        <v>0</v>
      </c>
      <c r="AP658" s="19">
        <f t="shared" si="507"/>
        <v>0</v>
      </c>
      <c r="AQ658" s="18">
        <f t="shared" si="477"/>
        <v>142.27129906461593</v>
      </c>
      <c r="AR658" s="18">
        <f t="shared" si="508"/>
        <v>0</v>
      </c>
      <c r="AS658" s="18">
        <f t="shared" si="509"/>
        <v>1253.1240856168708</v>
      </c>
      <c r="AT658" s="3">
        <f>return!Q641</f>
        <v>7.3461128777951856E-3</v>
      </c>
      <c r="AU658" s="8">
        <f t="shared" si="478"/>
        <v>1.3020293315773548</v>
      </c>
      <c r="AV658">
        <f t="shared" si="479"/>
        <v>0</v>
      </c>
      <c r="AW658">
        <f t="shared" si="480"/>
        <v>0</v>
      </c>
      <c r="AX658">
        <f t="shared" si="510"/>
        <v>0</v>
      </c>
      <c r="AY658">
        <f t="shared" si="481"/>
        <v>0</v>
      </c>
      <c r="AZ658">
        <f t="shared" si="482"/>
        <v>52</v>
      </c>
      <c r="BA658">
        <f t="shared" si="483"/>
        <v>5</v>
      </c>
      <c r="BB658">
        <f t="shared" si="511"/>
        <v>8.1709400070986149E-3</v>
      </c>
      <c r="BC658">
        <f t="shared" si="484"/>
        <v>9.376267690156434E-2</v>
      </c>
      <c r="BD658">
        <f>VLOOKUP(MIN(90,BE658),mortality!$A$4:$G$76,saving_model!BA658+2,FALSE)</f>
        <v>4.688133845078217E-2</v>
      </c>
      <c r="BE658">
        <f t="shared" si="485"/>
        <v>101</v>
      </c>
      <c r="BF658" s="9">
        <f t="shared" si="512"/>
        <v>8.3717735912058888E-4</v>
      </c>
      <c r="BG658" s="7">
        <f>VLOOKUP(saving_model!AZ658,lapse!$B$4:$C$134,2,FALSE)</f>
        <v>0.01</v>
      </c>
      <c r="BI658">
        <f>discount_curve!K642</f>
        <v>0.53389299822807801</v>
      </c>
    </row>
    <row r="659" spans="1:61" x14ac:dyDescent="0.55000000000000004">
      <c r="A659">
        <f t="shared" si="513"/>
        <v>636</v>
      </c>
      <c r="B659" s="19">
        <f t="shared" ca="1" si="486"/>
        <v>0</v>
      </c>
      <c r="C659">
        <f t="shared" si="467"/>
        <v>0</v>
      </c>
      <c r="D659">
        <f t="shared" si="487"/>
        <v>0</v>
      </c>
      <c r="E659">
        <f t="shared" ca="1" si="488"/>
        <v>0</v>
      </c>
      <c r="F659">
        <f t="shared" si="468"/>
        <v>0</v>
      </c>
      <c r="G659">
        <f t="shared" si="489"/>
        <v>0</v>
      </c>
      <c r="H659">
        <f t="shared" si="490"/>
        <v>0</v>
      </c>
      <c r="I659" s="19">
        <f t="shared" si="491"/>
        <v>0</v>
      </c>
      <c r="J659" s="26">
        <f t="shared" si="492"/>
        <v>0</v>
      </c>
      <c r="L659" s="19">
        <f t="shared" si="493"/>
        <v>0</v>
      </c>
      <c r="M659" s="26">
        <f t="shared" si="469"/>
        <v>0</v>
      </c>
      <c r="N659" s="18">
        <f t="shared" si="494"/>
        <v>0</v>
      </c>
      <c r="O659" s="18">
        <f t="shared" si="495"/>
        <v>0</v>
      </c>
      <c r="P659" s="18">
        <f t="shared" si="496"/>
        <v>0</v>
      </c>
      <c r="Q659" s="18">
        <f t="shared" si="497"/>
        <v>0</v>
      </c>
      <c r="R659" s="18">
        <f t="shared" si="498"/>
        <v>0</v>
      </c>
      <c r="S659" s="26">
        <f t="shared" si="499"/>
        <v>0</v>
      </c>
      <c r="T659" s="27">
        <f t="shared" si="500"/>
        <v>0</v>
      </c>
      <c r="U659" s="27"/>
      <c r="V659" s="19">
        <f t="shared" si="470"/>
        <v>0</v>
      </c>
      <c r="W659" s="19">
        <f t="shared" ca="1" si="471"/>
        <v>0</v>
      </c>
      <c r="X659" s="19">
        <f t="shared" si="472"/>
        <v>0</v>
      </c>
      <c r="Y659" s="19">
        <f t="shared" si="473"/>
        <v>0</v>
      </c>
      <c r="Z659" s="19">
        <f t="shared" si="466"/>
        <v>0</v>
      </c>
      <c r="AA659" s="19">
        <f t="shared" ca="1" si="501"/>
        <v>0</v>
      </c>
      <c r="AB659">
        <f t="shared" si="515"/>
        <v>0</v>
      </c>
      <c r="AC659" s="19">
        <f t="shared" si="474"/>
        <v>0</v>
      </c>
      <c r="AD659" s="29">
        <f t="shared" si="516"/>
        <v>0</v>
      </c>
      <c r="AE659" s="19">
        <f t="shared" ca="1" si="475"/>
        <v>0</v>
      </c>
      <c r="AF659" s="29">
        <f t="shared" ca="1" si="502"/>
        <v>0</v>
      </c>
      <c r="AG659" s="19"/>
      <c r="AH659" s="19">
        <f t="shared" si="476"/>
        <v>0</v>
      </c>
      <c r="AI659" s="19">
        <f>SUM($AH$23:AH659)</f>
        <v>100000</v>
      </c>
      <c r="AJ659" s="19">
        <f t="shared" si="503"/>
        <v>171521.96788707338</v>
      </c>
      <c r="AK659" s="19">
        <f t="shared" ca="1" si="504"/>
        <v>171521.96788707338</v>
      </c>
      <c r="AL659" s="20">
        <f ca="1">IF($F$13,OFFSET(product_specs!$J$5,MIN(10,saving_model!AZ659),saving_model!$G$14),0)</f>
        <v>0</v>
      </c>
      <c r="AM659" s="19">
        <f t="shared" si="505"/>
        <v>171521.96788707338</v>
      </c>
      <c r="AN659" s="19">
        <f t="shared" si="514"/>
        <v>171836.41166409134</v>
      </c>
      <c r="AO659" s="19">
        <f t="shared" si="506"/>
        <v>0</v>
      </c>
      <c r="AP659" s="19">
        <f t="shared" si="507"/>
        <v>0</v>
      </c>
      <c r="AQ659" s="18">
        <f t="shared" si="477"/>
        <v>143.19700972007612</v>
      </c>
      <c r="AR659" s="18">
        <f t="shared" si="508"/>
        <v>0</v>
      </c>
      <c r="AS659" s="18">
        <f t="shared" si="509"/>
        <v>-342.49353459577014</v>
      </c>
      <c r="AT659" s="3">
        <f>return!Q642</f>
        <v>-1.9947994758280352E-3</v>
      </c>
      <c r="AU659" s="8">
        <f t="shared" si="478"/>
        <v>1.3025706044987642</v>
      </c>
      <c r="AV659">
        <f t="shared" si="479"/>
        <v>0</v>
      </c>
      <c r="AW659">
        <f t="shared" si="480"/>
        <v>0</v>
      </c>
      <c r="AX659">
        <f t="shared" si="510"/>
        <v>0</v>
      </c>
      <c r="AY659">
        <f t="shared" si="481"/>
        <v>0</v>
      </c>
      <c r="AZ659">
        <f t="shared" si="482"/>
        <v>53</v>
      </c>
      <c r="BA659">
        <f t="shared" si="483"/>
        <v>5</v>
      </c>
      <c r="BB659">
        <f t="shared" si="511"/>
        <v>8.1709400070986149E-3</v>
      </c>
      <c r="BC659">
        <f t="shared" si="484"/>
        <v>9.376267690156434E-2</v>
      </c>
      <c r="BD659">
        <f>VLOOKUP(MIN(90,BE659),mortality!$A$4:$G$76,saving_model!BA659+2,FALSE)</f>
        <v>4.688133845078217E-2</v>
      </c>
      <c r="BE659">
        <f t="shared" si="485"/>
        <v>102</v>
      </c>
      <c r="BF659" s="9">
        <f t="shared" si="512"/>
        <v>8.3717735912058888E-4</v>
      </c>
      <c r="BG659" s="7">
        <f>VLOOKUP(saving_model!AZ659,lapse!$B$4:$C$134,2,FALSE)</f>
        <v>0.01</v>
      </c>
      <c r="BI659">
        <f>discount_curve!K643</f>
        <v>0.52725582860930742</v>
      </c>
    </row>
    <row r="660" spans="1:61" x14ac:dyDescent="0.55000000000000004">
      <c r="A660">
        <f t="shared" si="513"/>
        <v>637</v>
      </c>
      <c r="B660" s="19">
        <f t="shared" ca="1" si="486"/>
        <v>0</v>
      </c>
      <c r="C660">
        <f t="shared" si="467"/>
        <v>0</v>
      </c>
      <c r="D660">
        <f t="shared" si="487"/>
        <v>0</v>
      </c>
      <c r="E660">
        <f t="shared" ca="1" si="488"/>
        <v>0</v>
      </c>
      <c r="F660">
        <f t="shared" si="468"/>
        <v>0</v>
      </c>
      <c r="G660">
        <f t="shared" si="489"/>
        <v>0</v>
      </c>
      <c r="H660">
        <f t="shared" si="490"/>
        <v>0</v>
      </c>
      <c r="I660" s="19">
        <f t="shared" si="491"/>
        <v>0</v>
      </c>
      <c r="J660" s="26">
        <f t="shared" si="492"/>
        <v>0</v>
      </c>
      <c r="L660" s="19">
        <f t="shared" si="493"/>
        <v>0</v>
      </c>
      <c r="M660" s="26">
        <f t="shared" si="469"/>
        <v>0</v>
      </c>
      <c r="N660" s="18">
        <f t="shared" si="494"/>
        <v>0</v>
      </c>
      <c r="O660" s="18">
        <f t="shared" si="495"/>
        <v>0</v>
      </c>
      <c r="P660" s="18">
        <f t="shared" si="496"/>
        <v>0</v>
      </c>
      <c r="Q660" s="18">
        <f t="shared" si="497"/>
        <v>0</v>
      </c>
      <c r="R660" s="18">
        <f t="shared" si="498"/>
        <v>0</v>
      </c>
      <c r="S660" s="26">
        <f t="shared" si="499"/>
        <v>0</v>
      </c>
      <c r="T660" s="27">
        <f t="shared" si="500"/>
        <v>0</v>
      </c>
      <c r="U660" s="27"/>
      <c r="V660" s="19">
        <f t="shared" si="470"/>
        <v>0</v>
      </c>
      <c r="W660" s="19">
        <f t="shared" ca="1" si="471"/>
        <v>0</v>
      </c>
      <c r="X660" s="19">
        <f t="shared" si="472"/>
        <v>0</v>
      </c>
      <c r="Y660" s="19">
        <f t="shared" si="473"/>
        <v>0</v>
      </c>
      <c r="Z660" s="19">
        <f t="shared" si="466"/>
        <v>0</v>
      </c>
      <c r="AA660" s="19">
        <f t="shared" ca="1" si="501"/>
        <v>0</v>
      </c>
      <c r="AB660">
        <f t="shared" si="515"/>
        <v>0</v>
      </c>
      <c r="AC660" s="19">
        <f t="shared" si="474"/>
        <v>0</v>
      </c>
      <c r="AD660" s="29">
        <f t="shared" si="516"/>
        <v>0</v>
      </c>
      <c r="AE660" s="19">
        <f t="shared" ca="1" si="475"/>
        <v>0</v>
      </c>
      <c r="AF660" s="29">
        <f t="shared" ca="1" si="502"/>
        <v>0</v>
      </c>
      <c r="AG660" s="19"/>
      <c r="AH660" s="19">
        <f t="shared" si="476"/>
        <v>0</v>
      </c>
      <c r="AI660" s="19">
        <f>SUM($AH$23:AH660)</f>
        <v>100000</v>
      </c>
      <c r="AJ660" s="19">
        <f t="shared" si="503"/>
        <v>172900.06642799941</v>
      </c>
      <c r="AK660" s="19">
        <f t="shared" ca="1" si="504"/>
        <v>172900.06642799941</v>
      </c>
      <c r="AL660" s="20">
        <f ca="1">IF($F$13,OFFSET(product_specs!$J$5,MIN(10,saving_model!AZ660),saving_model!$G$14),0)</f>
        <v>0</v>
      </c>
      <c r="AM660" s="19">
        <f t="shared" si="505"/>
        <v>172900.06642799941</v>
      </c>
      <c r="AN660" s="19">
        <f t="shared" si="514"/>
        <v>171350.7211197755</v>
      </c>
      <c r="AO660" s="19">
        <f t="shared" si="506"/>
        <v>0</v>
      </c>
      <c r="AP660" s="19">
        <f t="shared" si="507"/>
        <v>0</v>
      </c>
      <c r="AQ660" s="18">
        <f t="shared" si="477"/>
        <v>142.7922675998129</v>
      </c>
      <c r="AR660" s="18">
        <f t="shared" si="508"/>
        <v>0</v>
      </c>
      <c r="AS660" s="18">
        <f t="shared" si="509"/>
        <v>3384.275151647455</v>
      </c>
      <c r="AT660" s="3">
        <f>return!Q643</f>
        <v>1.9767046855461379E-2</v>
      </c>
      <c r="AU660" s="8">
        <f t="shared" si="478"/>
        <v>1.303112102435362</v>
      </c>
      <c r="AV660">
        <f t="shared" si="479"/>
        <v>0</v>
      </c>
      <c r="AW660">
        <f t="shared" si="480"/>
        <v>0</v>
      </c>
      <c r="AX660">
        <f t="shared" si="510"/>
        <v>0</v>
      </c>
      <c r="AY660">
        <f t="shared" si="481"/>
        <v>0</v>
      </c>
      <c r="AZ660">
        <f t="shared" si="482"/>
        <v>53</v>
      </c>
      <c r="BA660">
        <f t="shared" si="483"/>
        <v>5</v>
      </c>
      <c r="BB660">
        <f t="shared" si="511"/>
        <v>8.1709400070986149E-3</v>
      </c>
      <c r="BC660">
        <f t="shared" si="484"/>
        <v>9.376267690156434E-2</v>
      </c>
      <c r="BD660">
        <f>VLOOKUP(MIN(90,BE660),mortality!$A$4:$G$76,saving_model!BA660+2,FALSE)</f>
        <v>4.688133845078217E-2</v>
      </c>
      <c r="BE660">
        <f t="shared" si="485"/>
        <v>102</v>
      </c>
      <c r="BF660" s="9">
        <f t="shared" si="512"/>
        <v>8.3717735912058888E-4</v>
      </c>
      <c r="BG660" s="7">
        <f>VLOOKUP(saving_model!AZ660,lapse!$B$4:$C$134,2,FALSE)</f>
        <v>0.01</v>
      </c>
      <c r="BI660">
        <f>discount_curve!K644</f>
        <v>0.52672546609107951</v>
      </c>
    </row>
    <row r="661" spans="1:61" x14ac:dyDescent="0.55000000000000004">
      <c r="A661">
        <f t="shared" si="513"/>
        <v>638</v>
      </c>
      <c r="B661" s="19">
        <f t="shared" ca="1" si="486"/>
        <v>0</v>
      </c>
      <c r="C661">
        <f t="shared" si="467"/>
        <v>0</v>
      </c>
      <c r="D661">
        <f t="shared" si="487"/>
        <v>0</v>
      </c>
      <c r="E661">
        <f t="shared" ca="1" si="488"/>
        <v>0</v>
      </c>
      <c r="F661">
        <f t="shared" si="468"/>
        <v>0</v>
      </c>
      <c r="G661">
        <f t="shared" si="489"/>
        <v>0</v>
      </c>
      <c r="H661">
        <f t="shared" si="490"/>
        <v>0</v>
      </c>
      <c r="I661" s="19">
        <f t="shared" si="491"/>
        <v>0</v>
      </c>
      <c r="J661" s="26">
        <f t="shared" si="492"/>
        <v>0</v>
      </c>
      <c r="L661" s="19">
        <f t="shared" si="493"/>
        <v>0</v>
      </c>
      <c r="M661" s="26">
        <f t="shared" si="469"/>
        <v>0</v>
      </c>
      <c r="N661" s="18">
        <f t="shared" si="494"/>
        <v>0</v>
      </c>
      <c r="O661" s="18">
        <f t="shared" si="495"/>
        <v>0</v>
      </c>
      <c r="P661" s="18">
        <f t="shared" si="496"/>
        <v>0</v>
      </c>
      <c r="Q661" s="18">
        <f t="shared" si="497"/>
        <v>0</v>
      </c>
      <c r="R661" s="18">
        <f t="shared" si="498"/>
        <v>0</v>
      </c>
      <c r="S661" s="26">
        <f t="shared" si="499"/>
        <v>0</v>
      </c>
      <c r="T661" s="27">
        <f t="shared" si="500"/>
        <v>0</v>
      </c>
      <c r="U661" s="27"/>
      <c r="V661" s="19">
        <f t="shared" si="470"/>
        <v>0</v>
      </c>
      <c r="W661" s="19">
        <f t="shared" ca="1" si="471"/>
        <v>0</v>
      </c>
      <c r="X661" s="19">
        <f t="shared" si="472"/>
        <v>0</v>
      </c>
      <c r="Y661" s="19">
        <f t="shared" si="473"/>
        <v>0</v>
      </c>
      <c r="Z661" s="19">
        <f t="shared" si="466"/>
        <v>0</v>
      </c>
      <c r="AA661" s="19">
        <f t="shared" ca="1" si="501"/>
        <v>0</v>
      </c>
      <c r="AB661">
        <f t="shared" si="515"/>
        <v>0</v>
      </c>
      <c r="AC661" s="19">
        <f t="shared" si="474"/>
        <v>0</v>
      </c>
      <c r="AD661" s="29">
        <f t="shared" si="516"/>
        <v>0</v>
      </c>
      <c r="AE661" s="19">
        <f t="shared" ca="1" si="475"/>
        <v>0</v>
      </c>
      <c r="AF661" s="29">
        <f t="shared" ca="1" si="502"/>
        <v>0</v>
      </c>
      <c r="AG661" s="19"/>
      <c r="AH661" s="19">
        <f t="shared" si="476"/>
        <v>0</v>
      </c>
      <c r="AI661" s="19">
        <f>SUM($AH$23:AH661)</f>
        <v>100000</v>
      </c>
      <c r="AJ661" s="19">
        <f t="shared" si="503"/>
        <v>175224.33185434397</v>
      </c>
      <c r="AK661" s="19">
        <f t="shared" ca="1" si="504"/>
        <v>175224.33185434397</v>
      </c>
      <c r="AL661" s="20">
        <f ca="1">IF($F$13,OFFSET(product_specs!$J$5,MIN(10,saving_model!AZ661),saving_model!$G$14),0)</f>
        <v>0</v>
      </c>
      <c r="AM661" s="19">
        <f t="shared" si="505"/>
        <v>175224.33185434397</v>
      </c>
      <c r="AN661" s="19">
        <f t="shared" si="514"/>
        <v>174592.20400382314</v>
      </c>
      <c r="AO661" s="19">
        <f t="shared" si="506"/>
        <v>0</v>
      </c>
      <c r="AP661" s="19">
        <f t="shared" si="507"/>
        <v>0</v>
      </c>
      <c r="AQ661" s="18">
        <f t="shared" si="477"/>
        <v>145.4935033365193</v>
      </c>
      <c r="AR661" s="18">
        <f t="shared" si="508"/>
        <v>0</v>
      </c>
      <c r="AS661" s="18">
        <f t="shared" si="509"/>
        <v>1555.2427077147574</v>
      </c>
      <c r="AT661" s="3">
        <f>return!Q644</f>
        <v>8.9152882462086858E-3</v>
      </c>
      <c r="AU661" s="8">
        <f t="shared" si="478"/>
        <v>1.3036538254806904</v>
      </c>
      <c r="AV661">
        <f t="shared" si="479"/>
        <v>0</v>
      </c>
      <c r="AW661">
        <f t="shared" si="480"/>
        <v>0</v>
      </c>
      <c r="AX661">
        <f t="shared" si="510"/>
        <v>0</v>
      </c>
      <c r="AY661">
        <f t="shared" si="481"/>
        <v>0</v>
      </c>
      <c r="AZ661">
        <f t="shared" si="482"/>
        <v>53</v>
      </c>
      <c r="BA661">
        <f t="shared" si="483"/>
        <v>5</v>
      </c>
      <c r="BB661">
        <f t="shared" si="511"/>
        <v>8.1709400070986149E-3</v>
      </c>
      <c r="BC661">
        <f t="shared" si="484"/>
        <v>9.376267690156434E-2</v>
      </c>
      <c r="BD661">
        <f>VLOOKUP(MIN(90,BE661),mortality!$A$4:$G$76,saving_model!BA661+2,FALSE)</f>
        <v>4.688133845078217E-2</v>
      </c>
      <c r="BE661">
        <f t="shared" si="485"/>
        <v>102</v>
      </c>
      <c r="BF661" s="9">
        <f t="shared" si="512"/>
        <v>8.3717735912058888E-4</v>
      </c>
      <c r="BG661" s="7">
        <f>VLOOKUP(saving_model!AZ661,lapse!$B$4:$C$134,2,FALSE)</f>
        <v>0.01</v>
      </c>
      <c r="BI661">
        <f>discount_curve!K645</f>
        <v>0.52619563706036454</v>
      </c>
    </row>
    <row r="662" spans="1:61" x14ac:dyDescent="0.55000000000000004">
      <c r="A662">
        <f t="shared" si="513"/>
        <v>639</v>
      </c>
      <c r="B662" s="19">
        <f t="shared" ca="1" si="486"/>
        <v>0</v>
      </c>
      <c r="C662">
        <f t="shared" si="467"/>
        <v>0</v>
      </c>
      <c r="D662">
        <f t="shared" si="487"/>
        <v>0</v>
      </c>
      <c r="E662">
        <f t="shared" ca="1" si="488"/>
        <v>0</v>
      </c>
      <c r="F662">
        <f t="shared" si="468"/>
        <v>0</v>
      </c>
      <c r="G662">
        <f t="shared" si="489"/>
        <v>0</v>
      </c>
      <c r="H662">
        <f t="shared" si="490"/>
        <v>0</v>
      </c>
      <c r="I662" s="19">
        <f t="shared" si="491"/>
        <v>0</v>
      </c>
      <c r="J662" s="26">
        <f t="shared" si="492"/>
        <v>0</v>
      </c>
      <c r="L662" s="19">
        <f t="shared" si="493"/>
        <v>0</v>
      </c>
      <c r="M662" s="26">
        <f t="shared" si="469"/>
        <v>0</v>
      </c>
      <c r="N662" s="18">
        <f t="shared" si="494"/>
        <v>0</v>
      </c>
      <c r="O662" s="18">
        <f t="shared" si="495"/>
        <v>0</v>
      </c>
      <c r="P662" s="18">
        <f t="shared" si="496"/>
        <v>0</v>
      </c>
      <c r="Q662" s="18">
        <f t="shared" si="497"/>
        <v>0</v>
      </c>
      <c r="R662" s="18">
        <f t="shared" si="498"/>
        <v>0</v>
      </c>
      <c r="S662" s="26">
        <f t="shared" si="499"/>
        <v>0</v>
      </c>
      <c r="T662" s="27">
        <f t="shared" si="500"/>
        <v>0</v>
      </c>
      <c r="U662" s="27"/>
      <c r="V662" s="19">
        <f t="shared" si="470"/>
        <v>0</v>
      </c>
      <c r="W662" s="19">
        <f t="shared" ca="1" si="471"/>
        <v>0</v>
      </c>
      <c r="X662" s="19">
        <f t="shared" si="472"/>
        <v>0</v>
      </c>
      <c r="Y662" s="19">
        <f t="shared" si="473"/>
        <v>0</v>
      </c>
      <c r="Z662" s="19">
        <f t="shared" ref="Z662:Z725" si="517">H662</f>
        <v>0</v>
      </c>
      <c r="AA662" s="19">
        <f t="shared" ca="1" si="501"/>
        <v>0</v>
      </c>
      <c r="AB662">
        <f t="shared" si="515"/>
        <v>0</v>
      </c>
      <c r="AC662" s="19">
        <f t="shared" si="474"/>
        <v>0</v>
      </c>
      <c r="AD662" s="29">
        <f t="shared" si="516"/>
        <v>0</v>
      </c>
      <c r="AE662" s="19">
        <f t="shared" ca="1" si="475"/>
        <v>0</v>
      </c>
      <c r="AF662" s="29">
        <f t="shared" ca="1" si="502"/>
        <v>0</v>
      </c>
      <c r="AG662" s="19"/>
      <c r="AH662" s="19">
        <f t="shared" si="476"/>
        <v>0</v>
      </c>
      <c r="AI662" s="19">
        <f>SUM($AH$23:AH662)</f>
        <v>100000</v>
      </c>
      <c r="AJ662" s="19">
        <f t="shared" si="503"/>
        <v>176001.60948834542</v>
      </c>
      <c r="AK662" s="19">
        <f t="shared" ca="1" si="504"/>
        <v>176001.60948834542</v>
      </c>
      <c r="AL662" s="20">
        <f ca="1">IF($F$13,OFFSET(product_specs!$J$5,MIN(10,saving_model!AZ662),saving_model!$G$14),0)</f>
        <v>0</v>
      </c>
      <c r="AM662" s="19">
        <f t="shared" si="505"/>
        <v>176001.60948834542</v>
      </c>
      <c r="AN662" s="19">
        <f t="shared" si="514"/>
        <v>176001.95320820136</v>
      </c>
      <c r="AO662" s="19">
        <f t="shared" si="506"/>
        <v>0</v>
      </c>
      <c r="AP662" s="19">
        <f t="shared" si="507"/>
        <v>0</v>
      </c>
      <c r="AQ662" s="18">
        <f t="shared" si="477"/>
        <v>146.66829434016782</v>
      </c>
      <c r="AR662" s="18">
        <f t="shared" si="508"/>
        <v>0</v>
      </c>
      <c r="AS662" s="18">
        <f t="shared" si="509"/>
        <v>292.64914896842754</v>
      </c>
      <c r="AT662" s="3">
        <f>return!Q645</f>
        <v>1.6641475922192228E-3</v>
      </c>
      <c r="AU662" s="8">
        <f t="shared" si="478"/>
        <v>1.3041957737283305</v>
      </c>
      <c r="AV662">
        <f t="shared" si="479"/>
        <v>0</v>
      </c>
      <c r="AW662">
        <f t="shared" si="480"/>
        <v>0</v>
      </c>
      <c r="AX662">
        <f t="shared" si="510"/>
        <v>0</v>
      </c>
      <c r="AY662">
        <f t="shared" si="481"/>
        <v>0</v>
      </c>
      <c r="AZ662">
        <f t="shared" si="482"/>
        <v>53</v>
      </c>
      <c r="BA662">
        <f t="shared" si="483"/>
        <v>5</v>
      </c>
      <c r="BB662">
        <f t="shared" si="511"/>
        <v>8.1709400070986149E-3</v>
      </c>
      <c r="BC662">
        <f t="shared" si="484"/>
        <v>9.376267690156434E-2</v>
      </c>
      <c r="BD662">
        <f>VLOOKUP(MIN(90,BE662),mortality!$A$4:$G$76,saving_model!BA662+2,FALSE)</f>
        <v>4.688133845078217E-2</v>
      </c>
      <c r="BE662">
        <f t="shared" si="485"/>
        <v>102</v>
      </c>
      <c r="BF662" s="9">
        <f t="shared" si="512"/>
        <v>8.3717735912058888E-4</v>
      </c>
      <c r="BG662" s="7">
        <f>VLOOKUP(saving_model!AZ662,lapse!$B$4:$C$134,2,FALSE)</f>
        <v>0.01</v>
      </c>
      <c r="BI662">
        <f>discount_curve!K646</f>
        <v>0.52566634098053178</v>
      </c>
    </row>
    <row r="663" spans="1:61" x14ac:dyDescent="0.55000000000000004">
      <c r="A663">
        <f t="shared" si="513"/>
        <v>640</v>
      </c>
      <c r="B663" s="19">
        <f t="shared" ca="1" si="486"/>
        <v>0</v>
      </c>
      <c r="C663">
        <f t="shared" ref="C663:C726" si="518">AH663*AV663</f>
        <v>0</v>
      </c>
      <c r="D663">
        <f t="shared" si="487"/>
        <v>0</v>
      </c>
      <c r="E663">
        <f t="shared" ca="1" si="488"/>
        <v>0</v>
      </c>
      <c r="F663">
        <f t="shared" ref="F663:F726" si="519">(AN663+AO663+AS663-AQ663)*AY663</f>
        <v>0</v>
      </c>
      <c r="G663">
        <f t="shared" si="489"/>
        <v>0</v>
      </c>
      <c r="H663">
        <f t="shared" si="490"/>
        <v>0</v>
      </c>
      <c r="I663" s="19">
        <f t="shared" si="491"/>
        <v>0</v>
      </c>
      <c r="J663" s="26">
        <f t="shared" si="492"/>
        <v>0</v>
      </c>
      <c r="L663" s="19">
        <f t="shared" si="493"/>
        <v>0</v>
      </c>
      <c r="M663" s="26">
        <f t="shared" ref="M663:M726" si="520">C663-V663</f>
        <v>0</v>
      </c>
      <c r="N663" s="18">
        <f t="shared" si="494"/>
        <v>0</v>
      </c>
      <c r="O663" s="18">
        <f t="shared" si="495"/>
        <v>0</v>
      </c>
      <c r="P663" s="18">
        <f t="shared" si="496"/>
        <v>0</v>
      </c>
      <c r="Q663" s="18">
        <f t="shared" si="497"/>
        <v>0</v>
      </c>
      <c r="R663" s="18">
        <f t="shared" si="498"/>
        <v>0</v>
      </c>
      <c r="S663" s="26">
        <f t="shared" si="499"/>
        <v>0</v>
      </c>
      <c r="T663" s="27">
        <f t="shared" si="500"/>
        <v>0</v>
      </c>
      <c r="U663" s="27"/>
      <c r="V663" s="19">
        <f t="shared" ref="V663:V726" si="521">C663*$C$15</f>
        <v>0</v>
      </c>
      <c r="W663" s="19">
        <f t="shared" ref="W663:W726" ca="1" si="522">R663-AK663*AX663</f>
        <v>0</v>
      </c>
      <c r="X663" s="19">
        <f t="shared" ref="X663:X726" si="523">N663</f>
        <v>0</v>
      </c>
      <c r="Y663" s="19">
        <f t="shared" ref="Y663:Y726" si="524">G663</f>
        <v>0</v>
      </c>
      <c r="Z663" s="19">
        <f t="shared" si="517"/>
        <v>0</v>
      </c>
      <c r="AA663" s="19">
        <f t="shared" ca="1" si="501"/>
        <v>0</v>
      </c>
      <c r="AB663">
        <f t="shared" si="515"/>
        <v>0</v>
      </c>
      <c r="AC663" s="19">
        <f t="shared" ref="AC663:AC726" si="525">D663-Q663</f>
        <v>0</v>
      </c>
      <c r="AD663" s="29">
        <f t="shared" si="516"/>
        <v>0</v>
      </c>
      <c r="AE663" s="19">
        <f t="shared" ref="AE663:AE726" ca="1" si="526">AA663+AD663</f>
        <v>0</v>
      </c>
      <c r="AF663" s="29">
        <f t="shared" ca="1" si="502"/>
        <v>0</v>
      </c>
      <c r="AG663" s="19"/>
      <c r="AH663" s="19">
        <f t="shared" ref="AH663:AH726" si="527">IF(A663=0, $C$6, $C$7/12)</f>
        <v>0</v>
      </c>
      <c r="AI663" s="19">
        <f>SUM($AH$23:AH663)</f>
        <v>100000</v>
      </c>
      <c r="AJ663" s="19">
        <f t="shared" si="503"/>
        <v>175931.89874013994</v>
      </c>
      <c r="AK663" s="19">
        <f t="shared" ca="1" si="504"/>
        <v>175931.89874013994</v>
      </c>
      <c r="AL663" s="20">
        <f ca="1">IF($F$13,OFFSET(product_specs!$J$5,MIN(10,saving_model!AZ663),saving_model!$G$14),0)</f>
        <v>0</v>
      </c>
      <c r="AM663" s="19">
        <f t="shared" si="505"/>
        <v>175931.89874013994</v>
      </c>
      <c r="AN663" s="19">
        <f t="shared" si="514"/>
        <v>176147.93406282962</v>
      </c>
      <c r="AO663" s="19">
        <f t="shared" si="506"/>
        <v>0</v>
      </c>
      <c r="AP663" s="19">
        <f t="shared" si="507"/>
        <v>0</v>
      </c>
      <c r="AQ663" s="18">
        <f t="shared" ref="AQ663:AQ726" si="528">SUM(AN663:AO663)*$C$16/12</f>
        <v>146.78994505235804</v>
      </c>
      <c r="AR663" s="18">
        <f t="shared" si="508"/>
        <v>0</v>
      </c>
      <c r="AS663" s="18">
        <f t="shared" si="509"/>
        <v>-138.49075527467411</v>
      </c>
      <c r="AT663" s="3">
        <f>return!Q646</f>
        <v>-7.8687417612466337E-4</v>
      </c>
      <c r="AU663" s="8">
        <f t="shared" ref="AU663:AU726" si="529">IF(A663=0,1,AU662*(1+$F$5)^(1/12))</f>
        <v>1.3047379472719023</v>
      </c>
      <c r="AV663">
        <f t="shared" ref="AV663:AV726" si="530">IF(A663=0,$C$12,AV662-AW662-AX662-AY662)</f>
        <v>0</v>
      </c>
      <c r="AW663">
        <f t="shared" ref="AW663:AW726" si="531">IFERROR(AV663*BB663,0)</f>
        <v>0</v>
      </c>
      <c r="AX663">
        <f t="shared" si="510"/>
        <v>0</v>
      </c>
      <c r="AY663">
        <f t="shared" ref="AY663:AY726" si="532">IF(A663=12*$C$10-1,AV663-AW663-AX663,0)</f>
        <v>0</v>
      </c>
      <c r="AZ663">
        <f t="shared" ref="AZ663:AZ726" si="533">FLOOR(A663/12,1)</f>
        <v>53</v>
      </c>
      <c r="BA663">
        <f t="shared" ref="BA663:BA726" si="534">MIN(AZ663,5)</f>
        <v>5</v>
      </c>
      <c r="BB663">
        <f t="shared" si="511"/>
        <v>8.1709400070986149E-3</v>
      </c>
      <c r="BC663">
        <f t="shared" ref="BC663:BC726" si="535">MAX(0,MIN(1,BD663*(1+$C$13)))</f>
        <v>9.376267690156434E-2</v>
      </c>
      <c r="BD663">
        <f>VLOOKUP(MIN(90,BE663),mortality!$A$4:$G$76,saving_model!BA663+2,FALSE)</f>
        <v>4.688133845078217E-2</v>
      </c>
      <c r="BE663">
        <f t="shared" ref="BE663:BE726" si="536">$C$9+AZ663</f>
        <v>102</v>
      </c>
      <c r="BF663" s="9">
        <f t="shared" si="512"/>
        <v>8.3717735912058888E-4</v>
      </c>
      <c r="BG663" s="7">
        <f>VLOOKUP(saving_model!AZ663,lapse!$B$4:$C$134,2,FALSE)</f>
        <v>0.01</v>
      </c>
      <c r="BI663">
        <f>discount_curve!K647</f>
        <v>0.52513757731549005</v>
      </c>
    </row>
    <row r="664" spans="1:61" x14ac:dyDescent="0.55000000000000004">
      <c r="A664">
        <f t="shared" si="513"/>
        <v>641</v>
      </c>
      <c r="B664" s="19">
        <f t="shared" ref="B664:B727" ca="1" si="537">C664-SUM(D664:H664)+I664-J664</f>
        <v>0</v>
      </c>
      <c r="C664">
        <f t="shared" si="518"/>
        <v>0</v>
      </c>
      <c r="D664">
        <f t="shared" ref="D664:D727" si="538">AJ664*AW664</f>
        <v>0</v>
      </c>
      <c r="E664">
        <f t="shared" ref="E664:E727" ca="1" si="539">AK664*AX664</f>
        <v>0</v>
      </c>
      <c r="F664">
        <f t="shared" si="519"/>
        <v>0</v>
      </c>
      <c r="G664">
        <f t="shared" ref="G664:G727" si="540">AV664*$F$6/12*AU664</f>
        <v>0</v>
      </c>
      <c r="H664">
        <f t="shared" ref="H664:H727" si="541">C664*$F$8</f>
        <v>0</v>
      </c>
      <c r="I664" s="19">
        <f t="shared" ref="I664:I727" si="542">P664</f>
        <v>0</v>
      </c>
      <c r="J664" s="26">
        <f t="shared" ref="J664:J727" si="543">L665-L664</f>
        <v>0</v>
      </c>
      <c r="L664" s="19">
        <f t="shared" ref="L664:L727" si="544">AN664*AV664</f>
        <v>0</v>
      </c>
      <c r="M664" s="26">
        <f t="shared" si="520"/>
        <v>0</v>
      </c>
      <c r="N664" s="18">
        <f t="shared" ref="N664:N727" si="545">AV664*AQ664</f>
        <v>0</v>
      </c>
      <c r="O664" s="18">
        <f t="shared" ref="O664:O727" si="546">AR664*AV664</f>
        <v>0</v>
      </c>
      <c r="P664" s="18">
        <f t="shared" ref="P664:P727" si="547">(AV664-AW664-AX664)*AS664+(AW664+AX664)*AS664/2</f>
        <v>0</v>
      </c>
      <c r="Q664" s="18">
        <f t="shared" ref="Q664:Q727" si="548">AM664*AW664</f>
        <v>0</v>
      </c>
      <c r="R664" s="18">
        <f t="shared" ref="R664:R727" si="549">AM664*AX664</f>
        <v>0</v>
      </c>
      <c r="S664" s="26">
        <f t="shared" ref="S664:S727" si="550">L664+M664-N664-O664+P664-Q664-R664</f>
        <v>0</v>
      </c>
      <c r="T664" s="27">
        <f t="shared" ref="T664:T727" si="551">L665-S664</f>
        <v>0</v>
      </c>
      <c r="U664" s="27"/>
      <c r="V664" s="19">
        <f t="shared" si="521"/>
        <v>0</v>
      </c>
      <c r="W664" s="19">
        <f t="shared" ca="1" si="522"/>
        <v>0</v>
      </c>
      <c r="X664" s="19">
        <f t="shared" si="523"/>
        <v>0</v>
      </c>
      <c r="Y664" s="19">
        <f t="shared" si="524"/>
        <v>0</v>
      </c>
      <c r="Z664" s="19">
        <f t="shared" si="517"/>
        <v>0</v>
      </c>
      <c r="AA664" s="19">
        <f t="shared" ref="AA664:AA727" ca="1" si="552">SUM(V664:X664)-SUM(Y664:Z664)</f>
        <v>0</v>
      </c>
      <c r="AB664">
        <f t="shared" si="515"/>
        <v>0</v>
      </c>
      <c r="AC664" s="19">
        <f t="shared" si="525"/>
        <v>0</v>
      </c>
      <c r="AD664" s="29">
        <f t="shared" si="516"/>
        <v>0</v>
      </c>
      <c r="AE664" s="19">
        <f t="shared" ca="1" si="526"/>
        <v>0</v>
      </c>
      <c r="AF664" s="29">
        <f t="shared" ref="AF664:AF727" ca="1" si="553">(B664-AE664)*10^6</f>
        <v>0</v>
      </c>
      <c r="AG664" s="19"/>
      <c r="AH664" s="19">
        <f t="shared" si="527"/>
        <v>0</v>
      </c>
      <c r="AI664" s="19">
        <f>SUM($AH$23:AH664)</f>
        <v>100000</v>
      </c>
      <c r="AJ664" s="19">
        <f t="shared" ref="AJ664:AJ727" si="554">IF($F$11="add",AI664+AM664, MAX(AI664, AM664))</f>
        <v>175771.9654491781</v>
      </c>
      <c r="AK664" s="19">
        <f t="shared" ref="AK664:AK727" ca="1" si="555">AM664*(1-AL664)</f>
        <v>175771.9654491781</v>
      </c>
      <c r="AL664" s="20">
        <f ca="1">IF($F$13,OFFSET(product_specs!$J$5,MIN(10,saving_model!AZ664),saving_model!$G$14),0)</f>
        <v>0</v>
      </c>
      <c r="AM664" s="19">
        <f t="shared" ref="AM664:AM727" si="556">AN664+AO664-AQ664-AR664+AS664/2</f>
        <v>175771.9654491781</v>
      </c>
      <c r="AN664" s="19">
        <f t="shared" si="514"/>
        <v>175862.65336250258</v>
      </c>
      <c r="AO664" s="19">
        <f t="shared" ref="AO664:AO727" si="557">AH664*(1-$C$15)</f>
        <v>0</v>
      </c>
      <c r="AP664" s="19">
        <f t="shared" ref="AP664:AP727" si="558">IF($F$11="add",$C$8,MAX(0,AI664-SUM(AN664:AO664)))</f>
        <v>0</v>
      </c>
      <c r="AQ664" s="18">
        <f t="shared" si="528"/>
        <v>146.55221113541882</v>
      </c>
      <c r="AR664" s="18">
        <f t="shared" ref="AR664:AR727" si="559">AP664*BB664*(1+$F$12)</f>
        <v>0</v>
      </c>
      <c r="AS664" s="18">
        <f t="shared" ref="AS664:AS727" si="560">(AN664+AO664-AQ664-AR664)*AT664</f>
        <v>111.72859562186669</v>
      </c>
      <c r="AT664" s="3">
        <f>return!Q647</f>
        <v>6.3584722680376515E-4</v>
      </c>
      <c r="AU664" s="8">
        <f t="shared" si="529"/>
        <v>1.3052803462050644</v>
      </c>
      <c r="AV664">
        <f t="shared" si="530"/>
        <v>0</v>
      </c>
      <c r="AW664">
        <f t="shared" si="531"/>
        <v>0</v>
      </c>
      <c r="AX664">
        <f t="shared" ref="AX664:AX727" si="561">(AV664-AW664)*BF664</f>
        <v>0</v>
      </c>
      <c r="AY664">
        <f t="shared" si="532"/>
        <v>0</v>
      </c>
      <c r="AZ664">
        <f t="shared" si="533"/>
        <v>53</v>
      </c>
      <c r="BA664">
        <f t="shared" si="534"/>
        <v>5</v>
      </c>
      <c r="BB664">
        <f t="shared" ref="BB664:BB727" si="562">1-(1-BC664)^(1/12)</f>
        <v>8.1709400070986149E-3</v>
      </c>
      <c r="BC664">
        <f t="shared" si="535"/>
        <v>9.376267690156434E-2</v>
      </c>
      <c r="BD664">
        <f>VLOOKUP(MIN(90,BE664),mortality!$A$4:$G$76,saving_model!BA664+2,FALSE)</f>
        <v>4.688133845078217E-2</v>
      </c>
      <c r="BE664">
        <f t="shared" si="536"/>
        <v>102</v>
      </c>
      <c r="BF664" s="9">
        <f t="shared" ref="BF664:BF727" si="563">1-(1-BG664)^(1/12)</f>
        <v>8.3717735912058888E-4</v>
      </c>
      <c r="BG664" s="7">
        <f>VLOOKUP(saving_model!AZ664,lapse!$B$4:$C$134,2,FALSE)</f>
        <v>0.01</v>
      </c>
      <c r="BI664">
        <f>discount_curve!K648</f>
        <v>0.5246093455296873</v>
      </c>
    </row>
    <row r="665" spans="1:61" x14ac:dyDescent="0.55000000000000004">
      <c r="A665">
        <f t="shared" ref="A665:A728" si="564">A664+1</f>
        <v>642</v>
      </c>
      <c r="B665" s="19">
        <f t="shared" ca="1" si="537"/>
        <v>0</v>
      </c>
      <c r="C665">
        <f t="shared" si="518"/>
        <v>0</v>
      </c>
      <c r="D665">
        <f t="shared" si="538"/>
        <v>0</v>
      </c>
      <c r="E665">
        <f t="shared" ca="1" si="539"/>
        <v>0</v>
      </c>
      <c r="F665">
        <f t="shared" si="519"/>
        <v>0</v>
      </c>
      <c r="G665">
        <f t="shared" si="540"/>
        <v>0</v>
      </c>
      <c r="H665">
        <f t="shared" si="541"/>
        <v>0</v>
      </c>
      <c r="I665" s="19">
        <f t="shared" si="542"/>
        <v>0</v>
      </c>
      <c r="J665" s="26">
        <f t="shared" si="543"/>
        <v>0</v>
      </c>
      <c r="L665" s="19">
        <f t="shared" si="544"/>
        <v>0</v>
      </c>
      <c r="M665" s="26">
        <f t="shared" si="520"/>
        <v>0</v>
      </c>
      <c r="N665" s="18">
        <f t="shared" si="545"/>
        <v>0</v>
      </c>
      <c r="O665" s="18">
        <f t="shared" si="546"/>
        <v>0</v>
      </c>
      <c r="P665" s="18">
        <f t="shared" si="547"/>
        <v>0</v>
      </c>
      <c r="Q665" s="18">
        <f t="shared" si="548"/>
        <v>0</v>
      </c>
      <c r="R665" s="18">
        <f t="shared" si="549"/>
        <v>0</v>
      </c>
      <c r="S665" s="26">
        <f t="shared" si="550"/>
        <v>0</v>
      </c>
      <c r="T665" s="27">
        <f t="shared" si="551"/>
        <v>0</v>
      </c>
      <c r="U665" s="27"/>
      <c r="V665" s="19">
        <f t="shared" si="521"/>
        <v>0</v>
      </c>
      <c r="W665" s="19">
        <f t="shared" ca="1" si="522"/>
        <v>0</v>
      </c>
      <c r="X665" s="19">
        <f t="shared" si="523"/>
        <v>0</v>
      </c>
      <c r="Y665" s="19">
        <f t="shared" si="524"/>
        <v>0</v>
      </c>
      <c r="Z665" s="19">
        <f t="shared" si="517"/>
        <v>0</v>
      </c>
      <c r="AA665" s="19">
        <f t="shared" ca="1" si="552"/>
        <v>0</v>
      </c>
      <c r="AB665">
        <f t="shared" si="515"/>
        <v>0</v>
      </c>
      <c r="AC665" s="19">
        <f t="shared" si="525"/>
        <v>0</v>
      </c>
      <c r="AD665" s="29">
        <f t="shared" si="516"/>
        <v>0</v>
      </c>
      <c r="AE665" s="19">
        <f t="shared" ca="1" si="526"/>
        <v>0</v>
      </c>
      <c r="AF665" s="29">
        <f t="shared" ca="1" si="553"/>
        <v>0</v>
      </c>
      <c r="AG665" s="19"/>
      <c r="AH665" s="19">
        <f t="shared" si="527"/>
        <v>0</v>
      </c>
      <c r="AI665" s="19">
        <f>SUM($AH$23:AH665)</f>
        <v>100000</v>
      </c>
      <c r="AJ665" s="19">
        <f t="shared" si="554"/>
        <v>176139.0805086139</v>
      </c>
      <c r="AK665" s="19">
        <f t="shared" ca="1" si="555"/>
        <v>176139.0805086139</v>
      </c>
      <c r="AL665" s="20">
        <f ca="1">IF($F$13,OFFSET(product_specs!$J$5,MIN(10,saving_model!AZ665),saving_model!$G$14),0)</f>
        <v>0</v>
      </c>
      <c r="AM665" s="19">
        <f t="shared" si="556"/>
        <v>176139.0805086139</v>
      </c>
      <c r="AN665" s="19">
        <f t="shared" ref="AN665:AN728" si="565">AN664+AO664+AS664-AQ664-AR664</f>
        <v>175827.82974698901</v>
      </c>
      <c r="AO665" s="19">
        <f t="shared" si="557"/>
        <v>0</v>
      </c>
      <c r="AP665" s="19">
        <f t="shared" si="558"/>
        <v>0</v>
      </c>
      <c r="AQ665" s="18">
        <f t="shared" si="528"/>
        <v>146.52319145582416</v>
      </c>
      <c r="AR665" s="18">
        <f t="shared" si="559"/>
        <v>0</v>
      </c>
      <c r="AS665" s="18">
        <f t="shared" si="560"/>
        <v>915.54790616137973</v>
      </c>
      <c r="AT665" s="3">
        <f>return!Q648</f>
        <v>5.2114133490461789E-3</v>
      </c>
      <c r="AU665" s="8">
        <f t="shared" si="529"/>
        <v>1.305822970621515</v>
      </c>
      <c r="AV665">
        <f t="shared" si="530"/>
        <v>0</v>
      </c>
      <c r="AW665">
        <f t="shared" si="531"/>
        <v>0</v>
      </c>
      <c r="AX665">
        <f t="shared" si="561"/>
        <v>0</v>
      </c>
      <c r="AY665">
        <f t="shared" si="532"/>
        <v>0</v>
      </c>
      <c r="AZ665">
        <f t="shared" si="533"/>
        <v>53</v>
      </c>
      <c r="BA665">
        <f t="shared" si="534"/>
        <v>5</v>
      </c>
      <c r="BB665">
        <f t="shared" si="562"/>
        <v>8.1709400070986149E-3</v>
      </c>
      <c r="BC665">
        <f t="shared" si="535"/>
        <v>9.376267690156434E-2</v>
      </c>
      <c r="BD665">
        <f>VLOOKUP(MIN(90,BE665),mortality!$A$4:$G$76,saving_model!BA665+2,FALSE)</f>
        <v>4.688133845078217E-2</v>
      </c>
      <c r="BE665">
        <f t="shared" si="536"/>
        <v>102</v>
      </c>
      <c r="BF665" s="9">
        <f t="shared" si="563"/>
        <v>8.3717735912058888E-4</v>
      </c>
      <c r="BG665" s="7">
        <f>VLOOKUP(saving_model!AZ665,lapse!$B$4:$C$134,2,FALSE)</f>
        <v>0.01</v>
      </c>
      <c r="BI665">
        <f>discount_curve!K649</f>
        <v>0.52408164508811061</v>
      </c>
    </row>
    <row r="666" spans="1:61" x14ac:dyDescent="0.55000000000000004">
      <c r="A666">
        <f t="shared" si="564"/>
        <v>643</v>
      </c>
      <c r="B666" s="19">
        <f t="shared" ca="1" si="537"/>
        <v>0</v>
      </c>
      <c r="C666">
        <f t="shared" si="518"/>
        <v>0</v>
      </c>
      <c r="D666">
        <f t="shared" si="538"/>
        <v>0</v>
      </c>
      <c r="E666">
        <f t="shared" ca="1" si="539"/>
        <v>0</v>
      </c>
      <c r="F666">
        <f t="shared" si="519"/>
        <v>0</v>
      </c>
      <c r="G666">
        <f t="shared" si="540"/>
        <v>0</v>
      </c>
      <c r="H666">
        <f t="shared" si="541"/>
        <v>0</v>
      </c>
      <c r="I666" s="19">
        <f t="shared" si="542"/>
        <v>0</v>
      </c>
      <c r="J666" s="26">
        <f t="shared" si="543"/>
        <v>0</v>
      </c>
      <c r="L666" s="19">
        <f t="shared" si="544"/>
        <v>0</v>
      </c>
      <c r="M666" s="26">
        <f t="shared" si="520"/>
        <v>0</v>
      </c>
      <c r="N666" s="18">
        <f t="shared" si="545"/>
        <v>0</v>
      </c>
      <c r="O666" s="18">
        <f t="shared" si="546"/>
        <v>0</v>
      </c>
      <c r="P666" s="18">
        <f t="shared" si="547"/>
        <v>0</v>
      </c>
      <c r="Q666" s="18">
        <f t="shared" si="548"/>
        <v>0</v>
      </c>
      <c r="R666" s="18">
        <f t="shared" si="549"/>
        <v>0</v>
      </c>
      <c r="S666" s="26">
        <f t="shared" si="550"/>
        <v>0</v>
      </c>
      <c r="T666" s="27">
        <f t="shared" si="551"/>
        <v>0</v>
      </c>
      <c r="U666" s="27"/>
      <c r="V666" s="19">
        <f t="shared" si="521"/>
        <v>0</v>
      </c>
      <c r="W666" s="19">
        <f t="shared" ca="1" si="522"/>
        <v>0</v>
      </c>
      <c r="X666" s="19">
        <f t="shared" si="523"/>
        <v>0</v>
      </c>
      <c r="Y666" s="19">
        <f t="shared" si="524"/>
        <v>0</v>
      </c>
      <c r="Z666" s="19">
        <f t="shared" si="517"/>
        <v>0</v>
      </c>
      <c r="AA666" s="19">
        <f t="shared" ca="1" si="552"/>
        <v>0</v>
      </c>
      <c r="AB666">
        <f t="shared" si="515"/>
        <v>0</v>
      </c>
      <c r="AC666" s="19">
        <f t="shared" si="525"/>
        <v>0</v>
      </c>
      <c r="AD666" s="29">
        <f t="shared" si="516"/>
        <v>0</v>
      </c>
      <c r="AE666" s="19">
        <f t="shared" ca="1" si="526"/>
        <v>0</v>
      </c>
      <c r="AF666" s="29">
        <f t="shared" ca="1" si="553"/>
        <v>0</v>
      </c>
      <c r="AG666" s="19"/>
      <c r="AH666" s="19">
        <f t="shared" si="527"/>
        <v>0</v>
      </c>
      <c r="AI666" s="19">
        <f>SUM($AH$23:AH666)</f>
        <v>100000</v>
      </c>
      <c r="AJ666" s="19">
        <f t="shared" si="554"/>
        <v>176939.12499494533</v>
      </c>
      <c r="AK666" s="19">
        <f t="shared" ca="1" si="555"/>
        <v>176939.12499494533</v>
      </c>
      <c r="AL666" s="20">
        <f ca="1">IF($F$13,OFFSET(product_specs!$J$5,MIN(10,saving_model!AZ666),saving_model!$G$14),0)</f>
        <v>0</v>
      </c>
      <c r="AM666" s="19">
        <f t="shared" si="556"/>
        <v>176939.12499494533</v>
      </c>
      <c r="AN666" s="19">
        <f t="shared" si="565"/>
        <v>176596.85446169457</v>
      </c>
      <c r="AO666" s="19">
        <f t="shared" si="557"/>
        <v>0</v>
      </c>
      <c r="AP666" s="19">
        <f t="shared" si="558"/>
        <v>0</v>
      </c>
      <c r="AQ666" s="18">
        <f t="shared" si="528"/>
        <v>147.16404538474549</v>
      </c>
      <c r="AR666" s="18">
        <f t="shared" si="559"/>
        <v>0</v>
      </c>
      <c r="AS666" s="18">
        <f t="shared" si="560"/>
        <v>978.86915727101848</v>
      </c>
      <c r="AT666" s="3">
        <f>return!Q649</f>
        <v>5.5475821746215903E-3</v>
      </c>
      <c r="AU666" s="8">
        <f t="shared" si="529"/>
        <v>1.3063658206149904</v>
      </c>
      <c r="AV666">
        <f t="shared" si="530"/>
        <v>0</v>
      </c>
      <c r="AW666">
        <f t="shared" si="531"/>
        <v>0</v>
      </c>
      <c r="AX666">
        <f t="shared" si="561"/>
        <v>0</v>
      </c>
      <c r="AY666">
        <f t="shared" si="532"/>
        <v>0</v>
      </c>
      <c r="AZ666">
        <f t="shared" si="533"/>
        <v>53</v>
      </c>
      <c r="BA666">
        <f t="shared" si="534"/>
        <v>5</v>
      </c>
      <c r="BB666">
        <f t="shared" si="562"/>
        <v>8.1709400070986149E-3</v>
      </c>
      <c r="BC666">
        <f t="shared" si="535"/>
        <v>9.376267690156434E-2</v>
      </c>
      <c r="BD666">
        <f>VLOOKUP(MIN(90,BE666),mortality!$A$4:$G$76,saving_model!BA666+2,FALSE)</f>
        <v>4.688133845078217E-2</v>
      </c>
      <c r="BE666">
        <f t="shared" si="536"/>
        <v>102</v>
      </c>
      <c r="BF666" s="9">
        <f t="shared" si="563"/>
        <v>8.3717735912058888E-4</v>
      </c>
      <c r="BG666" s="7">
        <f>VLOOKUP(saving_model!AZ666,lapse!$B$4:$C$134,2,FALSE)</f>
        <v>0.01</v>
      </c>
      <c r="BI666">
        <f>discount_curve!K650</f>
        <v>0.52355447545628486</v>
      </c>
    </row>
    <row r="667" spans="1:61" x14ac:dyDescent="0.55000000000000004">
      <c r="A667">
        <f t="shared" si="564"/>
        <v>644</v>
      </c>
      <c r="B667" s="19">
        <f t="shared" ca="1" si="537"/>
        <v>0</v>
      </c>
      <c r="C667">
        <f t="shared" si="518"/>
        <v>0</v>
      </c>
      <c r="D667">
        <f t="shared" si="538"/>
        <v>0</v>
      </c>
      <c r="E667">
        <f t="shared" ca="1" si="539"/>
        <v>0</v>
      </c>
      <c r="F667">
        <f t="shared" si="519"/>
        <v>0</v>
      </c>
      <c r="G667">
        <f t="shared" si="540"/>
        <v>0</v>
      </c>
      <c r="H667">
        <f t="shared" si="541"/>
        <v>0</v>
      </c>
      <c r="I667" s="19">
        <f t="shared" si="542"/>
        <v>0</v>
      </c>
      <c r="J667" s="26">
        <f t="shared" si="543"/>
        <v>0</v>
      </c>
      <c r="L667" s="19">
        <f t="shared" si="544"/>
        <v>0</v>
      </c>
      <c r="M667" s="26">
        <f t="shared" si="520"/>
        <v>0</v>
      </c>
      <c r="N667" s="18">
        <f t="shared" si="545"/>
        <v>0</v>
      </c>
      <c r="O667" s="18">
        <f t="shared" si="546"/>
        <v>0</v>
      </c>
      <c r="P667" s="18">
        <f t="shared" si="547"/>
        <v>0</v>
      </c>
      <c r="Q667" s="18">
        <f t="shared" si="548"/>
        <v>0</v>
      </c>
      <c r="R667" s="18">
        <f t="shared" si="549"/>
        <v>0</v>
      </c>
      <c r="S667" s="26">
        <f t="shared" si="550"/>
        <v>0</v>
      </c>
      <c r="T667" s="27">
        <f t="shared" si="551"/>
        <v>0</v>
      </c>
      <c r="U667" s="27"/>
      <c r="V667" s="19">
        <f t="shared" si="521"/>
        <v>0</v>
      </c>
      <c r="W667" s="19">
        <f t="shared" ca="1" si="522"/>
        <v>0</v>
      </c>
      <c r="X667" s="19">
        <f t="shared" si="523"/>
        <v>0</v>
      </c>
      <c r="Y667" s="19">
        <f t="shared" si="524"/>
        <v>0</v>
      </c>
      <c r="Z667" s="19">
        <f t="shared" si="517"/>
        <v>0</v>
      </c>
      <c r="AA667" s="19">
        <f t="shared" ca="1" si="552"/>
        <v>0</v>
      </c>
      <c r="AB667">
        <f t="shared" si="515"/>
        <v>0</v>
      </c>
      <c r="AC667" s="19">
        <f t="shared" si="525"/>
        <v>0</v>
      </c>
      <c r="AD667" s="29">
        <f t="shared" si="516"/>
        <v>0</v>
      </c>
      <c r="AE667" s="19">
        <f t="shared" ca="1" si="526"/>
        <v>0</v>
      </c>
      <c r="AF667" s="29">
        <f t="shared" ca="1" si="553"/>
        <v>0</v>
      </c>
      <c r="AG667" s="19"/>
      <c r="AH667" s="19">
        <f t="shared" si="527"/>
        <v>0</v>
      </c>
      <c r="AI667" s="19">
        <f>SUM($AH$23:AH667)</f>
        <v>100000</v>
      </c>
      <c r="AJ667" s="19">
        <f t="shared" si="554"/>
        <v>177600.93182610735</v>
      </c>
      <c r="AK667" s="19">
        <f t="shared" ca="1" si="555"/>
        <v>177600.93182610735</v>
      </c>
      <c r="AL667" s="20">
        <f ca="1">IF($F$13,OFFSET(product_specs!$J$5,MIN(10,saving_model!AZ667),saving_model!$G$14),0)</f>
        <v>0</v>
      </c>
      <c r="AM667" s="19">
        <f t="shared" si="556"/>
        <v>177600.93182610735</v>
      </c>
      <c r="AN667" s="19">
        <f t="shared" si="565"/>
        <v>177428.55957358086</v>
      </c>
      <c r="AO667" s="19">
        <f t="shared" si="557"/>
        <v>0</v>
      </c>
      <c r="AP667" s="19">
        <f t="shared" si="558"/>
        <v>0</v>
      </c>
      <c r="AQ667" s="18">
        <f t="shared" si="528"/>
        <v>147.85713297798404</v>
      </c>
      <c r="AR667" s="18">
        <f t="shared" si="559"/>
        <v>0</v>
      </c>
      <c r="AS667" s="18">
        <f t="shared" si="560"/>
        <v>640.45877100894973</v>
      </c>
      <c r="AT667" s="3">
        <f>return!Q650</f>
        <v>3.6126818214945455E-3</v>
      </c>
      <c r="AU667" s="8">
        <f t="shared" si="529"/>
        <v>1.3069088962792668</v>
      </c>
      <c r="AV667">
        <f t="shared" si="530"/>
        <v>0</v>
      </c>
      <c r="AW667">
        <f t="shared" si="531"/>
        <v>0</v>
      </c>
      <c r="AX667">
        <f t="shared" si="561"/>
        <v>0</v>
      </c>
      <c r="AY667">
        <f t="shared" si="532"/>
        <v>0</v>
      </c>
      <c r="AZ667">
        <f t="shared" si="533"/>
        <v>53</v>
      </c>
      <c r="BA667">
        <f t="shared" si="534"/>
        <v>5</v>
      </c>
      <c r="BB667">
        <f t="shared" si="562"/>
        <v>8.1709400070986149E-3</v>
      </c>
      <c r="BC667">
        <f t="shared" si="535"/>
        <v>9.376267690156434E-2</v>
      </c>
      <c r="BD667">
        <f>VLOOKUP(MIN(90,BE667),mortality!$A$4:$G$76,saving_model!BA667+2,FALSE)</f>
        <v>4.688133845078217E-2</v>
      </c>
      <c r="BE667">
        <f t="shared" si="536"/>
        <v>102</v>
      </c>
      <c r="BF667" s="9">
        <f t="shared" si="563"/>
        <v>8.3717735912058888E-4</v>
      </c>
      <c r="BG667" s="7">
        <f>VLOOKUP(saving_model!AZ667,lapse!$B$4:$C$134,2,FALSE)</f>
        <v>0.01</v>
      </c>
      <c r="BI667">
        <f>discount_curve!K651</f>
        <v>0.5230278361002727</v>
      </c>
    </row>
    <row r="668" spans="1:61" x14ac:dyDescent="0.55000000000000004">
      <c r="A668">
        <f t="shared" si="564"/>
        <v>645</v>
      </c>
      <c r="B668" s="19">
        <f t="shared" ca="1" si="537"/>
        <v>0</v>
      </c>
      <c r="C668">
        <f t="shared" si="518"/>
        <v>0</v>
      </c>
      <c r="D668">
        <f t="shared" si="538"/>
        <v>0</v>
      </c>
      <c r="E668">
        <f t="shared" ca="1" si="539"/>
        <v>0</v>
      </c>
      <c r="F668">
        <f t="shared" si="519"/>
        <v>0</v>
      </c>
      <c r="G668">
        <f t="shared" si="540"/>
        <v>0</v>
      </c>
      <c r="H668">
        <f t="shared" si="541"/>
        <v>0</v>
      </c>
      <c r="I668" s="19">
        <f t="shared" si="542"/>
        <v>0</v>
      </c>
      <c r="J668" s="26">
        <f t="shared" si="543"/>
        <v>0</v>
      </c>
      <c r="L668" s="19">
        <f t="shared" si="544"/>
        <v>0</v>
      </c>
      <c r="M668" s="26">
        <f t="shared" si="520"/>
        <v>0</v>
      </c>
      <c r="N668" s="18">
        <f t="shared" si="545"/>
        <v>0</v>
      </c>
      <c r="O668" s="18">
        <f t="shared" si="546"/>
        <v>0</v>
      </c>
      <c r="P668" s="18">
        <f t="shared" si="547"/>
        <v>0</v>
      </c>
      <c r="Q668" s="18">
        <f t="shared" si="548"/>
        <v>0</v>
      </c>
      <c r="R668" s="18">
        <f t="shared" si="549"/>
        <v>0</v>
      </c>
      <c r="S668" s="26">
        <f t="shared" si="550"/>
        <v>0</v>
      </c>
      <c r="T668" s="27">
        <f t="shared" si="551"/>
        <v>0</v>
      </c>
      <c r="U668" s="27"/>
      <c r="V668" s="19">
        <f t="shared" si="521"/>
        <v>0</v>
      </c>
      <c r="W668" s="19">
        <f t="shared" ca="1" si="522"/>
        <v>0</v>
      </c>
      <c r="X668" s="19">
        <f t="shared" si="523"/>
        <v>0</v>
      </c>
      <c r="Y668" s="19">
        <f t="shared" si="524"/>
        <v>0</v>
      </c>
      <c r="Z668" s="19">
        <f t="shared" si="517"/>
        <v>0</v>
      </c>
      <c r="AA668" s="19">
        <f t="shared" ca="1" si="552"/>
        <v>0</v>
      </c>
      <c r="AB668">
        <f t="shared" si="515"/>
        <v>0</v>
      </c>
      <c r="AC668" s="19">
        <f t="shared" si="525"/>
        <v>0</v>
      </c>
      <c r="AD668" s="29">
        <f t="shared" si="516"/>
        <v>0</v>
      </c>
      <c r="AE668" s="19">
        <f t="shared" ca="1" si="526"/>
        <v>0</v>
      </c>
      <c r="AF668" s="29">
        <f t="shared" ca="1" si="553"/>
        <v>0</v>
      </c>
      <c r="AG668" s="19"/>
      <c r="AH668" s="19">
        <f t="shared" si="527"/>
        <v>0</v>
      </c>
      <c r="AI668" s="19">
        <f>SUM($AH$23:AH668)</f>
        <v>100000</v>
      </c>
      <c r="AJ668" s="19">
        <f t="shared" si="554"/>
        <v>177874.48105334738</v>
      </c>
      <c r="AK668" s="19">
        <f t="shared" ca="1" si="555"/>
        <v>177874.48105334738</v>
      </c>
      <c r="AL668" s="20">
        <f ca="1">IF($F$13,OFFSET(product_specs!$J$5,MIN(10,saving_model!AZ668),saving_model!$G$14),0)</f>
        <v>0</v>
      </c>
      <c r="AM668" s="19">
        <f t="shared" si="556"/>
        <v>177874.48105334738</v>
      </c>
      <c r="AN668" s="19">
        <f t="shared" si="565"/>
        <v>177921.16121161182</v>
      </c>
      <c r="AO668" s="19">
        <f t="shared" si="557"/>
        <v>0</v>
      </c>
      <c r="AP668" s="19">
        <f t="shared" si="558"/>
        <v>0</v>
      </c>
      <c r="AQ668" s="18">
        <f t="shared" si="528"/>
        <v>148.26763434300986</v>
      </c>
      <c r="AR668" s="18">
        <f t="shared" si="559"/>
        <v>0</v>
      </c>
      <c r="AS668" s="18">
        <f t="shared" si="560"/>
        <v>203.1749521571538</v>
      </c>
      <c r="AT668" s="3">
        <f>return!Q651</f>
        <v>1.142890505232419E-3</v>
      </c>
      <c r="AU668" s="8">
        <f t="shared" si="529"/>
        <v>1.3074521977081586</v>
      </c>
      <c r="AV668">
        <f t="shared" si="530"/>
        <v>0</v>
      </c>
      <c r="AW668">
        <f t="shared" si="531"/>
        <v>0</v>
      </c>
      <c r="AX668">
        <f t="shared" si="561"/>
        <v>0</v>
      </c>
      <c r="AY668">
        <f t="shared" si="532"/>
        <v>0</v>
      </c>
      <c r="AZ668">
        <f t="shared" si="533"/>
        <v>53</v>
      </c>
      <c r="BA668">
        <f t="shared" si="534"/>
        <v>5</v>
      </c>
      <c r="BB668">
        <f t="shared" si="562"/>
        <v>8.1709400070986149E-3</v>
      </c>
      <c r="BC668">
        <f t="shared" si="535"/>
        <v>9.376267690156434E-2</v>
      </c>
      <c r="BD668">
        <f>VLOOKUP(MIN(90,BE668),mortality!$A$4:$G$76,saving_model!BA668+2,FALSE)</f>
        <v>4.688133845078217E-2</v>
      </c>
      <c r="BE668">
        <f t="shared" si="536"/>
        <v>102</v>
      </c>
      <c r="BF668" s="9">
        <f t="shared" si="563"/>
        <v>8.3717735912058888E-4</v>
      </c>
      <c r="BG668" s="7">
        <f>VLOOKUP(saving_model!AZ668,lapse!$B$4:$C$134,2,FALSE)</f>
        <v>0.01</v>
      </c>
      <c r="BI668">
        <f>discount_curve!K652</f>
        <v>0.5225017264866737</v>
      </c>
    </row>
    <row r="669" spans="1:61" x14ac:dyDescent="0.55000000000000004">
      <c r="A669">
        <f t="shared" si="564"/>
        <v>646</v>
      </c>
      <c r="B669" s="19">
        <f t="shared" ca="1" si="537"/>
        <v>0</v>
      </c>
      <c r="C669">
        <f t="shared" si="518"/>
        <v>0</v>
      </c>
      <c r="D669">
        <f t="shared" si="538"/>
        <v>0</v>
      </c>
      <c r="E669">
        <f t="shared" ca="1" si="539"/>
        <v>0</v>
      </c>
      <c r="F669">
        <f t="shared" si="519"/>
        <v>0</v>
      </c>
      <c r="G669">
        <f t="shared" si="540"/>
        <v>0</v>
      </c>
      <c r="H669">
        <f t="shared" si="541"/>
        <v>0</v>
      </c>
      <c r="I669" s="19">
        <f t="shared" si="542"/>
        <v>0</v>
      </c>
      <c r="J669" s="26">
        <f t="shared" si="543"/>
        <v>0</v>
      </c>
      <c r="L669" s="19">
        <f t="shared" si="544"/>
        <v>0</v>
      </c>
      <c r="M669" s="26">
        <f t="shared" si="520"/>
        <v>0</v>
      </c>
      <c r="N669" s="18">
        <f t="shared" si="545"/>
        <v>0</v>
      </c>
      <c r="O669" s="18">
        <f t="shared" si="546"/>
        <v>0</v>
      </c>
      <c r="P669" s="18">
        <f t="shared" si="547"/>
        <v>0</v>
      </c>
      <c r="Q669" s="18">
        <f t="shared" si="548"/>
        <v>0</v>
      </c>
      <c r="R669" s="18">
        <f t="shared" si="549"/>
        <v>0</v>
      </c>
      <c r="S669" s="26">
        <f t="shared" si="550"/>
        <v>0</v>
      </c>
      <c r="T669" s="27">
        <f t="shared" si="551"/>
        <v>0</v>
      </c>
      <c r="U669" s="27"/>
      <c r="V669" s="19">
        <f t="shared" si="521"/>
        <v>0</v>
      </c>
      <c r="W669" s="19">
        <f t="shared" ca="1" si="522"/>
        <v>0</v>
      </c>
      <c r="X669" s="19">
        <f t="shared" si="523"/>
        <v>0</v>
      </c>
      <c r="Y669" s="19">
        <f t="shared" si="524"/>
        <v>0</v>
      </c>
      <c r="Z669" s="19">
        <f t="shared" si="517"/>
        <v>0</v>
      </c>
      <c r="AA669" s="19">
        <f t="shared" ca="1" si="552"/>
        <v>0</v>
      </c>
      <c r="AB669">
        <f t="shared" si="515"/>
        <v>0</v>
      </c>
      <c r="AC669" s="19">
        <f t="shared" si="525"/>
        <v>0</v>
      </c>
      <c r="AD669" s="29">
        <f t="shared" si="516"/>
        <v>0</v>
      </c>
      <c r="AE669" s="19">
        <f t="shared" ca="1" si="526"/>
        <v>0</v>
      </c>
      <c r="AF669" s="29">
        <f t="shared" ca="1" si="553"/>
        <v>0</v>
      </c>
      <c r="AG669" s="19"/>
      <c r="AH669" s="19">
        <f t="shared" si="527"/>
        <v>0</v>
      </c>
      <c r="AI669" s="19">
        <f>SUM($AH$23:AH669)</f>
        <v>100000</v>
      </c>
      <c r="AJ669" s="19">
        <f t="shared" si="554"/>
        <v>177107.56418679925</v>
      </c>
      <c r="AK669" s="19">
        <f t="shared" ca="1" si="555"/>
        <v>177107.56418679925</v>
      </c>
      <c r="AL669" s="20">
        <f ca="1">IF($F$13,OFFSET(product_specs!$J$5,MIN(10,saving_model!AZ669),saving_model!$G$14),0)</f>
        <v>0</v>
      </c>
      <c r="AM669" s="19">
        <f t="shared" si="556"/>
        <v>177107.56418679925</v>
      </c>
      <c r="AN669" s="19">
        <f t="shared" si="565"/>
        <v>177976.06852942597</v>
      </c>
      <c r="AO669" s="19">
        <f t="shared" si="557"/>
        <v>0</v>
      </c>
      <c r="AP669" s="19">
        <f t="shared" si="558"/>
        <v>0</v>
      </c>
      <c r="AQ669" s="18">
        <f t="shared" si="528"/>
        <v>148.31339044118832</v>
      </c>
      <c r="AR669" s="18">
        <f t="shared" si="559"/>
        <v>0</v>
      </c>
      <c r="AS669" s="18">
        <f t="shared" si="560"/>
        <v>-1440.3819043710942</v>
      </c>
      <c r="AT669" s="3">
        <f>return!Q652</f>
        <v>-8.0998711547887181E-3</v>
      </c>
      <c r="AU669" s="8">
        <f t="shared" si="529"/>
        <v>1.3079957249955194</v>
      </c>
      <c r="AV669">
        <f t="shared" si="530"/>
        <v>0</v>
      </c>
      <c r="AW669">
        <f t="shared" si="531"/>
        <v>0</v>
      </c>
      <c r="AX669">
        <f t="shared" si="561"/>
        <v>0</v>
      </c>
      <c r="AY669">
        <f t="shared" si="532"/>
        <v>0</v>
      </c>
      <c r="AZ669">
        <f t="shared" si="533"/>
        <v>53</v>
      </c>
      <c r="BA669">
        <f t="shared" si="534"/>
        <v>5</v>
      </c>
      <c r="BB669">
        <f t="shared" si="562"/>
        <v>8.1709400070986149E-3</v>
      </c>
      <c r="BC669">
        <f t="shared" si="535"/>
        <v>9.376267690156434E-2</v>
      </c>
      <c r="BD669">
        <f>VLOOKUP(MIN(90,BE669),mortality!$A$4:$G$76,saving_model!BA669+2,FALSE)</f>
        <v>4.688133845078217E-2</v>
      </c>
      <c r="BE669">
        <f t="shared" si="536"/>
        <v>102</v>
      </c>
      <c r="BF669" s="9">
        <f t="shared" si="563"/>
        <v>8.3717735912058888E-4</v>
      </c>
      <c r="BG669" s="7">
        <f>VLOOKUP(saving_model!AZ669,lapse!$B$4:$C$134,2,FALSE)</f>
        <v>0.01</v>
      </c>
      <c r="BI669">
        <f>discount_curve!K653</f>
        <v>0.5219761460826241</v>
      </c>
    </row>
    <row r="670" spans="1:61" x14ac:dyDescent="0.55000000000000004">
      <c r="A670">
        <f t="shared" si="564"/>
        <v>647</v>
      </c>
      <c r="B670" s="19">
        <f t="shared" ca="1" si="537"/>
        <v>0</v>
      </c>
      <c r="C670">
        <f t="shared" si="518"/>
        <v>0</v>
      </c>
      <c r="D670">
        <f t="shared" si="538"/>
        <v>0</v>
      </c>
      <c r="E670">
        <f t="shared" ca="1" si="539"/>
        <v>0</v>
      </c>
      <c r="F670">
        <f t="shared" si="519"/>
        <v>0</v>
      </c>
      <c r="G670">
        <f t="shared" si="540"/>
        <v>0</v>
      </c>
      <c r="H670">
        <f t="shared" si="541"/>
        <v>0</v>
      </c>
      <c r="I670" s="19">
        <f t="shared" si="542"/>
        <v>0</v>
      </c>
      <c r="J670" s="26">
        <f t="shared" si="543"/>
        <v>0</v>
      </c>
      <c r="L670" s="19">
        <f t="shared" si="544"/>
        <v>0</v>
      </c>
      <c r="M670" s="26">
        <f t="shared" si="520"/>
        <v>0</v>
      </c>
      <c r="N670" s="18">
        <f t="shared" si="545"/>
        <v>0</v>
      </c>
      <c r="O670" s="18">
        <f t="shared" si="546"/>
        <v>0</v>
      </c>
      <c r="P670" s="18">
        <f t="shared" si="547"/>
        <v>0</v>
      </c>
      <c r="Q670" s="18">
        <f t="shared" si="548"/>
        <v>0</v>
      </c>
      <c r="R670" s="18">
        <f t="shared" si="549"/>
        <v>0</v>
      </c>
      <c r="S670" s="26">
        <f t="shared" si="550"/>
        <v>0</v>
      </c>
      <c r="T670" s="27">
        <f t="shared" si="551"/>
        <v>0</v>
      </c>
      <c r="U670" s="27"/>
      <c r="V670" s="19">
        <f t="shared" si="521"/>
        <v>0</v>
      </c>
      <c r="W670" s="19">
        <f t="shared" ca="1" si="522"/>
        <v>0</v>
      </c>
      <c r="X670" s="19">
        <f t="shared" si="523"/>
        <v>0</v>
      </c>
      <c r="Y670" s="19">
        <f t="shared" si="524"/>
        <v>0</v>
      </c>
      <c r="Z670" s="19">
        <f t="shared" si="517"/>
        <v>0</v>
      </c>
      <c r="AA670" s="19">
        <f t="shared" ca="1" si="552"/>
        <v>0</v>
      </c>
      <c r="AB670">
        <f t="shared" si="515"/>
        <v>0</v>
      </c>
      <c r="AC670" s="19">
        <f t="shared" si="525"/>
        <v>0</v>
      </c>
      <c r="AD670" s="29">
        <f t="shared" si="516"/>
        <v>0</v>
      </c>
      <c r="AE670" s="19">
        <f t="shared" ca="1" si="526"/>
        <v>0</v>
      </c>
      <c r="AF670" s="29">
        <f t="shared" ca="1" si="553"/>
        <v>0</v>
      </c>
      <c r="AG670" s="19"/>
      <c r="AH670" s="19">
        <f t="shared" si="527"/>
        <v>0</v>
      </c>
      <c r="AI670" s="19">
        <f>SUM($AH$23:AH670)</f>
        <v>100000</v>
      </c>
      <c r="AJ670" s="19">
        <f t="shared" si="554"/>
        <v>175074.43980010742</v>
      </c>
      <c r="AK670" s="19">
        <f t="shared" ca="1" si="555"/>
        <v>175074.43980010742</v>
      </c>
      <c r="AL670" s="20">
        <f ca="1">IF($F$13,OFFSET(product_specs!$J$5,MIN(10,saving_model!AZ670),saving_model!$G$14),0)</f>
        <v>0</v>
      </c>
      <c r="AM670" s="19">
        <f t="shared" si="556"/>
        <v>175074.43980010742</v>
      </c>
      <c r="AN670" s="19">
        <f t="shared" si="565"/>
        <v>176387.37323461371</v>
      </c>
      <c r="AO670" s="19">
        <f t="shared" si="557"/>
        <v>0</v>
      </c>
      <c r="AP670" s="19">
        <f t="shared" si="558"/>
        <v>0</v>
      </c>
      <c r="AQ670" s="18">
        <f t="shared" si="528"/>
        <v>146.98947769551143</v>
      </c>
      <c r="AR670" s="18">
        <f t="shared" si="559"/>
        <v>0</v>
      </c>
      <c r="AS670" s="18">
        <f t="shared" si="560"/>
        <v>-2331.8879136215573</v>
      </c>
      <c r="AT670" s="3">
        <f>return!Q653</f>
        <v>-1.3231291625180774E-2</v>
      </c>
      <c r="AU670" s="8">
        <f t="shared" si="529"/>
        <v>1.3085394782352422</v>
      </c>
      <c r="AV670">
        <f t="shared" si="530"/>
        <v>0</v>
      </c>
      <c r="AW670">
        <f t="shared" si="531"/>
        <v>0</v>
      </c>
      <c r="AX670">
        <f t="shared" si="561"/>
        <v>0</v>
      </c>
      <c r="AY670">
        <f t="shared" si="532"/>
        <v>0</v>
      </c>
      <c r="AZ670">
        <f t="shared" si="533"/>
        <v>53</v>
      </c>
      <c r="BA670">
        <f t="shared" si="534"/>
        <v>5</v>
      </c>
      <c r="BB670">
        <f t="shared" si="562"/>
        <v>8.1709400070986149E-3</v>
      </c>
      <c r="BC670">
        <f t="shared" si="535"/>
        <v>9.376267690156434E-2</v>
      </c>
      <c r="BD670">
        <f>VLOOKUP(MIN(90,BE670),mortality!$A$4:$G$76,saving_model!BA670+2,FALSE)</f>
        <v>4.688133845078217E-2</v>
      </c>
      <c r="BE670">
        <f t="shared" si="536"/>
        <v>102</v>
      </c>
      <c r="BF670" s="9">
        <f t="shared" si="563"/>
        <v>8.3717735912058888E-4</v>
      </c>
      <c r="BG670" s="7">
        <f>VLOOKUP(saving_model!AZ670,lapse!$B$4:$C$134,2,FALSE)</f>
        <v>0.01</v>
      </c>
      <c r="BI670">
        <f>discount_curve!K654</f>
        <v>0.52145109435579662</v>
      </c>
    </row>
    <row r="671" spans="1:61" x14ac:dyDescent="0.55000000000000004">
      <c r="A671">
        <f t="shared" si="564"/>
        <v>648</v>
      </c>
      <c r="B671" s="19">
        <f t="shared" ca="1" si="537"/>
        <v>0</v>
      </c>
      <c r="C671">
        <f t="shared" si="518"/>
        <v>0</v>
      </c>
      <c r="D671">
        <f t="shared" si="538"/>
        <v>0</v>
      </c>
      <c r="E671">
        <f t="shared" ca="1" si="539"/>
        <v>0</v>
      </c>
      <c r="F671">
        <f t="shared" si="519"/>
        <v>0</v>
      </c>
      <c r="G671">
        <f t="shared" si="540"/>
        <v>0</v>
      </c>
      <c r="H671">
        <f t="shared" si="541"/>
        <v>0</v>
      </c>
      <c r="I671" s="19">
        <f t="shared" si="542"/>
        <v>0</v>
      </c>
      <c r="J671" s="26">
        <f t="shared" si="543"/>
        <v>0</v>
      </c>
      <c r="L671" s="19">
        <f t="shared" si="544"/>
        <v>0</v>
      </c>
      <c r="M671" s="26">
        <f t="shared" si="520"/>
        <v>0</v>
      </c>
      <c r="N671" s="18">
        <f t="shared" si="545"/>
        <v>0</v>
      </c>
      <c r="O671" s="18">
        <f t="shared" si="546"/>
        <v>0</v>
      </c>
      <c r="P671" s="18">
        <f t="shared" si="547"/>
        <v>0</v>
      </c>
      <c r="Q671" s="18">
        <f t="shared" si="548"/>
        <v>0</v>
      </c>
      <c r="R671" s="18">
        <f t="shared" si="549"/>
        <v>0</v>
      </c>
      <c r="S671" s="26">
        <f t="shared" si="550"/>
        <v>0</v>
      </c>
      <c r="T671" s="27">
        <f t="shared" si="551"/>
        <v>0</v>
      </c>
      <c r="U671" s="27"/>
      <c r="V671" s="19">
        <f t="shared" si="521"/>
        <v>0</v>
      </c>
      <c r="W671" s="19">
        <f t="shared" ca="1" si="522"/>
        <v>0</v>
      </c>
      <c r="X671" s="19">
        <f t="shared" si="523"/>
        <v>0</v>
      </c>
      <c r="Y671" s="19">
        <f t="shared" si="524"/>
        <v>0</v>
      </c>
      <c r="Z671" s="19">
        <f t="shared" si="517"/>
        <v>0</v>
      </c>
      <c r="AA671" s="19">
        <f t="shared" ca="1" si="552"/>
        <v>0</v>
      </c>
      <c r="AB671">
        <f t="shared" si="515"/>
        <v>0</v>
      </c>
      <c r="AC671" s="19">
        <f t="shared" si="525"/>
        <v>0</v>
      </c>
      <c r="AD671" s="29">
        <f t="shared" si="516"/>
        <v>0</v>
      </c>
      <c r="AE671" s="19">
        <f t="shared" ca="1" si="526"/>
        <v>0</v>
      </c>
      <c r="AF671" s="29">
        <f t="shared" ca="1" si="553"/>
        <v>0</v>
      </c>
      <c r="AG671" s="19"/>
      <c r="AH671" s="19">
        <f t="shared" si="527"/>
        <v>0</v>
      </c>
      <c r="AI671" s="19">
        <f>SUM($AH$23:AH671)</f>
        <v>100000</v>
      </c>
      <c r="AJ671" s="19">
        <f t="shared" si="554"/>
        <v>173055.10119861821</v>
      </c>
      <c r="AK671" s="19">
        <f t="shared" ca="1" si="555"/>
        <v>173055.10119861821</v>
      </c>
      <c r="AL671" s="20">
        <f ca="1">IF($F$13,OFFSET(product_specs!$J$5,MIN(10,saving_model!AZ671),saving_model!$G$14),0)</f>
        <v>0</v>
      </c>
      <c r="AM671" s="19">
        <f t="shared" si="556"/>
        <v>173055.10119861821</v>
      </c>
      <c r="AN671" s="19">
        <f t="shared" si="565"/>
        <v>173908.49584329664</v>
      </c>
      <c r="AO671" s="19">
        <f t="shared" si="557"/>
        <v>0</v>
      </c>
      <c r="AP671" s="19">
        <f t="shared" si="558"/>
        <v>0</v>
      </c>
      <c r="AQ671" s="18">
        <f t="shared" si="528"/>
        <v>144.92374653608053</v>
      </c>
      <c r="AR671" s="18">
        <f t="shared" si="559"/>
        <v>0</v>
      </c>
      <c r="AS671" s="18">
        <f t="shared" si="560"/>
        <v>-1416.9417962847199</v>
      </c>
      <c r="AT671" s="3">
        <f>return!Q654</f>
        <v>-8.1544237332764613E-3</v>
      </c>
      <c r="AU671" s="8">
        <f t="shared" si="529"/>
        <v>1.3090834575212587</v>
      </c>
      <c r="AV671">
        <f t="shared" si="530"/>
        <v>0</v>
      </c>
      <c r="AW671">
        <f t="shared" si="531"/>
        <v>0</v>
      </c>
      <c r="AX671">
        <f t="shared" si="561"/>
        <v>0</v>
      </c>
      <c r="AY671">
        <f t="shared" si="532"/>
        <v>0</v>
      </c>
      <c r="AZ671">
        <f t="shared" si="533"/>
        <v>54</v>
      </c>
      <c r="BA671">
        <f t="shared" si="534"/>
        <v>5</v>
      </c>
      <c r="BB671">
        <f t="shared" si="562"/>
        <v>8.1709400070986149E-3</v>
      </c>
      <c r="BC671">
        <f t="shared" si="535"/>
        <v>9.376267690156434E-2</v>
      </c>
      <c r="BD671">
        <f>VLOOKUP(MIN(90,BE671),mortality!$A$4:$G$76,saving_model!BA671+2,FALSE)</f>
        <v>4.688133845078217E-2</v>
      </c>
      <c r="BE671">
        <f t="shared" si="536"/>
        <v>103</v>
      </c>
      <c r="BF671" s="9">
        <f t="shared" si="563"/>
        <v>8.3717735912058888E-4</v>
      </c>
      <c r="BG671" s="7">
        <f>VLOOKUP(saving_model!AZ671,lapse!$B$4:$C$134,2,FALSE)</f>
        <v>0.01</v>
      </c>
      <c r="BI671">
        <f>discount_curve!K655</f>
        <v>0.51375135969029262</v>
      </c>
    </row>
    <row r="672" spans="1:61" x14ac:dyDescent="0.55000000000000004">
      <c r="A672">
        <f t="shared" si="564"/>
        <v>649</v>
      </c>
      <c r="B672" s="19">
        <f t="shared" ca="1" si="537"/>
        <v>0</v>
      </c>
      <c r="C672">
        <f t="shared" si="518"/>
        <v>0</v>
      </c>
      <c r="D672">
        <f t="shared" si="538"/>
        <v>0</v>
      </c>
      <c r="E672">
        <f t="shared" ca="1" si="539"/>
        <v>0</v>
      </c>
      <c r="F672">
        <f t="shared" si="519"/>
        <v>0</v>
      </c>
      <c r="G672">
        <f t="shared" si="540"/>
        <v>0</v>
      </c>
      <c r="H672">
        <f t="shared" si="541"/>
        <v>0</v>
      </c>
      <c r="I672" s="19">
        <f t="shared" si="542"/>
        <v>0</v>
      </c>
      <c r="J672" s="26">
        <f t="shared" si="543"/>
        <v>0</v>
      </c>
      <c r="L672" s="19">
        <f t="shared" si="544"/>
        <v>0</v>
      </c>
      <c r="M672" s="26">
        <f t="shared" si="520"/>
        <v>0</v>
      </c>
      <c r="N672" s="18">
        <f t="shared" si="545"/>
        <v>0</v>
      </c>
      <c r="O672" s="18">
        <f t="shared" si="546"/>
        <v>0</v>
      </c>
      <c r="P672" s="18">
        <f t="shared" si="547"/>
        <v>0</v>
      </c>
      <c r="Q672" s="18">
        <f t="shared" si="548"/>
        <v>0</v>
      </c>
      <c r="R672" s="18">
        <f t="shared" si="549"/>
        <v>0</v>
      </c>
      <c r="S672" s="26">
        <f t="shared" si="550"/>
        <v>0</v>
      </c>
      <c r="T672" s="27">
        <f t="shared" si="551"/>
        <v>0</v>
      </c>
      <c r="U672" s="27"/>
      <c r="V672" s="19">
        <f t="shared" si="521"/>
        <v>0</v>
      </c>
      <c r="W672" s="19">
        <f t="shared" ca="1" si="522"/>
        <v>0</v>
      </c>
      <c r="X672" s="19">
        <f t="shared" si="523"/>
        <v>0</v>
      </c>
      <c r="Y672" s="19">
        <f t="shared" si="524"/>
        <v>0</v>
      </c>
      <c r="Z672" s="19">
        <f t="shared" si="517"/>
        <v>0</v>
      </c>
      <c r="AA672" s="19">
        <f t="shared" ca="1" si="552"/>
        <v>0</v>
      </c>
      <c r="AB672">
        <f t="shared" si="515"/>
        <v>0</v>
      </c>
      <c r="AC672" s="19">
        <f t="shared" si="525"/>
        <v>0</v>
      </c>
      <c r="AD672" s="29">
        <f t="shared" si="516"/>
        <v>0</v>
      </c>
      <c r="AE672" s="19">
        <f t="shared" ca="1" si="526"/>
        <v>0</v>
      </c>
      <c r="AF672" s="29">
        <f t="shared" ca="1" si="553"/>
        <v>0</v>
      </c>
      <c r="AG672" s="19"/>
      <c r="AH672" s="19">
        <f t="shared" si="527"/>
        <v>0</v>
      </c>
      <c r="AI672" s="19">
        <f>SUM($AH$23:AH672)</f>
        <v>100000</v>
      </c>
      <c r="AJ672" s="19">
        <f t="shared" si="554"/>
        <v>172322.73391763031</v>
      </c>
      <c r="AK672" s="19">
        <f t="shared" ca="1" si="555"/>
        <v>172322.73391763031</v>
      </c>
      <c r="AL672" s="20">
        <f ca="1">IF($F$13,OFFSET(product_specs!$J$5,MIN(10,saving_model!AZ672),saving_model!$G$14),0)</f>
        <v>0</v>
      </c>
      <c r="AM672" s="19">
        <f t="shared" si="556"/>
        <v>172322.73391763031</v>
      </c>
      <c r="AN672" s="19">
        <f t="shared" si="565"/>
        <v>172346.63030047584</v>
      </c>
      <c r="AO672" s="19">
        <f t="shared" si="557"/>
        <v>0</v>
      </c>
      <c r="AP672" s="19">
        <f t="shared" si="558"/>
        <v>0</v>
      </c>
      <c r="AQ672" s="18">
        <f t="shared" si="528"/>
        <v>143.62219191706319</v>
      </c>
      <c r="AR672" s="18">
        <f t="shared" si="559"/>
        <v>0</v>
      </c>
      <c r="AS672" s="18">
        <f t="shared" si="560"/>
        <v>239.45161814309282</v>
      </c>
      <c r="AT672" s="3">
        <f>return!Q655</f>
        <v>1.3905193688146245E-3</v>
      </c>
      <c r="AU672" s="8">
        <f t="shared" si="529"/>
        <v>1.3096276629475394</v>
      </c>
      <c r="AV672">
        <f t="shared" si="530"/>
        <v>0</v>
      </c>
      <c r="AW672">
        <f t="shared" si="531"/>
        <v>0</v>
      </c>
      <c r="AX672">
        <f t="shared" si="561"/>
        <v>0</v>
      </c>
      <c r="AY672">
        <f t="shared" si="532"/>
        <v>0</v>
      </c>
      <c r="AZ672">
        <f t="shared" si="533"/>
        <v>54</v>
      </c>
      <c r="BA672">
        <f t="shared" si="534"/>
        <v>5</v>
      </c>
      <c r="BB672">
        <f t="shared" si="562"/>
        <v>8.1709400070986149E-3</v>
      </c>
      <c r="BC672">
        <f t="shared" si="535"/>
        <v>9.376267690156434E-2</v>
      </c>
      <c r="BD672">
        <f>VLOOKUP(MIN(90,BE672),mortality!$A$4:$G$76,saving_model!BA672+2,FALSE)</f>
        <v>4.688133845078217E-2</v>
      </c>
      <c r="BE672">
        <f t="shared" si="536"/>
        <v>103</v>
      </c>
      <c r="BF672" s="9">
        <f t="shared" si="563"/>
        <v>8.3717735912058888E-4</v>
      </c>
      <c r="BG672" s="7">
        <f>VLOOKUP(saving_model!AZ672,lapse!$B$4:$C$134,2,FALSE)</f>
        <v>0.01</v>
      </c>
      <c r="BI672">
        <f>discount_curve!K656</f>
        <v>0.51322359614480617</v>
      </c>
    </row>
    <row r="673" spans="1:61" x14ac:dyDescent="0.55000000000000004">
      <c r="A673">
        <f t="shared" si="564"/>
        <v>650</v>
      </c>
      <c r="B673" s="19">
        <f t="shared" ca="1" si="537"/>
        <v>0</v>
      </c>
      <c r="C673">
        <f t="shared" si="518"/>
        <v>0</v>
      </c>
      <c r="D673">
        <f t="shared" si="538"/>
        <v>0</v>
      </c>
      <c r="E673">
        <f t="shared" ca="1" si="539"/>
        <v>0</v>
      </c>
      <c r="F673">
        <f t="shared" si="519"/>
        <v>0</v>
      </c>
      <c r="G673">
        <f t="shared" si="540"/>
        <v>0</v>
      </c>
      <c r="H673">
        <f t="shared" si="541"/>
        <v>0</v>
      </c>
      <c r="I673" s="19">
        <f t="shared" si="542"/>
        <v>0</v>
      </c>
      <c r="J673" s="26">
        <f t="shared" si="543"/>
        <v>0</v>
      </c>
      <c r="L673" s="19">
        <f t="shared" si="544"/>
        <v>0</v>
      </c>
      <c r="M673" s="26">
        <f t="shared" si="520"/>
        <v>0</v>
      </c>
      <c r="N673" s="18">
        <f t="shared" si="545"/>
        <v>0</v>
      </c>
      <c r="O673" s="18">
        <f t="shared" si="546"/>
        <v>0</v>
      </c>
      <c r="P673" s="18">
        <f t="shared" si="547"/>
        <v>0</v>
      </c>
      <c r="Q673" s="18">
        <f t="shared" si="548"/>
        <v>0</v>
      </c>
      <c r="R673" s="18">
        <f t="shared" si="549"/>
        <v>0</v>
      </c>
      <c r="S673" s="26">
        <f t="shared" si="550"/>
        <v>0</v>
      </c>
      <c r="T673" s="27">
        <f t="shared" si="551"/>
        <v>0</v>
      </c>
      <c r="U673" s="27"/>
      <c r="V673" s="19">
        <f t="shared" si="521"/>
        <v>0</v>
      </c>
      <c r="W673" s="19">
        <f t="shared" ca="1" si="522"/>
        <v>0</v>
      </c>
      <c r="X673" s="19">
        <f t="shared" si="523"/>
        <v>0</v>
      </c>
      <c r="Y673" s="19">
        <f t="shared" si="524"/>
        <v>0</v>
      </c>
      <c r="Z673" s="19">
        <f t="shared" si="517"/>
        <v>0</v>
      </c>
      <c r="AA673" s="19">
        <f t="shared" ca="1" si="552"/>
        <v>0</v>
      </c>
      <c r="AB673">
        <f t="shared" si="515"/>
        <v>0</v>
      </c>
      <c r="AC673" s="19">
        <f t="shared" si="525"/>
        <v>0</v>
      </c>
      <c r="AD673" s="29">
        <f t="shared" si="516"/>
        <v>0</v>
      </c>
      <c r="AE673" s="19">
        <f t="shared" ca="1" si="526"/>
        <v>0</v>
      </c>
      <c r="AF673" s="29">
        <f t="shared" ca="1" si="553"/>
        <v>0</v>
      </c>
      <c r="AG673" s="19"/>
      <c r="AH673" s="19">
        <f t="shared" si="527"/>
        <v>0</v>
      </c>
      <c r="AI673" s="19">
        <f>SUM($AH$23:AH673)</f>
        <v>100000</v>
      </c>
      <c r="AJ673" s="19">
        <f t="shared" si="554"/>
        <v>172184.07649593824</v>
      </c>
      <c r="AK673" s="19">
        <f t="shared" ca="1" si="555"/>
        <v>172184.07649593824</v>
      </c>
      <c r="AL673" s="20">
        <f ca="1">IF($F$13,OFFSET(product_specs!$J$5,MIN(10,saving_model!AZ673),saving_model!$G$14),0)</f>
        <v>0</v>
      </c>
      <c r="AM673" s="19">
        <f t="shared" si="556"/>
        <v>172184.07649593824</v>
      </c>
      <c r="AN673" s="19">
        <f t="shared" si="565"/>
        <v>172442.45972670187</v>
      </c>
      <c r="AO673" s="19">
        <f t="shared" si="557"/>
        <v>0</v>
      </c>
      <c r="AP673" s="19">
        <f t="shared" si="558"/>
        <v>0</v>
      </c>
      <c r="AQ673" s="18">
        <f t="shared" si="528"/>
        <v>143.70204977225157</v>
      </c>
      <c r="AR673" s="18">
        <f t="shared" si="559"/>
        <v>0</v>
      </c>
      <c r="AS673" s="18">
        <f t="shared" si="560"/>
        <v>-229.36236198277126</v>
      </c>
      <c r="AT673" s="3">
        <f>return!Q656</f>
        <v>-1.3311898766724672E-3</v>
      </c>
      <c r="AU673" s="8">
        <f t="shared" si="529"/>
        <v>1.3101720946080944</v>
      </c>
      <c r="AV673">
        <f t="shared" si="530"/>
        <v>0</v>
      </c>
      <c r="AW673">
        <f t="shared" si="531"/>
        <v>0</v>
      </c>
      <c r="AX673">
        <f t="shared" si="561"/>
        <v>0</v>
      </c>
      <c r="AY673">
        <f t="shared" si="532"/>
        <v>0</v>
      </c>
      <c r="AZ673">
        <f t="shared" si="533"/>
        <v>54</v>
      </c>
      <c r="BA673">
        <f t="shared" si="534"/>
        <v>5</v>
      </c>
      <c r="BB673">
        <f t="shared" si="562"/>
        <v>8.1709400070986149E-3</v>
      </c>
      <c r="BC673">
        <f t="shared" si="535"/>
        <v>9.376267690156434E-2</v>
      </c>
      <c r="BD673">
        <f>VLOOKUP(MIN(90,BE673),mortality!$A$4:$G$76,saving_model!BA673+2,FALSE)</f>
        <v>4.688133845078217E-2</v>
      </c>
      <c r="BE673">
        <f t="shared" si="536"/>
        <v>103</v>
      </c>
      <c r="BF673" s="9">
        <f t="shared" si="563"/>
        <v>8.3717735912058888E-4</v>
      </c>
      <c r="BG673" s="7">
        <f>VLOOKUP(saving_model!AZ673,lapse!$B$4:$C$134,2,FALSE)</f>
        <v>0.01</v>
      </c>
      <c r="BI673">
        <f>discount_curve!K657</f>
        <v>0.51269637475722285</v>
      </c>
    </row>
    <row r="674" spans="1:61" x14ac:dyDescent="0.55000000000000004">
      <c r="A674">
        <f t="shared" si="564"/>
        <v>651</v>
      </c>
      <c r="B674" s="19">
        <f t="shared" ca="1" si="537"/>
        <v>0</v>
      </c>
      <c r="C674">
        <f t="shared" si="518"/>
        <v>0</v>
      </c>
      <c r="D674">
        <f t="shared" si="538"/>
        <v>0</v>
      </c>
      <c r="E674">
        <f t="shared" ca="1" si="539"/>
        <v>0</v>
      </c>
      <c r="F674">
        <f t="shared" si="519"/>
        <v>0</v>
      </c>
      <c r="G674">
        <f t="shared" si="540"/>
        <v>0</v>
      </c>
      <c r="H674">
        <f t="shared" si="541"/>
        <v>0</v>
      </c>
      <c r="I674" s="19">
        <f t="shared" si="542"/>
        <v>0</v>
      </c>
      <c r="J674" s="26">
        <f t="shared" si="543"/>
        <v>0</v>
      </c>
      <c r="L674" s="19">
        <f t="shared" si="544"/>
        <v>0</v>
      </c>
      <c r="M674" s="26">
        <f t="shared" si="520"/>
        <v>0</v>
      </c>
      <c r="N674" s="18">
        <f t="shared" si="545"/>
        <v>0</v>
      </c>
      <c r="O674" s="18">
        <f t="shared" si="546"/>
        <v>0</v>
      </c>
      <c r="P674" s="18">
        <f t="shared" si="547"/>
        <v>0</v>
      </c>
      <c r="Q674" s="18">
        <f t="shared" si="548"/>
        <v>0</v>
      </c>
      <c r="R674" s="18">
        <f t="shared" si="549"/>
        <v>0</v>
      </c>
      <c r="S674" s="26">
        <f t="shared" si="550"/>
        <v>0</v>
      </c>
      <c r="T674" s="27">
        <f t="shared" si="551"/>
        <v>0</v>
      </c>
      <c r="U674" s="27"/>
      <c r="V674" s="19">
        <f t="shared" si="521"/>
        <v>0</v>
      </c>
      <c r="W674" s="19">
        <f t="shared" ca="1" si="522"/>
        <v>0</v>
      </c>
      <c r="X674" s="19">
        <f t="shared" si="523"/>
        <v>0</v>
      </c>
      <c r="Y674" s="19">
        <f t="shared" si="524"/>
        <v>0</v>
      </c>
      <c r="Z674" s="19">
        <f t="shared" si="517"/>
        <v>0</v>
      </c>
      <c r="AA674" s="19">
        <f t="shared" ca="1" si="552"/>
        <v>0</v>
      </c>
      <c r="AB674">
        <f t="shared" si="515"/>
        <v>0</v>
      </c>
      <c r="AC674" s="19">
        <f t="shared" si="525"/>
        <v>0</v>
      </c>
      <c r="AD674" s="29">
        <f t="shared" si="516"/>
        <v>0</v>
      </c>
      <c r="AE674" s="19">
        <f t="shared" ca="1" si="526"/>
        <v>0</v>
      </c>
      <c r="AF674" s="29">
        <f t="shared" ca="1" si="553"/>
        <v>0</v>
      </c>
      <c r="AG674" s="19"/>
      <c r="AH674" s="19">
        <f t="shared" si="527"/>
        <v>0</v>
      </c>
      <c r="AI674" s="19">
        <f>SUM($AH$23:AH674)</f>
        <v>100000</v>
      </c>
      <c r="AJ674" s="19">
        <f t="shared" si="554"/>
        <v>171158.45342685041</v>
      </c>
      <c r="AK674" s="19">
        <f t="shared" ca="1" si="555"/>
        <v>171158.45342685041</v>
      </c>
      <c r="AL674" s="20">
        <f ca="1">IF($F$13,OFFSET(product_specs!$J$5,MIN(10,saving_model!AZ674),saving_model!$G$14),0)</f>
        <v>0</v>
      </c>
      <c r="AM674" s="19">
        <f t="shared" si="556"/>
        <v>171158.45342685041</v>
      </c>
      <c r="AN674" s="19">
        <f t="shared" si="565"/>
        <v>172069.39531494683</v>
      </c>
      <c r="AO674" s="19">
        <f t="shared" si="557"/>
        <v>0</v>
      </c>
      <c r="AP674" s="19">
        <f t="shared" si="558"/>
        <v>0</v>
      </c>
      <c r="AQ674" s="18">
        <f t="shared" si="528"/>
        <v>143.39116276245571</v>
      </c>
      <c r="AR674" s="18">
        <f t="shared" si="559"/>
        <v>0</v>
      </c>
      <c r="AS674" s="18">
        <f t="shared" si="560"/>
        <v>-1535.1014506679262</v>
      </c>
      <c r="AT674" s="3">
        <f>return!Q657</f>
        <v>-8.9288497004158529E-3</v>
      </c>
      <c r="AU674" s="8">
        <f t="shared" si="529"/>
        <v>1.3107167525969727</v>
      </c>
      <c r="AV674">
        <f t="shared" si="530"/>
        <v>0</v>
      </c>
      <c r="AW674">
        <f t="shared" si="531"/>
        <v>0</v>
      </c>
      <c r="AX674">
        <f t="shared" si="561"/>
        <v>0</v>
      </c>
      <c r="AY674">
        <f t="shared" si="532"/>
        <v>0</v>
      </c>
      <c r="AZ674">
        <f t="shared" si="533"/>
        <v>54</v>
      </c>
      <c r="BA674">
        <f t="shared" si="534"/>
        <v>5</v>
      </c>
      <c r="BB674">
        <f t="shared" si="562"/>
        <v>8.1709400070986149E-3</v>
      </c>
      <c r="BC674">
        <f t="shared" si="535"/>
        <v>9.376267690156434E-2</v>
      </c>
      <c r="BD674">
        <f>VLOOKUP(MIN(90,BE674),mortality!$A$4:$G$76,saving_model!BA674+2,FALSE)</f>
        <v>4.688133845078217E-2</v>
      </c>
      <c r="BE674">
        <f t="shared" si="536"/>
        <v>103</v>
      </c>
      <c r="BF674" s="9">
        <f t="shared" si="563"/>
        <v>8.3717735912058888E-4</v>
      </c>
      <c r="BG674" s="7">
        <f>VLOOKUP(saving_model!AZ674,lapse!$B$4:$C$134,2,FALSE)</f>
        <v>0.01</v>
      </c>
      <c r="BI674">
        <f>discount_curve!K658</f>
        <v>0.51216969497059794</v>
      </c>
    </row>
    <row r="675" spans="1:61" x14ac:dyDescent="0.55000000000000004">
      <c r="A675">
        <f t="shared" si="564"/>
        <v>652</v>
      </c>
      <c r="B675" s="19">
        <f t="shared" ca="1" si="537"/>
        <v>0</v>
      </c>
      <c r="C675">
        <f t="shared" si="518"/>
        <v>0</v>
      </c>
      <c r="D675">
        <f t="shared" si="538"/>
        <v>0</v>
      </c>
      <c r="E675">
        <f t="shared" ca="1" si="539"/>
        <v>0</v>
      </c>
      <c r="F675">
        <f t="shared" si="519"/>
        <v>0</v>
      </c>
      <c r="G675">
        <f t="shared" si="540"/>
        <v>0</v>
      </c>
      <c r="H675">
        <f t="shared" si="541"/>
        <v>0</v>
      </c>
      <c r="I675" s="19">
        <f t="shared" si="542"/>
        <v>0</v>
      </c>
      <c r="J675" s="26">
        <f t="shared" si="543"/>
        <v>0</v>
      </c>
      <c r="L675" s="19">
        <f t="shared" si="544"/>
        <v>0</v>
      </c>
      <c r="M675" s="26">
        <f t="shared" si="520"/>
        <v>0</v>
      </c>
      <c r="N675" s="18">
        <f t="shared" si="545"/>
        <v>0</v>
      </c>
      <c r="O675" s="18">
        <f t="shared" si="546"/>
        <v>0</v>
      </c>
      <c r="P675" s="18">
        <f t="shared" si="547"/>
        <v>0</v>
      </c>
      <c r="Q675" s="18">
        <f t="shared" si="548"/>
        <v>0</v>
      </c>
      <c r="R675" s="18">
        <f t="shared" si="549"/>
        <v>0</v>
      </c>
      <c r="S675" s="26">
        <f t="shared" si="550"/>
        <v>0</v>
      </c>
      <c r="T675" s="27">
        <f t="shared" si="551"/>
        <v>0</v>
      </c>
      <c r="U675" s="27"/>
      <c r="V675" s="19">
        <f t="shared" si="521"/>
        <v>0</v>
      </c>
      <c r="W675" s="19">
        <f t="shared" ca="1" si="522"/>
        <v>0</v>
      </c>
      <c r="X675" s="19">
        <f t="shared" si="523"/>
        <v>0</v>
      </c>
      <c r="Y675" s="19">
        <f t="shared" si="524"/>
        <v>0</v>
      </c>
      <c r="Z675" s="19">
        <f t="shared" si="517"/>
        <v>0</v>
      </c>
      <c r="AA675" s="19">
        <f t="shared" ca="1" si="552"/>
        <v>0</v>
      </c>
      <c r="AB675">
        <f t="shared" si="515"/>
        <v>0</v>
      </c>
      <c r="AC675" s="19">
        <f t="shared" si="525"/>
        <v>0</v>
      </c>
      <c r="AD675" s="29">
        <f t="shared" si="516"/>
        <v>0</v>
      </c>
      <c r="AE675" s="19">
        <f t="shared" ca="1" si="526"/>
        <v>0</v>
      </c>
      <c r="AF675" s="29">
        <f t="shared" ca="1" si="553"/>
        <v>0</v>
      </c>
      <c r="AG675" s="19"/>
      <c r="AH675" s="19">
        <f t="shared" si="527"/>
        <v>0</v>
      </c>
      <c r="AI675" s="19">
        <f>SUM($AH$23:AH675)</f>
        <v>100000</v>
      </c>
      <c r="AJ675" s="19">
        <f t="shared" si="554"/>
        <v>169776.37617835624</v>
      </c>
      <c r="AK675" s="19">
        <f t="shared" ca="1" si="555"/>
        <v>169776.37617835624</v>
      </c>
      <c r="AL675" s="20">
        <f ca="1">IF($F$13,OFFSET(product_specs!$J$5,MIN(10,saving_model!AZ675),saving_model!$G$14),0)</f>
        <v>0</v>
      </c>
      <c r="AM675" s="19">
        <f t="shared" si="556"/>
        <v>169776.37617835624</v>
      </c>
      <c r="AN675" s="19">
        <f t="shared" si="565"/>
        <v>170390.90270151646</v>
      </c>
      <c r="AO675" s="19">
        <f t="shared" si="557"/>
        <v>0</v>
      </c>
      <c r="AP675" s="19">
        <f t="shared" si="558"/>
        <v>0</v>
      </c>
      <c r="AQ675" s="18">
        <f t="shared" si="528"/>
        <v>141.99241891793039</v>
      </c>
      <c r="AR675" s="18">
        <f t="shared" si="559"/>
        <v>0</v>
      </c>
      <c r="AS675" s="18">
        <f t="shared" si="560"/>
        <v>-945.0682084845572</v>
      </c>
      <c r="AT675" s="3">
        <f>return!Q658</f>
        <v>-5.5510969610074179E-3</v>
      </c>
      <c r="AU675" s="8">
        <f t="shared" si="529"/>
        <v>1.3112616370082624</v>
      </c>
      <c r="AV675">
        <f t="shared" si="530"/>
        <v>0</v>
      </c>
      <c r="AW675">
        <f t="shared" si="531"/>
        <v>0</v>
      </c>
      <c r="AX675">
        <f t="shared" si="561"/>
        <v>0</v>
      </c>
      <c r="AY675">
        <f t="shared" si="532"/>
        <v>0</v>
      </c>
      <c r="AZ675">
        <f t="shared" si="533"/>
        <v>54</v>
      </c>
      <c r="BA675">
        <f t="shared" si="534"/>
        <v>5</v>
      </c>
      <c r="BB675">
        <f t="shared" si="562"/>
        <v>8.1709400070986149E-3</v>
      </c>
      <c r="BC675">
        <f t="shared" si="535"/>
        <v>9.376267690156434E-2</v>
      </c>
      <c r="BD675">
        <f>VLOOKUP(MIN(90,BE675),mortality!$A$4:$G$76,saving_model!BA675+2,FALSE)</f>
        <v>4.688133845078217E-2</v>
      </c>
      <c r="BE675">
        <f t="shared" si="536"/>
        <v>103</v>
      </c>
      <c r="BF675" s="9">
        <f t="shared" si="563"/>
        <v>8.3717735912058888E-4</v>
      </c>
      <c r="BG675" s="7">
        <f>VLOOKUP(saving_model!AZ675,lapse!$B$4:$C$134,2,FALSE)</f>
        <v>0.01</v>
      </c>
      <c r="BI675">
        <f>discount_curve!K659</f>
        <v>0.51164355622855839</v>
      </c>
    </row>
    <row r="676" spans="1:61" x14ac:dyDescent="0.55000000000000004">
      <c r="A676">
        <f t="shared" si="564"/>
        <v>653</v>
      </c>
      <c r="B676" s="19">
        <f t="shared" ca="1" si="537"/>
        <v>0</v>
      </c>
      <c r="C676">
        <f t="shared" si="518"/>
        <v>0</v>
      </c>
      <c r="D676">
        <f t="shared" si="538"/>
        <v>0</v>
      </c>
      <c r="E676">
        <f t="shared" ca="1" si="539"/>
        <v>0</v>
      </c>
      <c r="F676">
        <f t="shared" si="519"/>
        <v>0</v>
      </c>
      <c r="G676">
        <f t="shared" si="540"/>
        <v>0</v>
      </c>
      <c r="H676">
        <f t="shared" si="541"/>
        <v>0</v>
      </c>
      <c r="I676" s="19">
        <f t="shared" si="542"/>
        <v>0</v>
      </c>
      <c r="J676" s="26">
        <f t="shared" si="543"/>
        <v>0</v>
      </c>
      <c r="L676" s="19">
        <f t="shared" si="544"/>
        <v>0</v>
      </c>
      <c r="M676" s="26">
        <f t="shared" si="520"/>
        <v>0</v>
      </c>
      <c r="N676" s="18">
        <f t="shared" si="545"/>
        <v>0</v>
      </c>
      <c r="O676" s="18">
        <f t="shared" si="546"/>
        <v>0</v>
      </c>
      <c r="P676" s="18">
        <f t="shared" si="547"/>
        <v>0</v>
      </c>
      <c r="Q676" s="18">
        <f t="shared" si="548"/>
        <v>0</v>
      </c>
      <c r="R676" s="18">
        <f t="shared" si="549"/>
        <v>0</v>
      </c>
      <c r="S676" s="26">
        <f t="shared" si="550"/>
        <v>0</v>
      </c>
      <c r="T676" s="27">
        <f t="shared" si="551"/>
        <v>0</v>
      </c>
      <c r="U676" s="27"/>
      <c r="V676" s="19">
        <f t="shared" si="521"/>
        <v>0</v>
      </c>
      <c r="W676" s="19">
        <f t="shared" ca="1" si="522"/>
        <v>0</v>
      </c>
      <c r="X676" s="19">
        <f t="shared" si="523"/>
        <v>0</v>
      </c>
      <c r="Y676" s="19">
        <f t="shared" si="524"/>
        <v>0</v>
      </c>
      <c r="Z676" s="19">
        <f t="shared" si="517"/>
        <v>0</v>
      </c>
      <c r="AA676" s="19">
        <f t="shared" ca="1" si="552"/>
        <v>0</v>
      </c>
      <c r="AB676">
        <f t="shared" si="515"/>
        <v>0</v>
      </c>
      <c r="AC676" s="19">
        <f t="shared" si="525"/>
        <v>0</v>
      </c>
      <c r="AD676" s="29">
        <f t="shared" si="516"/>
        <v>0</v>
      </c>
      <c r="AE676" s="19">
        <f t="shared" ca="1" si="526"/>
        <v>0</v>
      </c>
      <c r="AF676" s="29">
        <f t="shared" ca="1" si="553"/>
        <v>0</v>
      </c>
      <c r="AG676" s="19"/>
      <c r="AH676" s="19">
        <f t="shared" si="527"/>
        <v>0</v>
      </c>
      <c r="AI676" s="19">
        <f>SUM($AH$23:AH676)</f>
        <v>100000</v>
      </c>
      <c r="AJ676" s="19">
        <f t="shared" si="554"/>
        <v>169030.86364587897</v>
      </c>
      <c r="AK676" s="19">
        <f t="shared" ca="1" si="555"/>
        <v>169030.86364587897</v>
      </c>
      <c r="AL676" s="20">
        <f ca="1">IF($F$13,OFFSET(product_specs!$J$5,MIN(10,saving_model!AZ676),saving_model!$G$14),0)</f>
        <v>0</v>
      </c>
      <c r="AM676" s="19">
        <f t="shared" si="556"/>
        <v>169030.86364587897</v>
      </c>
      <c r="AN676" s="19">
        <f t="shared" si="565"/>
        <v>169303.84207411396</v>
      </c>
      <c r="AO676" s="19">
        <f t="shared" si="557"/>
        <v>0</v>
      </c>
      <c r="AP676" s="19">
        <f t="shared" si="558"/>
        <v>0</v>
      </c>
      <c r="AQ676" s="18">
        <f t="shared" si="528"/>
        <v>141.08653506176162</v>
      </c>
      <c r="AR676" s="18">
        <f t="shared" si="559"/>
        <v>0</v>
      </c>
      <c r="AS676" s="18">
        <f t="shared" si="560"/>
        <v>-263.78378634645668</v>
      </c>
      <c r="AT676" s="3">
        <f>return!Q659</f>
        <v>-1.5593490748355698E-3</v>
      </c>
      <c r="AU676" s="8">
        <f t="shared" si="529"/>
        <v>1.3118067479360904</v>
      </c>
      <c r="AV676">
        <f t="shared" si="530"/>
        <v>0</v>
      </c>
      <c r="AW676">
        <f t="shared" si="531"/>
        <v>0</v>
      </c>
      <c r="AX676">
        <f t="shared" si="561"/>
        <v>0</v>
      </c>
      <c r="AY676">
        <f t="shared" si="532"/>
        <v>0</v>
      </c>
      <c r="AZ676">
        <f t="shared" si="533"/>
        <v>54</v>
      </c>
      <c r="BA676">
        <f t="shared" si="534"/>
        <v>5</v>
      </c>
      <c r="BB676">
        <f t="shared" si="562"/>
        <v>8.1709400070986149E-3</v>
      </c>
      <c r="BC676">
        <f t="shared" si="535"/>
        <v>9.376267690156434E-2</v>
      </c>
      <c r="BD676">
        <f>VLOOKUP(MIN(90,BE676),mortality!$A$4:$G$76,saving_model!BA676+2,FALSE)</f>
        <v>4.688133845078217E-2</v>
      </c>
      <c r="BE676">
        <f t="shared" si="536"/>
        <v>103</v>
      </c>
      <c r="BF676" s="9">
        <f t="shared" si="563"/>
        <v>8.3717735912058888E-4</v>
      </c>
      <c r="BG676" s="7">
        <f>VLOOKUP(saving_model!AZ676,lapse!$B$4:$C$134,2,FALSE)</f>
        <v>0.01</v>
      </c>
      <c r="BI676">
        <f>discount_curve!K660</f>
        <v>0.51111795797530357</v>
      </c>
    </row>
    <row r="677" spans="1:61" x14ac:dyDescent="0.55000000000000004">
      <c r="A677">
        <f t="shared" si="564"/>
        <v>654</v>
      </c>
      <c r="B677" s="19">
        <f t="shared" ca="1" si="537"/>
        <v>0</v>
      </c>
      <c r="C677">
        <f t="shared" si="518"/>
        <v>0</v>
      </c>
      <c r="D677">
        <f t="shared" si="538"/>
        <v>0</v>
      </c>
      <c r="E677">
        <f t="shared" ca="1" si="539"/>
        <v>0</v>
      </c>
      <c r="F677">
        <f t="shared" si="519"/>
        <v>0</v>
      </c>
      <c r="G677">
        <f t="shared" si="540"/>
        <v>0</v>
      </c>
      <c r="H677">
        <f t="shared" si="541"/>
        <v>0</v>
      </c>
      <c r="I677" s="19">
        <f t="shared" si="542"/>
        <v>0</v>
      </c>
      <c r="J677" s="26">
        <f t="shared" si="543"/>
        <v>0</v>
      </c>
      <c r="L677" s="19">
        <f t="shared" si="544"/>
        <v>0</v>
      </c>
      <c r="M677" s="26">
        <f t="shared" si="520"/>
        <v>0</v>
      </c>
      <c r="N677" s="18">
        <f t="shared" si="545"/>
        <v>0</v>
      </c>
      <c r="O677" s="18">
        <f t="shared" si="546"/>
        <v>0</v>
      </c>
      <c r="P677" s="18">
        <f t="shared" si="547"/>
        <v>0</v>
      </c>
      <c r="Q677" s="18">
        <f t="shared" si="548"/>
        <v>0</v>
      </c>
      <c r="R677" s="18">
        <f t="shared" si="549"/>
        <v>0</v>
      </c>
      <c r="S677" s="26">
        <f t="shared" si="550"/>
        <v>0</v>
      </c>
      <c r="T677" s="27">
        <f t="shared" si="551"/>
        <v>0</v>
      </c>
      <c r="U677" s="27"/>
      <c r="V677" s="19">
        <f t="shared" si="521"/>
        <v>0</v>
      </c>
      <c r="W677" s="19">
        <f t="shared" ca="1" si="522"/>
        <v>0</v>
      </c>
      <c r="X677" s="19">
        <f t="shared" si="523"/>
        <v>0</v>
      </c>
      <c r="Y677" s="19">
        <f t="shared" si="524"/>
        <v>0</v>
      </c>
      <c r="Z677" s="19">
        <f t="shared" si="517"/>
        <v>0</v>
      </c>
      <c r="AA677" s="19">
        <f t="shared" ca="1" si="552"/>
        <v>0</v>
      </c>
      <c r="AB677">
        <f t="shared" si="515"/>
        <v>0</v>
      </c>
      <c r="AC677" s="19">
        <f t="shared" si="525"/>
        <v>0</v>
      </c>
      <c r="AD677" s="29">
        <f t="shared" si="516"/>
        <v>0</v>
      </c>
      <c r="AE677" s="19">
        <f t="shared" ca="1" si="526"/>
        <v>0</v>
      </c>
      <c r="AF677" s="29">
        <f t="shared" ca="1" si="553"/>
        <v>0</v>
      </c>
      <c r="AG677" s="19"/>
      <c r="AH677" s="19">
        <f t="shared" si="527"/>
        <v>0</v>
      </c>
      <c r="AI677" s="19">
        <f>SUM($AH$23:AH677)</f>
        <v>100000</v>
      </c>
      <c r="AJ677" s="19">
        <f t="shared" si="554"/>
        <v>167903.49722417435</v>
      </c>
      <c r="AK677" s="19">
        <f t="shared" ca="1" si="555"/>
        <v>167903.49722417435</v>
      </c>
      <c r="AL677" s="20">
        <f ca="1">IF($F$13,OFFSET(product_specs!$J$5,MIN(10,saving_model!AZ677),saving_model!$G$14),0)</f>
        <v>0</v>
      </c>
      <c r="AM677" s="19">
        <f t="shared" si="556"/>
        <v>167903.49722417435</v>
      </c>
      <c r="AN677" s="19">
        <f t="shared" si="565"/>
        <v>168898.97175270572</v>
      </c>
      <c r="AO677" s="19">
        <f t="shared" si="557"/>
        <v>0</v>
      </c>
      <c r="AP677" s="19">
        <f t="shared" si="558"/>
        <v>0</v>
      </c>
      <c r="AQ677" s="18">
        <f t="shared" si="528"/>
        <v>140.74914312725477</v>
      </c>
      <c r="AR677" s="18">
        <f t="shared" si="559"/>
        <v>0</v>
      </c>
      <c r="AS677" s="18">
        <f t="shared" si="560"/>
        <v>-1709.4507708081919</v>
      </c>
      <c r="AT677" s="3">
        <f>return!Q660</f>
        <v>-1.0129585061837254E-2</v>
      </c>
      <c r="AU677" s="8">
        <f t="shared" si="529"/>
        <v>1.3123520854746231</v>
      </c>
      <c r="AV677">
        <f t="shared" si="530"/>
        <v>0</v>
      </c>
      <c r="AW677">
        <f t="shared" si="531"/>
        <v>0</v>
      </c>
      <c r="AX677">
        <f t="shared" si="561"/>
        <v>0</v>
      </c>
      <c r="AY677">
        <f t="shared" si="532"/>
        <v>0</v>
      </c>
      <c r="AZ677">
        <f t="shared" si="533"/>
        <v>54</v>
      </c>
      <c r="BA677">
        <f t="shared" si="534"/>
        <v>5</v>
      </c>
      <c r="BB677">
        <f t="shared" si="562"/>
        <v>8.1709400070986149E-3</v>
      </c>
      <c r="BC677">
        <f t="shared" si="535"/>
        <v>9.376267690156434E-2</v>
      </c>
      <c r="BD677">
        <f>VLOOKUP(MIN(90,BE677),mortality!$A$4:$G$76,saving_model!BA677+2,FALSE)</f>
        <v>4.688133845078217E-2</v>
      </c>
      <c r="BE677">
        <f t="shared" si="536"/>
        <v>103</v>
      </c>
      <c r="BF677" s="9">
        <f t="shared" si="563"/>
        <v>8.3717735912058888E-4</v>
      </c>
      <c r="BG677" s="7">
        <f>VLOOKUP(saving_model!AZ677,lapse!$B$4:$C$134,2,FALSE)</f>
        <v>0.01</v>
      </c>
      <c r="BI677">
        <f>discount_curve!K661</f>
        <v>0.51059289965560306</v>
      </c>
    </row>
    <row r="678" spans="1:61" x14ac:dyDescent="0.55000000000000004">
      <c r="A678">
        <f t="shared" si="564"/>
        <v>655</v>
      </c>
      <c r="B678" s="19">
        <f t="shared" ca="1" si="537"/>
        <v>0</v>
      </c>
      <c r="C678">
        <f t="shared" si="518"/>
        <v>0</v>
      </c>
      <c r="D678">
        <f t="shared" si="538"/>
        <v>0</v>
      </c>
      <c r="E678">
        <f t="shared" ca="1" si="539"/>
        <v>0</v>
      </c>
      <c r="F678">
        <f t="shared" si="519"/>
        <v>0</v>
      </c>
      <c r="G678">
        <f t="shared" si="540"/>
        <v>0</v>
      </c>
      <c r="H678">
        <f t="shared" si="541"/>
        <v>0</v>
      </c>
      <c r="I678" s="19">
        <f t="shared" si="542"/>
        <v>0</v>
      </c>
      <c r="J678" s="26">
        <f t="shared" si="543"/>
        <v>0</v>
      </c>
      <c r="L678" s="19">
        <f t="shared" si="544"/>
        <v>0</v>
      </c>
      <c r="M678" s="26">
        <f t="shared" si="520"/>
        <v>0</v>
      </c>
      <c r="N678" s="18">
        <f t="shared" si="545"/>
        <v>0</v>
      </c>
      <c r="O678" s="18">
        <f t="shared" si="546"/>
        <v>0</v>
      </c>
      <c r="P678" s="18">
        <f t="shared" si="547"/>
        <v>0</v>
      </c>
      <c r="Q678" s="18">
        <f t="shared" si="548"/>
        <v>0</v>
      </c>
      <c r="R678" s="18">
        <f t="shared" si="549"/>
        <v>0</v>
      </c>
      <c r="S678" s="26">
        <f t="shared" si="550"/>
        <v>0</v>
      </c>
      <c r="T678" s="27">
        <f t="shared" si="551"/>
        <v>0</v>
      </c>
      <c r="U678" s="27"/>
      <c r="V678" s="19">
        <f t="shared" si="521"/>
        <v>0</v>
      </c>
      <c r="W678" s="19">
        <f t="shared" ca="1" si="522"/>
        <v>0</v>
      </c>
      <c r="X678" s="19">
        <f t="shared" si="523"/>
        <v>0</v>
      </c>
      <c r="Y678" s="19">
        <f t="shared" si="524"/>
        <v>0</v>
      </c>
      <c r="Z678" s="19">
        <f t="shared" si="517"/>
        <v>0</v>
      </c>
      <c r="AA678" s="19">
        <f t="shared" ca="1" si="552"/>
        <v>0</v>
      </c>
      <c r="AB678">
        <f t="shared" si="515"/>
        <v>0</v>
      </c>
      <c r="AC678" s="19">
        <f t="shared" si="525"/>
        <v>0</v>
      </c>
      <c r="AD678" s="29">
        <f t="shared" si="516"/>
        <v>0</v>
      </c>
      <c r="AE678" s="19">
        <f t="shared" ca="1" si="526"/>
        <v>0</v>
      </c>
      <c r="AF678" s="29">
        <f t="shared" ca="1" si="553"/>
        <v>0</v>
      </c>
      <c r="AG678" s="19"/>
      <c r="AH678" s="19">
        <f t="shared" si="527"/>
        <v>0</v>
      </c>
      <c r="AI678" s="19">
        <f>SUM($AH$23:AH678)</f>
        <v>100000</v>
      </c>
      <c r="AJ678" s="19">
        <f t="shared" si="554"/>
        <v>166894.98498243073</v>
      </c>
      <c r="AK678" s="19">
        <f t="shared" ca="1" si="555"/>
        <v>166894.98498243073</v>
      </c>
      <c r="AL678" s="20">
        <f ca="1">IF($F$13,OFFSET(product_specs!$J$5,MIN(10,saving_model!AZ678),saving_model!$G$14),0)</f>
        <v>0</v>
      </c>
      <c r="AM678" s="19">
        <f t="shared" si="556"/>
        <v>166894.98498243073</v>
      </c>
      <c r="AN678" s="19">
        <f t="shared" si="565"/>
        <v>167048.77183877028</v>
      </c>
      <c r="AO678" s="19">
        <f t="shared" si="557"/>
        <v>0</v>
      </c>
      <c r="AP678" s="19">
        <f t="shared" si="558"/>
        <v>0</v>
      </c>
      <c r="AQ678" s="18">
        <f t="shared" si="528"/>
        <v>139.20730986564192</v>
      </c>
      <c r="AR678" s="18">
        <f t="shared" si="559"/>
        <v>0</v>
      </c>
      <c r="AS678" s="18">
        <f t="shared" si="560"/>
        <v>-29.159092947755294</v>
      </c>
      <c r="AT678" s="3">
        <f>return!Q661</f>
        <v>-1.7469995221697232E-4</v>
      </c>
      <c r="AU678" s="8">
        <f t="shared" si="529"/>
        <v>1.312897649718066</v>
      </c>
      <c r="AV678">
        <f t="shared" si="530"/>
        <v>0</v>
      </c>
      <c r="AW678">
        <f t="shared" si="531"/>
        <v>0</v>
      </c>
      <c r="AX678">
        <f t="shared" si="561"/>
        <v>0</v>
      </c>
      <c r="AY678">
        <f t="shared" si="532"/>
        <v>0</v>
      </c>
      <c r="AZ678">
        <f t="shared" si="533"/>
        <v>54</v>
      </c>
      <c r="BA678">
        <f t="shared" si="534"/>
        <v>5</v>
      </c>
      <c r="BB678">
        <f t="shared" si="562"/>
        <v>8.1709400070986149E-3</v>
      </c>
      <c r="BC678">
        <f t="shared" si="535"/>
        <v>9.376267690156434E-2</v>
      </c>
      <c r="BD678">
        <f>VLOOKUP(MIN(90,BE678),mortality!$A$4:$G$76,saving_model!BA678+2,FALSE)</f>
        <v>4.688133845078217E-2</v>
      </c>
      <c r="BE678">
        <f t="shared" si="536"/>
        <v>103</v>
      </c>
      <c r="BF678" s="9">
        <f t="shared" si="563"/>
        <v>8.3717735912058888E-4</v>
      </c>
      <c r="BG678" s="7">
        <f>VLOOKUP(saving_model!AZ678,lapse!$B$4:$C$134,2,FALSE)</f>
        <v>0.01</v>
      </c>
      <c r="BI678">
        <f>discount_curve!K662</f>
        <v>0.51006838071479677</v>
      </c>
    </row>
    <row r="679" spans="1:61" x14ac:dyDescent="0.55000000000000004">
      <c r="A679">
        <f t="shared" si="564"/>
        <v>656</v>
      </c>
      <c r="B679" s="19">
        <f t="shared" ca="1" si="537"/>
        <v>0</v>
      </c>
      <c r="C679">
        <f t="shared" si="518"/>
        <v>0</v>
      </c>
      <c r="D679">
        <f t="shared" si="538"/>
        <v>0</v>
      </c>
      <c r="E679">
        <f t="shared" ca="1" si="539"/>
        <v>0</v>
      </c>
      <c r="F679">
        <f t="shared" si="519"/>
        <v>0</v>
      </c>
      <c r="G679">
        <f t="shared" si="540"/>
        <v>0</v>
      </c>
      <c r="H679">
        <f t="shared" si="541"/>
        <v>0</v>
      </c>
      <c r="I679" s="19">
        <f t="shared" si="542"/>
        <v>0</v>
      </c>
      <c r="J679" s="26">
        <f t="shared" si="543"/>
        <v>0</v>
      </c>
      <c r="L679" s="19">
        <f t="shared" si="544"/>
        <v>0</v>
      </c>
      <c r="M679" s="26">
        <f t="shared" si="520"/>
        <v>0</v>
      </c>
      <c r="N679" s="18">
        <f t="shared" si="545"/>
        <v>0</v>
      </c>
      <c r="O679" s="18">
        <f t="shared" si="546"/>
        <v>0</v>
      </c>
      <c r="P679" s="18">
        <f t="shared" si="547"/>
        <v>0</v>
      </c>
      <c r="Q679" s="18">
        <f t="shared" si="548"/>
        <v>0</v>
      </c>
      <c r="R679" s="18">
        <f t="shared" si="549"/>
        <v>0</v>
      </c>
      <c r="S679" s="26">
        <f t="shared" si="550"/>
        <v>0</v>
      </c>
      <c r="T679" s="27">
        <f t="shared" si="551"/>
        <v>0</v>
      </c>
      <c r="U679" s="27"/>
      <c r="V679" s="19">
        <f t="shared" si="521"/>
        <v>0</v>
      </c>
      <c r="W679" s="19">
        <f t="shared" ca="1" si="522"/>
        <v>0</v>
      </c>
      <c r="X679" s="19">
        <f t="shared" si="523"/>
        <v>0</v>
      </c>
      <c r="Y679" s="19">
        <f t="shared" si="524"/>
        <v>0</v>
      </c>
      <c r="Z679" s="19">
        <f t="shared" si="517"/>
        <v>0</v>
      </c>
      <c r="AA679" s="19">
        <f t="shared" ca="1" si="552"/>
        <v>0</v>
      </c>
      <c r="AB679">
        <f t="shared" si="515"/>
        <v>0</v>
      </c>
      <c r="AC679" s="19">
        <f t="shared" si="525"/>
        <v>0</v>
      </c>
      <c r="AD679" s="29">
        <f t="shared" si="516"/>
        <v>0</v>
      </c>
      <c r="AE679" s="19">
        <f t="shared" ca="1" si="526"/>
        <v>0</v>
      </c>
      <c r="AF679" s="29">
        <f t="shared" ca="1" si="553"/>
        <v>0</v>
      </c>
      <c r="AG679" s="19"/>
      <c r="AH679" s="19">
        <f t="shared" si="527"/>
        <v>0</v>
      </c>
      <c r="AI679" s="19">
        <f>SUM($AH$23:AH679)</f>
        <v>100000</v>
      </c>
      <c r="AJ679" s="19">
        <f t="shared" si="554"/>
        <v>166799.32679071897</v>
      </c>
      <c r="AK679" s="19">
        <f t="shared" ca="1" si="555"/>
        <v>166799.32679071897</v>
      </c>
      <c r="AL679" s="20">
        <f ca="1">IF($F$13,OFFSET(product_specs!$J$5,MIN(10,saving_model!AZ679),saving_model!$G$14),0)</f>
        <v>0</v>
      </c>
      <c r="AM679" s="19">
        <f t="shared" si="556"/>
        <v>166799.32679071897</v>
      </c>
      <c r="AN679" s="19">
        <f t="shared" si="565"/>
        <v>166880.40543595687</v>
      </c>
      <c r="AO679" s="19">
        <f t="shared" si="557"/>
        <v>0</v>
      </c>
      <c r="AP679" s="19">
        <f t="shared" si="558"/>
        <v>0</v>
      </c>
      <c r="AQ679" s="18">
        <f t="shared" si="528"/>
        <v>139.06700452996407</v>
      </c>
      <c r="AR679" s="18">
        <f t="shared" si="559"/>
        <v>0</v>
      </c>
      <c r="AS679" s="18">
        <f t="shared" si="560"/>
        <v>115.97671858415163</v>
      </c>
      <c r="AT679" s="3">
        <f>return!Q662</f>
        <v>6.9554868441845663E-4</v>
      </c>
      <c r="AU679" s="8">
        <f t="shared" si="529"/>
        <v>1.3134434407606637</v>
      </c>
      <c r="AV679">
        <f t="shared" si="530"/>
        <v>0</v>
      </c>
      <c r="AW679">
        <f t="shared" si="531"/>
        <v>0</v>
      </c>
      <c r="AX679">
        <f t="shared" si="561"/>
        <v>0</v>
      </c>
      <c r="AY679">
        <f t="shared" si="532"/>
        <v>0</v>
      </c>
      <c r="AZ679">
        <f t="shared" si="533"/>
        <v>54</v>
      </c>
      <c r="BA679">
        <f t="shared" si="534"/>
        <v>5</v>
      </c>
      <c r="BB679">
        <f t="shared" si="562"/>
        <v>8.1709400070986149E-3</v>
      </c>
      <c r="BC679">
        <f t="shared" si="535"/>
        <v>9.376267690156434E-2</v>
      </c>
      <c r="BD679">
        <f>VLOOKUP(MIN(90,BE679),mortality!$A$4:$G$76,saving_model!BA679+2,FALSE)</f>
        <v>4.688133845078217E-2</v>
      </c>
      <c r="BE679">
        <f t="shared" si="536"/>
        <v>103</v>
      </c>
      <c r="BF679" s="9">
        <f t="shared" si="563"/>
        <v>8.3717735912058888E-4</v>
      </c>
      <c r="BG679" s="7">
        <f>VLOOKUP(saving_model!AZ679,lapse!$B$4:$C$134,2,FALSE)</f>
        <v>0.01</v>
      </c>
      <c r="BI679">
        <f>discount_curve!K663</f>
        <v>0.50954440059879491</v>
      </c>
    </row>
    <row r="680" spans="1:61" x14ac:dyDescent="0.55000000000000004">
      <c r="A680">
        <f t="shared" si="564"/>
        <v>657</v>
      </c>
      <c r="B680" s="19">
        <f t="shared" ca="1" si="537"/>
        <v>0</v>
      </c>
      <c r="C680">
        <f t="shared" si="518"/>
        <v>0</v>
      </c>
      <c r="D680">
        <f t="shared" si="538"/>
        <v>0</v>
      </c>
      <c r="E680">
        <f t="shared" ca="1" si="539"/>
        <v>0</v>
      </c>
      <c r="F680">
        <f t="shared" si="519"/>
        <v>0</v>
      </c>
      <c r="G680">
        <f t="shared" si="540"/>
        <v>0</v>
      </c>
      <c r="H680">
        <f t="shared" si="541"/>
        <v>0</v>
      </c>
      <c r="I680" s="19">
        <f t="shared" si="542"/>
        <v>0</v>
      </c>
      <c r="J680" s="26">
        <f t="shared" si="543"/>
        <v>0</v>
      </c>
      <c r="L680" s="19">
        <f t="shared" si="544"/>
        <v>0</v>
      </c>
      <c r="M680" s="26">
        <f t="shared" si="520"/>
        <v>0</v>
      </c>
      <c r="N680" s="18">
        <f t="shared" si="545"/>
        <v>0</v>
      </c>
      <c r="O680" s="18">
        <f t="shared" si="546"/>
        <v>0</v>
      </c>
      <c r="P680" s="18">
        <f t="shared" si="547"/>
        <v>0</v>
      </c>
      <c r="Q680" s="18">
        <f t="shared" si="548"/>
        <v>0</v>
      </c>
      <c r="R680" s="18">
        <f t="shared" si="549"/>
        <v>0</v>
      </c>
      <c r="S680" s="26">
        <f t="shared" si="550"/>
        <v>0</v>
      </c>
      <c r="T680" s="27">
        <f t="shared" si="551"/>
        <v>0</v>
      </c>
      <c r="U680" s="27"/>
      <c r="V680" s="19">
        <f t="shared" si="521"/>
        <v>0</v>
      </c>
      <c r="W680" s="19">
        <f t="shared" ca="1" si="522"/>
        <v>0</v>
      </c>
      <c r="X680" s="19">
        <f t="shared" si="523"/>
        <v>0</v>
      </c>
      <c r="Y680" s="19">
        <f t="shared" si="524"/>
        <v>0</v>
      </c>
      <c r="Z680" s="19">
        <f t="shared" si="517"/>
        <v>0</v>
      </c>
      <c r="AA680" s="19">
        <f t="shared" ca="1" si="552"/>
        <v>0</v>
      </c>
      <c r="AB680">
        <f t="shared" si="515"/>
        <v>0</v>
      </c>
      <c r="AC680" s="19">
        <f t="shared" si="525"/>
        <v>0</v>
      </c>
      <c r="AD680" s="29">
        <f t="shared" si="516"/>
        <v>0</v>
      </c>
      <c r="AE680" s="19">
        <f t="shared" ca="1" si="526"/>
        <v>0</v>
      </c>
      <c r="AF680" s="29">
        <f t="shared" ca="1" si="553"/>
        <v>0</v>
      </c>
      <c r="AG680" s="19"/>
      <c r="AH680" s="19">
        <f t="shared" si="527"/>
        <v>0</v>
      </c>
      <c r="AI680" s="19">
        <f>SUM($AH$23:AH680)</f>
        <v>100000</v>
      </c>
      <c r="AJ680" s="19">
        <f t="shared" si="554"/>
        <v>166458.81770197378</v>
      </c>
      <c r="AK680" s="19">
        <f t="shared" ca="1" si="555"/>
        <v>166458.81770197378</v>
      </c>
      <c r="AL680" s="20">
        <f ca="1">IF($F$13,OFFSET(product_specs!$J$5,MIN(10,saving_model!AZ680),saving_model!$G$14),0)</f>
        <v>0</v>
      </c>
      <c r="AM680" s="19">
        <f t="shared" si="556"/>
        <v>166458.81770197378</v>
      </c>
      <c r="AN680" s="19">
        <f t="shared" si="565"/>
        <v>166857.31515001107</v>
      </c>
      <c r="AO680" s="19">
        <f t="shared" si="557"/>
        <v>0</v>
      </c>
      <c r="AP680" s="19">
        <f t="shared" si="558"/>
        <v>0</v>
      </c>
      <c r="AQ680" s="18">
        <f t="shared" si="528"/>
        <v>139.04776262500923</v>
      </c>
      <c r="AR680" s="18">
        <f t="shared" si="559"/>
        <v>0</v>
      </c>
      <c r="AS680" s="18">
        <f t="shared" si="560"/>
        <v>-518.89937082457357</v>
      </c>
      <c r="AT680" s="3">
        <f>return!Q663</f>
        <v>-3.1124326023546089E-3</v>
      </c>
      <c r="AU680" s="8">
        <f t="shared" si="529"/>
        <v>1.3139894586966998</v>
      </c>
      <c r="AV680">
        <f t="shared" si="530"/>
        <v>0</v>
      </c>
      <c r="AW680">
        <f t="shared" si="531"/>
        <v>0</v>
      </c>
      <c r="AX680">
        <f t="shared" si="561"/>
        <v>0</v>
      </c>
      <c r="AY680">
        <f t="shared" si="532"/>
        <v>0</v>
      </c>
      <c r="AZ680">
        <f t="shared" si="533"/>
        <v>54</v>
      </c>
      <c r="BA680">
        <f t="shared" si="534"/>
        <v>5</v>
      </c>
      <c r="BB680">
        <f t="shared" si="562"/>
        <v>8.1709400070986149E-3</v>
      </c>
      <c r="BC680">
        <f t="shared" si="535"/>
        <v>9.376267690156434E-2</v>
      </c>
      <c r="BD680">
        <f>VLOOKUP(MIN(90,BE680),mortality!$A$4:$G$76,saving_model!BA680+2,FALSE)</f>
        <v>4.688133845078217E-2</v>
      </c>
      <c r="BE680">
        <f t="shared" si="536"/>
        <v>103</v>
      </c>
      <c r="BF680" s="9">
        <f t="shared" si="563"/>
        <v>8.3717735912058888E-4</v>
      </c>
      <c r="BG680" s="7">
        <f>VLOOKUP(saving_model!AZ680,lapse!$B$4:$C$134,2,FALSE)</f>
        <v>0.01</v>
      </c>
      <c r="BI680">
        <f>discount_curve!K664</f>
        <v>0.5090209587540766</v>
      </c>
    </row>
    <row r="681" spans="1:61" x14ac:dyDescent="0.55000000000000004">
      <c r="A681">
        <f t="shared" si="564"/>
        <v>658</v>
      </c>
      <c r="B681" s="19">
        <f t="shared" ca="1" si="537"/>
        <v>0</v>
      </c>
      <c r="C681">
        <f t="shared" si="518"/>
        <v>0</v>
      </c>
      <c r="D681">
        <f t="shared" si="538"/>
        <v>0</v>
      </c>
      <c r="E681">
        <f t="shared" ca="1" si="539"/>
        <v>0</v>
      </c>
      <c r="F681">
        <f t="shared" si="519"/>
        <v>0</v>
      </c>
      <c r="G681">
        <f t="shared" si="540"/>
        <v>0</v>
      </c>
      <c r="H681">
        <f t="shared" si="541"/>
        <v>0</v>
      </c>
      <c r="I681" s="19">
        <f t="shared" si="542"/>
        <v>0</v>
      </c>
      <c r="J681" s="26">
        <f t="shared" si="543"/>
        <v>0</v>
      </c>
      <c r="L681" s="19">
        <f t="shared" si="544"/>
        <v>0</v>
      </c>
      <c r="M681" s="26">
        <f t="shared" si="520"/>
        <v>0</v>
      </c>
      <c r="N681" s="18">
        <f t="shared" si="545"/>
        <v>0</v>
      </c>
      <c r="O681" s="18">
        <f t="shared" si="546"/>
        <v>0</v>
      </c>
      <c r="P681" s="18">
        <f t="shared" si="547"/>
        <v>0</v>
      </c>
      <c r="Q681" s="18">
        <f t="shared" si="548"/>
        <v>0</v>
      </c>
      <c r="R681" s="18">
        <f t="shared" si="549"/>
        <v>0</v>
      </c>
      <c r="S681" s="26">
        <f t="shared" si="550"/>
        <v>0</v>
      </c>
      <c r="T681" s="27">
        <f t="shared" si="551"/>
        <v>0</v>
      </c>
      <c r="U681" s="27"/>
      <c r="V681" s="19">
        <f t="shared" si="521"/>
        <v>0</v>
      </c>
      <c r="W681" s="19">
        <f t="shared" ca="1" si="522"/>
        <v>0</v>
      </c>
      <c r="X681" s="19">
        <f t="shared" si="523"/>
        <v>0</v>
      </c>
      <c r="Y681" s="19">
        <f t="shared" si="524"/>
        <v>0</v>
      </c>
      <c r="Z681" s="19">
        <f t="shared" si="517"/>
        <v>0</v>
      </c>
      <c r="AA681" s="19">
        <f t="shared" ca="1" si="552"/>
        <v>0</v>
      </c>
      <c r="AB681">
        <f t="shared" si="515"/>
        <v>0</v>
      </c>
      <c r="AC681" s="19">
        <f t="shared" si="525"/>
        <v>0</v>
      </c>
      <c r="AD681" s="29">
        <f t="shared" si="516"/>
        <v>0</v>
      </c>
      <c r="AE681" s="19">
        <f t="shared" ca="1" si="526"/>
        <v>0</v>
      </c>
      <c r="AF681" s="29">
        <f t="shared" ca="1" si="553"/>
        <v>0</v>
      </c>
      <c r="AG681" s="19"/>
      <c r="AH681" s="19">
        <f t="shared" si="527"/>
        <v>0</v>
      </c>
      <c r="AI681" s="19">
        <f>SUM($AH$23:AH681)</f>
        <v>100000</v>
      </c>
      <c r="AJ681" s="19">
        <f t="shared" si="554"/>
        <v>165803.38072079734</v>
      </c>
      <c r="AK681" s="19">
        <f t="shared" ca="1" si="555"/>
        <v>165803.38072079734</v>
      </c>
      <c r="AL681" s="20">
        <f ca="1">IF($F$13,OFFSET(product_specs!$J$5,MIN(10,saving_model!AZ681),saving_model!$G$14),0)</f>
        <v>0</v>
      </c>
      <c r="AM681" s="19">
        <f t="shared" si="556"/>
        <v>165803.38072079734</v>
      </c>
      <c r="AN681" s="19">
        <f t="shared" si="565"/>
        <v>166199.36801656149</v>
      </c>
      <c r="AO681" s="19">
        <f t="shared" si="557"/>
        <v>0</v>
      </c>
      <c r="AP681" s="19">
        <f t="shared" si="558"/>
        <v>0</v>
      </c>
      <c r="AQ681" s="18">
        <f t="shared" si="528"/>
        <v>138.49947334713457</v>
      </c>
      <c r="AR681" s="18">
        <f t="shared" si="559"/>
        <v>0</v>
      </c>
      <c r="AS681" s="18">
        <f t="shared" si="560"/>
        <v>-514.97564483404369</v>
      </c>
      <c r="AT681" s="3">
        <f>return!Q664</f>
        <v>-3.1011258061680591E-3</v>
      </c>
      <c r="AU681" s="8">
        <f t="shared" si="529"/>
        <v>1.3145357036204974</v>
      </c>
      <c r="AV681">
        <f t="shared" si="530"/>
        <v>0</v>
      </c>
      <c r="AW681">
        <f t="shared" si="531"/>
        <v>0</v>
      </c>
      <c r="AX681">
        <f t="shared" si="561"/>
        <v>0</v>
      </c>
      <c r="AY681">
        <f t="shared" si="532"/>
        <v>0</v>
      </c>
      <c r="AZ681">
        <f t="shared" si="533"/>
        <v>54</v>
      </c>
      <c r="BA681">
        <f t="shared" si="534"/>
        <v>5</v>
      </c>
      <c r="BB681">
        <f t="shared" si="562"/>
        <v>8.1709400070986149E-3</v>
      </c>
      <c r="BC681">
        <f t="shared" si="535"/>
        <v>9.376267690156434E-2</v>
      </c>
      <c r="BD681">
        <f>VLOOKUP(MIN(90,BE681),mortality!$A$4:$G$76,saving_model!BA681+2,FALSE)</f>
        <v>4.688133845078217E-2</v>
      </c>
      <c r="BE681">
        <f t="shared" si="536"/>
        <v>103</v>
      </c>
      <c r="BF681" s="9">
        <f t="shared" si="563"/>
        <v>8.3717735912058888E-4</v>
      </c>
      <c r="BG681" s="7">
        <f>VLOOKUP(saving_model!AZ681,lapse!$B$4:$C$134,2,FALSE)</f>
        <v>0.01</v>
      </c>
      <c r="BI681">
        <f>discount_curve!K665</f>
        <v>0.5084980546276896</v>
      </c>
    </row>
    <row r="682" spans="1:61" x14ac:dyDescent="0.55000000000000004">
      <c r="A682">
        <f t="shared" si="564"/>
        <v>659</v>
      </c>
      <c r="B682" s="19">
        <f t="shared" ca="1" si="537"/>
        <v>0</v>
      </c>
      <c r="C682">
        <f t="shared" si="518"/>
        <v>0</v>
      </c>
      <c r="D682">
        <f t="shared" si="538"/>
        <v>0</v>
      </c>
      <c r="E682">
        <f t="shared" ca="1" si="539"/>
        <v>0</v>
      </c>
      <c r="F682">
        <f t="shared" si="519"/>
        <v>0</v>
      </c>
      <c r="G682">
        <f t="shared" si="540"/>
        <v>0</v>
      </c>
      <c r="H682">
        <f t="shared" si="541"/>
        <v>0</v>
      </c>
      <c r="I682" s="19">
        <f t="shared" si="542"/>
        <v>0</v>
      </c>
      <c r="J682" s="26">
        <f t="shared" si="543"/>
        <v>0</v>
      </c>
      <c r="L682" s="19">
        <f t="shared" si="544"/>
        <v>0</v>
      </c>
      <c r="M682" s="26">
        <f t="shared" si="520"/>
        <v>0</v>
      </c>
      <c r="N682" s="18">
        <f t="shared" si="545"/>
        <v>0</v>
      </c>
      <c r="O682" s="18">
        <f t="shared" si="546"/>
        <v>0</v>
      </c>
      <c r="P682" s="18">
        <f t="shared" si="547"/>
        <v>0</v>
      </c>
      <c r="Q682" s="18">
        <f t="shared" si="548"/>
        <v>0</v>
      </c>
      <c r="R682" s="18">
        <f t="shared" si="549"/>
        <v>0</v>
      </c>
      <c r="S682" s="26">
        <f t="shared" si="550"/>
        <v>0</v>
      </c>
      <c r="T682" s="27">
        <f t="shared" si="551"/>
        <v>0</v>
      </c>
      <c r="U682" s="27"/>
      <c r="V682" s="19">
        <f t="shared" si="521"/>
        <v>0</v>
      </c>
      <c r="W682" s="19">
        <f t="shared" ca="1" si="522"/>
        <v>0</v>
      </c>
      <c r="X682" s="19">
        <f t="shared" si="523"/>
        <v>0</v>
      </c>
      <c r="Y682" s="19">
        <f t="shared" si="524"/>
        <v>0</v>
      </c>
      <c r="Z682" s="19">
        <f t="shared" si="517"/>
        <v>0</v>
      </c>
      <c r="AA682" s="19">
        <f t="shared" ca="1" si="552"/>
        <v>0</v>
      </c>
      <c r="AB682">
        <f t="shared" si="515"/>
        <v>0</v>
      </c>
      <c r="AC682" s="19">
        <f t="shared" si="525"/>
        <v>0</v>
      </c>
      <c r="AD682" s="29">
        <f t="shared" si="516"/>
        <v>0</v>
      </c>
      <c r="AE682" s="19">
        <f t="shared" ca="1" si="526"/>
        <v>0</v>
      </c>
      <c r="AF682" s="29">
        <f t="shared" ca="1" si="553"/>
        <v>0</v>
      </c>
      <c r="AG682" s="19"/>
      <c r="AH682" s="19">
        <f t="shared" si="527"/>
        <v>0</v>
      </c>
      <c r="AI682" s="19">
        <f>SUM($AH$23:AH682)</f>
        <v>100000</v>
      </c>
      <c r="AJ682" s="19">
        <f t="shared" si="554"/>
        <v>165202.44168529156</v>
      </c>
      <c r="AK682" s="19">
        <f t="shared" ca="1" si="555"/>
        <v>165202.44168529156</v>
      </c>
      <c r="AL682" s="20">
        <f ca="1">IF($F$13,OFFSET(product_specs!$J$5,MIN(10,saving_model!AZ682),saving_model!$G$14),0)</f>
        <v>0</v>
      </c>
      <c r="AM682" s="19">
        <f t="shared" si="556"/>
        <v>165202.44168529156</v>
      </c>
      <c r="AN682" s="19">
        <f t="shared" si="565"/>
        <v>165545.89289838032</v>
      </c>
      <c r="AO682" s="19">
        <f t="shared" si="557"/>
        <v>0</v>
      </c>
      <c r="AP682" s="19">
        <f t="shared" si="558"/>
        <v>0</v>
      </c>
      <c r="AQ682" s="18">
        <f t="shared" si="528"/>
        <v>137.95491074865026</v>
      </c>
      <c r="AR682" s="18">
        <f t="shared" si="559"/>
        <v>0</v>
      </c>
      <c r="AS682" s="18">
        <f t="shared" si="560"/>
        <v>-410.99260468024562</v>
      </c>
      <c r="AT682" s="3">
        <f>return!Q665</f>
        <v>-2.4847211668340696E-3</v>
      </c>
      <c r="AU682" s="8">
        <f t="shared" si="529"/>
        <v>1.3150821756264188</v>
      </c>
      <c r="AV682">
        <f t="shared" si="530"/>
        <v>0</v>
      </c>
      <c r="AW682">
        <f t="shared" si="531"/>
        <v>0</v>
      </c>
      <c r="AX682">
        <f t="shared" si="561"/>
        <v>0</v>
      </c>
      <c r="AY682">
        <f t="shared" si="532"/>
        <v>0</v>
      </c>
      <c r="AZ682">
        <f t="shared" si="533"/>
        <v>54</v>
      </c>
      <c r="BA682">
        <f t="shared" si="534"/>
        <v>5</v>
      </c>
      <c r="BB682">
        <f t="shared" si="562"/>
        <v>8.1709400070986149E-3</v>
      </c>
      <c r="BC682">
        <f t="shared" si="535"/>
        <v>9.376267690156434E-2</v>
      </c>
      <c r="BD682">
        <f>VLOOKUP(MIN(90,BE682),mortality!$A$4:$G$76,saving_model!BA682+2,FALSE)</f>
        <v>4.688133845078217E-2</v>
      </c>
      <c r="BE682">
        <f t="shared" si="536"/>
        <v>103</v>
      </c>
      <c r="BF682" s="9">
        <f t="shared" si="563"/>
        <v>8.3717735912058888E-4</v>
      </c>
      <c r="BG682" s="7">
        <f>VLOOKUP(saving_model!AZ682,lapse!$B$4:$C$134,2,FALSE)</f>
        <v>0.01</v>
      </c>
      <c r="BI682">
        <f>discount_curve!K666</f>
        <v>0.50797568766724965</v>
      </c>
    </row>
    <row r="683" spans="1:61" x14ac:dyDescent="0.55000000000000004">
      <c r="A683">
        <f t="shared" si="564"/>
        <v>660</v>
      </c>
      <c r="B683" s="19">
        <f t="shared" ca="1" si="537"/>
        <v>0</v>
      </c>
      <c r="C683">
        <f t="shared" si="518"/>
        <v>0</v>
      </c>
      <c r="D683">
        <f t="shared" si="538"/>
        <v>0</v>
      </c>
      <c r="E683">
        <f t="shared" ca="1" si="539"/>
        <v>0</v>
      </c>
      <c r="F683">
        <f t="shared" si="519"/>
        <v>0</v>
      </c>
      <c r="G683">
        <f t="shared" si="540"/>
        <v>0</v>
      </c>
      <c r="H683">
        <f t="shared" si="541"/>
        <v>0</v>
      </c>
      <c r="I683" s="19">
        <f t="shared" si="542"/>
        <v>0</v>
      </c>
      <c r="J683" s="26">
        <f t="shared" si="543"/>
        <v>0</v>
      </c>
      <c r="L683" s="19">
        <f t="shared" si="544"/>
        <v>0</v>
      </c>
      <c r="M683" s="26">
        <f t="shared" si="520"/>
        <v>0</v>
      </c>
      <c r="N683" s="18">
        <f t="shared" si="545"/>
        <v>0</v>
      </c>
      <c r="O683" s="18">
        <f t="shared" si="546"/>
        <v>0</v>
      </c>
      <c r="P683" s="18">
        <f t="shared" si="547"/>
        <v>0</v>
      </c>
      <c r="Q683" s="18">
        <f t="shared" si="548"/>
        <v>0</v>
      </c>
      <c r="R683" s="18">
        <f t="shared" si="549"/>
        <v>0</v>
      </c>
      <c r="S683" s="26">
        <f t="shared" si="550"/>
        <v>0</v>
      </c>
      <c r="T683" s="27">
        <f t="shared" si="551"/>
        <v>0</v>
      </c>
      <c r="U683" s="27"/>
      <c r="V683" s="19">
        <f t="shared" si="521"/>
        <v>0</v>
      </c>
      <c r="W683" s="19">
        <f t="shared" ca="1" si="522"/>
        <v>0</v>
      </c>
      <c r="X683" s="19">
        <f t="shared" si="523"/>
        <v>0</v>
      </c>
      <c r="Y683" s="19">
        <f t="shared" si="524"/>
        <v>0</v>
      </c>
      <c r="Z683" s="19">
        <f t="shared" si="517"/>
        <v>0</v>
      </c>
      <c r="AA683" s="19">
        <f t="shared" ca="1" si="552"/>
        <v>0</v>
      </c>
      <c r="AB683">
        <f t="shared" si="515"/>
        <v>0</v>
      </c>
      <c r="AC683" s="19">
        <f t="shared" si="525"/>
        <v>0</v>
      </c>
      <c r="AD683" s="29">
        <f t="shared" si="516"/>
        <v>0</v>
      </c>
      <c r="AE683" s="19">
        <f t="shared" ca="1" si="526"/>
        <v>0</v>
      </c>
      <c r="AF683" s="29">
        <f t="shared" ca="1" si="553"/>
        <v>0</v>
      </c>
      <c r="AG683" s="19"/>
      <c r="AH683" s="19">
        <f t="shared" si="527"/>
        <v>0</v>
      </c>
      <c r="AI683" s="19">
        <f>SUM($AH$23:AH683)</f>
        <v>100000</v>
      </c>
      <c r="AJ683" s="19">
        <f t="shared" si="554"/>
        <v>165902.53255413577</v>
      </c>
      <c r="AK683" s="19">
        <f t="shared" ca="1" si="555"/>
        <v>165902.53255413577</v>
      </c>
      <c r="AL683" s="20">
        <f ca="1">IF($F$13,OFFSET(product_specs!$J$5,MIN(10,saving_model!AZ683),saving_model!$G$14),0)</f>
        <v>0</v>
      </c>
      <c r="AM683" s="19">
        <f t="shared" si="556"/>
        <v>165902.53255413577</v>
      </c>
      <c r="AN683" s="19">
        <f t="shared" si="565"/>
        <v>164996.94538295144</v>
      </c>
      <c r="AO683" s="19">
        <f t="shared" si="557"/>
        <v>0</v>
      </c>
      <c r="AP683" s="19">
        <f t="shared" si="558"/>
        <v>0</v>
      </c>
      <c r="AQ683" s="18">
        <f t="shared" si="528"/>
        <v>137.49745448579287</v>
      </c>
      <c r="AR683" s="18">
        <f t="shared" si="559"/>
        <v>0</v>
      </c>
      <c r="AS683" s="18">
        <f t="shared" si="560"/>
        <v>2086.16925134025</v>
      </c>
      <c r="AT683" s="3">
        <f>return!Q666</f>
        <v>1.2654229269562167E-2</v>
      </c>
      <c r="AU683" s="8">
        <f t="shared" si="529"/>
        <v>1.3156288748088654</v>
      </c>
      <c r="AV683">
        <f t="shared" si="530"/>
        <v>0</v>
      </c>
      <c r="AW683">
        <f t="shared" si="531"/>
        <v>0</v>
      </c>
      <c r="AX683">
        <f t="shared" si="561"/>
        <v>0</v>
      </c>
      <c r="AY683">
        <f t="shared" si="532"/>
        <v>0</v>
      </c>
      <c r="AZ683">
        <f t="shared" si="533"/>
        <v>55</v>
      </c>
      <c r="BA683">
        <f t="shared" si="534"/>
        <v>5</v>
      </c>
      <c r="BB683">
        <f t="shared" si="562"/>
        <v>8.1709400070986149E-3</v>
      </c>
      <c r="BC683">
        <f t="shared" si="535"/>
        <v>9.376267690156434E-2</v>
      </c>
      <c r="BD683">
        <f>VLOOKUP(MIN(90,BE683),mortality!$A$4:$G$76,saving_model!BA683+2,FALSE)</f>
        <v>4.688133845078217E-2</v>
      </c>
      <c r="BE683">
        <f t="shared" si="536"/>
        <v>104</v>
      </c>
      <c r="BF683" s="9">
        <f t="shared" si="563"/>
        <v>8.3717735912058888E-4</v>
      </c>
      <c r="BG683" s="7">
        <f>VLOOKUP(saving_model!AZ683,lapse!$B$4:$C$134,2,FALSE)</f>
        <v>0.01</v>
      </c>
      <c r="BI683">
        <f>discount_curve!K667</f>
        <v>0.49952295570325533</v>
      </c>
    </row>
    <row r="684" spans="1:61" x14ac:dyDescent="0.55000000000000004">
      <c r="A684">
        <f t="shared" si="564"/>
        <v>661</v>
      </c>
      <c r="B684" s="19">
        <f t="shared" ca="1" si="537"/>
        <v>0</v>
      </c>
      <c r="C684">
        <f t="shared" si="518"/>
        <v>0</v>
      </c>
      <c r="D684">
        <f t="shared" si="538"/>
        <v>0</v>
      </c>
      <c r="E684">
        <f t="shared" ca="1" si="539"/>
        <v>0</v>
      </c>
      <c r="F684">
        <f t="shared" si="519"/>
        <v>0</v>
      </c>
      <c r="G684">
        <f t="shared" si="540"/>
        <v>0</v>
      </c>
      <c r="H684">
        <f t="shared" si="541"/>
        <v>0</v>
      </c>
      <c r="I684" s="19">
        <f t="shared" si="542"/>
        <v>0</v>
      </c>
      <c r="J684" s="26">
        <f t="shared" si="543"/>
        <v>0</v>
      </c>
      <c r="L684" s="19">
        <f t="shared" si="544"/>
        <v>0</v>
      </c>
      <c r="M684" s="26">
        <f t="shared" si="520"/>
        <v>0</v>
      </c>
      <c r="N684" s="18">
        <f t="shared" si="545"/>
        <v>0</v>
      </c>
      <c r="O684" s="18">
        <f t="shared" si="546"/>
        <v>0</v>
      </c>
      <c r="P684" s="18">
        <f t="shared" si="547"/>
        <v>0</v>
      </c>
      <c r="Q684" s="18">
        <f t="shared" si="548"/>
        <v>0</v>
      </c>
      <c r="R684" s="18">
        <f t="shared" si="549"/>
        <v>0</v>
      </c>
      <c r="S684" s="26">
        <f t="shared" si="550"/>
        <v>0</v>
      </c>
      <c r="T684" s="27">
        <f t="shared" si="551"/>
        <v>0</v>
      </c>
      <c r="U684" s="27"/>
      <c r="V684" s="19">
        <f t="shared" si="521"/>
        <v>0</v>
      </c>
      <c r="W684" s="19">
        <f t="shared" ca="1" si="522"/>
        <v>0</v>
      </c>
      <c r="X684" s="19">
        <f t="shared" si="523"/>
        <v>0</v>
      </c>
      <c r="Y684" s="19">
        <f t="shared" si="524"/>
        <v>0</v>
      </c>
      <c r="Z684" s="19">
        <f t="shared" si="517"/>
        <v>0</v>
      </c>
      <c r="AA684" s="19">
        <f t="shared" ca="1" si="552"/>
        <v>0</v>
      </c>
      <c r="AB684">
        <f t="shared" si="515"/>
        <v>0</v>
      </c>
      <c r="AC684" s="19">
        <f t="shared" si="525"/>
        <v>0</v>
      </c>
      <c r="AD684" s="29">
        <f t="shared" si="516"/>
        <v>0</v>
      </c>
      <c r="AE684" s="19">
        <f t="shared" ca="1" si="526"/>
        <v>0</v>
      </c>
      <c r="AF684" s="29">
        <f t="shared" ca="1" si="553"/>
        <v>0</v>
      </c>
      <c r="AG684" s="19"/>
      <c r="AH684" s="19">
        <f t="shared" si="527"/>
        <v>0</v>
      </c>
      <c r="AI684" s="19">
        <f>SUM($AH$23:AH684)</f>
        <v>100000</v>
      </c>
      <c r="AJ684" s="19">
        <f t="shared" si="554"/>
        <v>167876.16764232301</v>
      </c>
      <c r="AK684" s="19">
        <f t="shared" ca="1" si="555"/>
        <v>167876.16764232301</v>
      </c>
      <c r="AL684" s="20">
        <f ca="1">IF($F$13,OFFSET(product_specs!$J$5,MIN(10,saving_model!AZ684),saving_model!$G$14),0)</f>
        <v>0</v>
      </c>
      <c r="AM684" s="19">
        <f t="shared" si="556"/>
        <v>167876.16764232301</v>
      </c>
      <c r="AN684" s="19">
        <f t="shared" si="565"/>
        <v>166945.61717980588</v>
      </c>
      <c r="AO684" s="19">
        <f t="shared" si="557"/>
        <v>0</v>
      </c>
      <c r="AP684" s="19">
        <f t="shared" si="558"/>
        <v>0</v>
      </c>
      <c r="AQ684" s="18">
        <f t="shared" si="528"/>
        <v>139.12134764983824</v>
      </c>
      <c r="AR684" s="18">
        <f t="shared" si="559"/>
        <v>0</v>
      </c>
      <c r="AS684" s="18">
        <f t="shared" si="560"/>
        <v>2139.3436203339274</v>
      </c>
      <c r="AT684" s="3">
        <f>return!Q667</f>
        <v>1.2825301614671991E-2</v>
      </c>
      <c r="AU684" s="8">
        <f t="shared" si="529"/>
        <v>1.3161758012622775</v>
      </c>
      <c r="AV684">
        <f t="shared" si="530"/>
        <v>0</v>
      </c>
      <c r="AW684">
        <f t="shared" si="531"/>
        <v>0</v>
      </c>
      <c r="AX684">
        <f t="shared" si="561"/>
        <v>0</v>
      </c>
      <c r="AY684">
        <f t="shared" si="532"/>
        <v>0</v>
      </c>
      <c r="AZ684">
        <f t="shared" si="533"/>
        <v>55</v>
      </c>
      <c r="BA684">
        <f t="shared" si="534"/>
        <v>5</v>
      </c>
      <c r="BB684">
        <f t="shared" si="562"/>
        <v>8.1709400070986149E-3</v>
      </c>
      <c r="BC684">
        <f t="shared" si="535"/>
        <v>9.376267690156434E-2</v>
      </c>
      <c r="BD684">
        <f>VLOOKUP(MIN(90,BE684),mortality!$A$4:$G$76,saving_model!BA684+2,FALSE)</f>
        <v>4.688133845078217E-2</v>
      </c>
      <c r="BE684">
        <f t="shared" si="536"/>
        <v>104</v>
      </c>
      <c r="BF684" s="9">
        <f t="shared" si="563"/>
        <v>8.3717735912058888E-4</v>
      </c>
      <c r="BG684" s="7">
        <f>VLOOKUP(saving_model!AZ684,lapse!$B$4:$C$134,2,FALSE)</f>
        <v>0.01</v>
      </c>
      <c r="BI684">
        <f>discount_curve!K668</f>
        <v>0.49899789889769908</v>
      </c>
    </row>
    <row r="685" spans="1:61" x14ac:dyDescent="0.55000000000000004">
      <c r="A685">
        <f t="shared" si="564"/>
        <v>662</v>
      </c>
      <c r="B685" s="19">
        <f t="shared" ca="1" si="537"/>
        <v>0</v>
      </c>
      <c r="C685">
        <f t="shared" si="518"/>
        <v>0</v>
      </c>
      <c r="D685">
        <f t="shared" si="538"/>
        <v>0</v>
      </c>
      <c r="E685">
        <f t="shared" ca="1" si="539"/>
        <v>0</v>
      </c>
      <c r="F685">
        <f t="shared" si="519"/>
        <v>0</v>
      </c>
      <c r="G685">
        <f t="shared" si="540"/>
        <v>0</v>
      </c>
      <c r="H685">
        <f t="shared" si="541"/>
        <v>0</v>
      </c>
      <c r="I685" s="19">
        <f t="shared" si="542"/>
        <v>0</v>
      </c>
      <c r="J685" s="26">
        <f t="shared" si="543"/>
        <v>0</v>
      </c>
      <c r="L685" s="19">
        <f t="shared" si="544"/>
        <v>0</v>
      </c>
      <c r="M685" s="26">
        <f t="shared" si="520"/>
        <v>0</v>
      </c>
      <c r="N685" s="18">
        <f t="shared" si="545"/>
        <v>0</v>
      </c>
      <c r="O685" s="18">
        <f t="shared" si="546"/>
        <v>0</v>
      </c>
      <c r="P685" s="18">
        <f t="shared" si="547"/>
        <v>0</v>
      </c>
      <c r="Q685" s="18">
        <f t="shared" si="548"/>
        <v>0</v>
      </c>
      <c r="R685" s="18">
        <f t="shared" si="549"/>
        <v>0</v>
      </c>
      <c r="S685" s="26">
        <f t="shared" si="550"/>
        <v>0</v>
      </c>
      <c r="T685" s="27">
        <f t="shared" si="551"/>
        <v>0</v>
      </c>
      <c r="U685" s="27"/>
      <c r="V685" s="19">
        <f t="shared" si="521"/>
        <v>0</v>
      </c>
      <c r="W685" s="19">
        <f t="shared" ca="1" si="522"/>
        <v>0</v>
      </c>
      <c r="X685" s="19">
        <f t="shared" si="523"/>
        <v>0</v>
      </c>
      <c r="Y685" s="19">
        <f t="shared" si="524"/>
        <v>0</v>
      </c>
      <c r="Z685" s="19">
        <f t="shared" si="517"/>
        <v>0</v>
      </c>
      <c r="AA685" s="19">
        <f t="shared" ca="1" si="552"/>
        <v>0</v>
      </c>
      <c r="AB685">
        <f t="shared" si="515"/>
        <v>0</v>
      </c>
      <c r="AC685" s="19">
        <f t="shared" si="525"/>
        <v>0</v>
      </c>
      <c r="AD685" s="29">
        <f t="shared" si="516"/>
        <v>0</v>
      </c>
      <c r="AE685" s="19">
        <f t="shared" ca="1" si="526"/>
        <v>0</v>
      </c>
      <c r="AF685" s="29">
        <f t="shared" ca="1" si="553"/>
        <v>0</v>
      </c>
      <c r="AG685" s="19"/>
      <c r="AH685" s="19">
        <f t="shared" si="527"/>
        <v>0</v>
      </c>
      <c r="AI685" s="19">
        <f>SUM($AH$23:AH685)</f>
        <v>100000</v>
      </c>
      <c r="AJ685" s="19">
        <f t="shared" si="554"/>
        <v>168307.97570243702</v>
      </c>
      <c r="AK685" s="19">
        <f t="shared" ca="1" si="555"/>
        <v>168307.97570243702</v>
      </c>
      <c r="AL685" s="20">
        <f ca="1">IF($F$13,OFFSET(product_specs!$J$5,MIN(10,saving_model!AZ685),saving_model!$G$14),0)</f>
        <v>0</v>
      </c>
      <c r="AM685" s="19">
        <f t="shared" si="556"/>
        <v>168307.97570243702</v>
      </c>
      <c r="AN685" s="19">
        <f t="shared" si="565"/>
        <v>168945.83945248998</v>
      </c>
      <c r="AO685" s="19">
        <f t="shared" si="557"/>
        <v>0</v>
      </c>
      <c r="AP685" s="19">
        <f t="shared" si="558"/>
        <v>0</v>
      </c>
      <c r="AQ685" s="18">
        <f t="shared" si="528"/>
        <v>140.78819954374165</v>
      </c>
      <c r="AR685" s="18">
        <f t="shared" si="559"/>
        <v>0</v>
      </c>
      <c r="AS685" s="18">
        <f t="shared" si="560"/>
        <v>-994.15110101840537</v>
      </c>
      <c r="AT685" s="3">
        <f>return!Q668</f>
        <v>-5.8893445050333115E-3</v>
      </c>
      <c r="AU685" s="8">
        <f t="shared" si="529"/>
        <v>1.3167229550811355</v>
      </c>
      <c r="AV685">
        <f t="shared" si="530"/>
        <v>0</v>
      </c>
      <c r="AW685">
        <f t="shared" si="531"/>
        <v>0</v>
      </c>
      <c r="AX685">
        <f t="shared" si="561"/>
        <v>0</v>
      </c>
      <c r="AY685">
        <f t="shared" si="532"/>
        <v>0</v>
      </c>
      <c r="AZ685">
        <f t="shared" si="533"/>
        <v>55</v>
      </c>
      <c r="BA685">
        <f t="shared" si="534"/>
        <v>5</v>
      </c>
      <c r="BB685">
        <f t="shared" si="562"/>
        <v>8.1709400070986149E-3</v>
      </c>
      <c r="BC685">
        <f t="shared" si="535"/>
        <v>9.376267690156434E-2</v>
      </c>
      <c r="BD685">
        <f>VLOOKUP(MIN(90,BE685),mortality!$A$4:$G$76,saving_model!BA685+2,FALSE)</f>
        <v>4.688133845078217E-2</v>
      </c>
      <c r="BE685">
        <f t="shared" si="536"/>
        <v>104</v>
      </c>
      <c r="BF685" s="9">
        <f t="shared" si="563"/>
        <v>8.3717735912058888E-4</v>
      </c>
      <c r="BG685" s="7">
        <f>VLOOKUP(saving_model!AZ685,lapse!$B$4:$C$134,2,FALSE)</f>
        <v>0.01</v>
      </c>
      <c r="BI685">
        <f>discount_curve!K669</f>
        <v>0.49847339398799834</v>
      </c>
    </row>
    <row r="686" spans="1:61" x14ac:dyDescent="0.55000000000000004">
      <c r="A686">
        <f t="shared" si="564"/>
        <v>663</v>
      </c>
      <c r="B686" s="19">
        <f t="shared" ca="1" si="537"/>
        <v>0</v>
      </c>
      <c r="C686">
        <f t="shared" si="518"/>
        <v>0</v>
      </c>
      <c r="D686">
        <f t="shared" si="538"/>
        <v>0</v>
      </c>
      <c r="E686">
        <f t="shared" ca="1" si="539"/>
        <v>0</v>
      </c>
      <c r="F686">
        <f t="shared" si="519"/>
        <v>0</v>
      </c>
      <c r="G686">
        <f t="shared" si="540"/>
        <v>0</v>
      </c>
      <c r="H686">
        <f t="shared" si="541"/>
        <v>0</v>
      </c>
      <c r="I686" s="19">
        <f t="shared" si="542"/>
        <v>0</v>
      </c>
      <c r="J686" s="26">
        <f t="shared" si="543"/>
        <v>0</v>
      </c>
      <c r="L686" s="19">
        <f t="shared" si="544"/>
        <v>0</v>
      </c>
      <c r="M686" s="26">
        <f t="shared" si="520"/>
        <v>0</v>
      </c>
      <c r="N686" s="18">
        <f t="shared" si="545"/>
        <v>0</v>
      </c>
      <c r="O686" s="18">
        <f t="shared" si="546"/>
        <v>0</v>
      </c>
      <c r="P686" s="18">
        <f t="shared" si="547"/>
        <v>0</v>
      </c>
      <c r="Q686" s="18">
        <f t="shared" si="548"/>
        <v>0</v>
      </c>
      <c r="R686" s="18">
        <f t="shared" si="549"/>
        <v>0</v>
      </c>
      <c r="S686" s="26">
        <f t="shared" si="550"/>
        <v>0</v>
      </c>
      <c r="T686" s="27">
        <f t="shared" si="551"/>
        <v>0</v>
      </c>
      <c r="U686" s="27"/>
      <c r="V686" s="19">
        <f t="shared" si="521"/>
        <v>0</v>
      </c>
      <c r="W686" s="19">
        <f t="shared" ca="1" si="522"/>
        <v>0</v>
      </c>
      <c r="X686" s="19">
        <f t="shared" si="523"/>
        <v>0</v>
      </c>
      <c r="Y686" s="19">
        <f t="shared" si="524"/>
        <v>0</v>
      </c>
      <c r="Z686" s="19">
        <f t="shared" si="517"/>
        <v>0</v>
      </c>
      <c r="AA686" s="19">
        <f t="shared" ca="1" si="552"/>
        <v>0</v>
      </c>
      <c r="AB686">
        <f t="shared" si="515"/>
        <v>0</v>
      </c>
      <c r="AC686" s="19">
        <f t="shared" si="525"/>
        <v>0</v>
      </c>
      <c r="AD686" s="29">
        <f t="shared" si="516"/>
        <v>0</v>
      </c>
      <c r="AE686" s="19">
        <f t="shared" ca="1" si="526"/>
        <v>0</v>
      </c>
      <c r="AF686" s="29">
        <f t="shared" ca="1" si="553"/>
        <v>0</v>
      </c>
      <c r="AG686" s="19"/>
      <c r="AH686" s="19">
        <f t="shared" si="527"/>
        <v>0</v>
      </c>
      <c r="AI686" s="19">
        <f>SUM($AH$23:AH686)</f>
        <v>100000</v>
      </c>
      <c r="AJ686" s="19">
        <f t="shared" si="554"/>
        <v>167658.11265822899</v>
      </c>
      <c r="AK686" s="19">
        <f t="shared" ca="1" si="555"/>
        <v>167658.11265822899</v>
      </c>
      <c r="AL686" s="20">
        <f ca="1">IF($F$13,OFFSET(product_specs!$J$5,MIN(10,saving_model!AZ686),saving_model!$G$14),0)</f>
        <v>0</v>
      </c>
      <c r="AM686" s="19">
        <f t="shared" si="556"/>
        <v>167658.11265822899</v>
      </c>
      <c r="AN686" s="19">
        <f t="shared" si="565"/>
        <v>167810.90015192781</v>
      </c>
      <c r="AO686" s="19">
        <f t="shared" si="557"/>
        <v>0</v>
      </c>
      <c r="AP686" s="19">
        <f t="shared" si="558"/>
        <v>0</v>
      </c>
      <c r="AQ686" s="18">
        <f t="shared" si="528"/>
        <v>139.84241679327317</v>
      </c>
      <c r="AR686" s="18">
        <f t="shared" si="559"/>
        <v>0</v>
      </c>
      <c r="AS686" s="18">
        <f t="shared" si="560"/>
        <v>-25.890153811064962</v>
      </c>
      <c r="AT686" s="3">
        <f>return!Q669</f>
        <v>-1.5441039235264409E-4</v>
      </c>
      <c r="AU686" s="8">
        <f t="shared" si="529"/>
        <v>1.317270336359958</v>
      </c>
      <c r="AV686">
        <f t="shared" si="530"/>
        <v>0</v>
      </c>
      <c r="AW686">
        <f t="shared" si="531"/>
        <v>0</v>
      </c>
      <c r="AX686">
        <f t="shared" si="561"/>
        <v>0</v>
      </c>
      <c r="AY686">
        <f t="shared" si="532"/>
        <v>0</v>
      </c>
      <c r="AZ686">
        <f t="shared" si="533"/>
        <v>55</v>
      </c>
      <c r="BA686">
        <f t="shared" si="534"/>
        <v>5</v>
      </c>
      <c r="BB686">
        <f t="shared" si="562"/>
        <v>8.1709400070986149E-3</v>
      </c>
      <c r="BC686">
        <f t="shared" si="535"/>
        <v>9.376267690156434E-2</v>
      </c>
      <c r="BD686">
        <f>VLOOKUP(MIN(90,BE686),mortality!$A$4:$G$76,saving_model!BA686+2,FALSE)</f>
        <v>4.688133845078217E-2</v>
      </c>
      <c r="BE686">
        <f t="shared" si="536"/>
        <v>104</v>
      </c>
      <c r="BF686" s="9">
        <f t="shared" si="563"/>
        <v>8.3717735912058888E-4</v>
      </c>
      <c r="BG686" s="7">
        <f>VLOOKUP(saving_model!AZ686,lapse!$B$4:$C$134,2,FALSE)</f>
        <v>0.01</v>
      </c>
      <c r="BI686">
        <f>discount_curve!K670</f>
        <v>0.49794944039404648</v>
      </c>
    </row>
    <row r="687" spans="1:61" x14ac:dyDescent="0.55000000000000004">
      <c r="A687">
        <f t="shared" si="564"/>
        <v>664</v>
      </c>
      <c r="B687" s="19">
        <f t="shared" ca="1" si="537"/>
        <v>0</v>
      </c>
      <c r="C687">
        <f t="shared" si="518"/>
        <v>0</v>
      </c>
      <c r="D687">
        <f t="shared" si="538"/>
        <v>0</v>
      </c>
      <c r="E687">
        <f t="shared" ca="1" si="539"/>
        <v>0</v>
      </c>
      <c r="F687">
        <f t="shared" si="519"/>
        <v>0</v>
      </c>
      <c r="G687">
        <f t="shared" si="540"/>
        <v>0</v>
      </c>
      <c r="H687">
        <f t="shared" si="541"/>
        <v>0</v>
      </c>
      <c r="I687" s="19">
        <f t="shared" si="542"/>
        <v>0</v>
      </c>
      <c r="J687" s="26">
        <f t="shared" si="543"/>
        <v>0</v>
      </c>
      <c r="L687" s="19">
        <f t="shared" si="544"/>
        <v>0</v>
      </c>
      <c r="M687" s="26">
        <f t="shared" si="520"/>
        <v>0</v>
      </c>
      <c r="N687" s="18">
        <f t="shared" si="545"/>
        <v>0</v>
      </c>
      <c r="O687" s="18">
        <f t="shared" si="546"/>
        <v>0</v>
      </c>
      <c r="P687" s="18">
        <f t="shared" si="547"/>
        <v>0</v>
      </c>
      <c r="Q687" s="18">
        <f t="shared" si="548"/>
        <v>0</v>
      </c>
      <c r="R687" s="18">
        <f t="shared" si="549"/>
        <v>0</v>
      </c>
      <c r="S687" s="26">
        <f t="shared" si="550"/>
        <v>0</v>
      </c>
      <c r="T687" s="27">
        <f t="shared" si="551"/>
        <v>0</v>
      </c>
      <c r="U687" s="27"/>
      <c r="V687" s="19">
        <f t="shared" si="521"/>
        <v>0</v>
      </c>
      <c r="W687" s="19">
        <f t="shared" ca="1" si="522"/>
        <v>0</v>
      </c>
      <c r="X687" s="19">
        <f t="shared" si="523"/>
        <v>0</v>
      </c>
      <c r="Y687" s="19">
        <f t="shared" si="524"/>
        <v>0</v>
      </c>
      <c r="Z687" s="19">
        <f t="shared" si="517"/>
        <v>0</v>
      </c>
      <c r="AA687" s="19">
        <f t="shared" ca="1" si="552"/>
        <v>0</v>
      </c>
      <c r="AB687">
        <f t="shared" si="515"/>
        <v>0</v>
      </c>
      <c r="AC687" s="19">
        <f t="shared" si="525"/>
        <v>0</v>
      </c>
      <c r="AD687" s="29">
        <f t="shared" si="516"/>
        <v>0</v>
      </c>
      <c r="AE687" s="19">
        <f t="shared" ca="1" si="526"/>
        <v>0</v>
      </c>
      <c r="AF687" s="29">
        <f t="shared" ca="1" si="553"/>
        <v>0</v>
      </c>
      <c r="AG687" s="19"/>
      <c r="AH687" s="19">
        <f t="shared" si="527"/>
        <v>0</v>
      </c>
      <c r="AI687" s="19">
        <f>SUM($AH$23:AH687)</f>
        <v>100000</v>
      </c>
      <c r="AJ687" s="19">
        <f t="shared" si="554"/>
        <v>167441.26363591361</v>
      </c>
      <c r="AK687" s="19">
        <f t="shared" ca="1" si="555"/>
        <v>167441.26363591361</v>
      </c>
      <c r="AL687" s="20">
        <f ca="1">IF($F$13,OFFSET(product_specs!$J$5,MIN(10,saving_model!AZ687),saving_model!$G$14),0)</f>
        <v>0</v>
      </c>
      <c r="AM687" s="19">
        <f t="shared" si="556"/>
        <v>167441.26363591361</v>
      </c>
      <c r="AN687" s="19">
        <f t="shared" si="565"/>
        <v>167645.16758132348</v>
      </c>
      <c r="AO687" s="19">
        <f t="shared" si="557"/>
        <v>0</v>
      </c>
      <c r="AP687" s="19">
        <f t="shared" si="558"/>
        <v>0</v>
      </c>
      <c r="AQ687" s="18">
        <f t="shared" si="528"/>
        <v>139.70430631776955</v>
      </c>
      <c r="AR687" s="18">
        <f t="shared" si="559"/>
        <v>0</v>
      </c>
      <c r="AS687" s="18">
        <f t="shared" si="560"/>
        <v>-128.3992781842332</v>
      </c>
      <c r="AT687" s="3">
        <f>return!Q670</f>
        <v>-7.665378529978506E-4</v>
      </c>
      <c r="AU687" s="8">
        <f t="shared" si="529"/>
        <v>1.3178179451933041</v>
      </c>
      <c r="AV687">
        <f t="shared" si="530"/>
        <v>0</v>
      </c>
      <c r="AW687">
        <f t="shared" si="531"/>
        <v>0</v>
      </c>
      <c r="AX687">
        <f t="shared" si="561"/>
        <v>0</v>
      </c>
      <c r="AY687">
        <f t="shared" si="532"/>
        <v>0</v>
      </c>
      <c r="AZ687">
        <f t="shared" si="533"/>
        <v>55</v>
      </c>
      <c r="BA687">
        <f t="shared" si="534"/>
        <v>5</v>
      </c>
      <c r="BB687">
        <f t="shared" si="562"/>
        <v>8.1709400070986149E-3</v>
      </c>
      <c r="BC687">
        <f t="shared" si="535"/>
        <v>9.376267690156434E-2</v>
      </c>
      <c r="BD687">
        <f>VLOOKUP(MIN(90,BE687),mortality!$A$4:$G$76,saving_model!BA687+2,FALSE)</f>
        <v>4.688133845078217E-2</v>
      </c>
      <c r="BE687">
        <f t="shared" si="536"/>
        <v>104</v>
      </c>
      <c r="BF687" s="9">
        <f t="shared" si="563"/>
        <v>8.3717735912058888E-4</v>
      </c>
      <c r="BG687" s="7">
        <f>VLOOKUP(saving_model!AZ687,lapse!$B$4:$C$134,2,FALSE)</f>
        <v>0.01</v>
      </c>
      <c r="BI687">
        <f>discount_curve!K671</f>
        <v>0.4974260375363464</v>
      </c>
    </row>
    <row r="688" spans="1:61" x14ac:dyDescent="0.55000000000000004">
      <c r="A688">
        <f t="shared" si="564"/>
        <v>665</v>
      </c>
      <c r="B688" s="19">
        <f t="shared" ca="1" si="537"/>
        <v>0</v>
      </c>
      <c r="C688">
        <f t="shared" si="518"/>
        <v>0</v>
      </c>
      <c r="D688">
        <f t="shared" si="538"/>
        <v>0</v>
      </c>
      <c r="E688">
        <f t="shared" ca="1" si="539"/>
        <v>0</v>
      </c>
      <c r="F688">
        <f t="shared" si="519"/>
        <v>0</v>
      </c>
      <c r="G688">
        <f t="shared" si="540"/>
        <v>0</v>
      </c>
      <c r="H688">
        <f t="shared" si="541"/>
        <v>0</v>
      </c>
      <c r="I688" s="19">
        <f t="shared" si="542"/>
        <v>0</v>
      </c>
      <c r="J688" s="26">
        <f t="shared" si="543"/>
        <v>0</v>
      </c>
      <c r="L688" s="19">
        <f t="shared" si="544"/>
        <v>0</v>
      </c>
      <c r="M688" s="26">
        <f t="shared" si="520"/>
        <v>0</v>
      </c>
      <c r="N688" s="18">
        <f t="shared" si="545"/>
        <v>0</v>
      </c>
      <c r="O688" s="18">
        <f t="shared" si="546"/>
        <v>0</v>
      </c>
      <c r="P688" s="18">
        <f t="shared" si="547"/>
        <v>0</v>
      </c>
      <c r="Q688" s="18">
        <f t="shared" si="548"/>
        <v>0</v>
      </c>
      <c r="R688" s="18">
        <f t="shared" si="549"/>
        <v>0</v>
      </c>
      <c r="S688" s="26">
        <f t="shared" si="550"/>
        <v>0</v>
      </c>
      <c r="T688" s="27">
        <f t="shared" si="551"/>
        <v>0</v>
      </c>
      <c r="U688" s="27"/>
      <c r="V688" s="19">
        <f t="shared" si="521"/>
        <v>0</v>
      </c>
      <c r="W688" s="19">
        <f t="shared" ca="1" si="522"/>
        <v>0</v>
      </c>
      <c r="X688" s="19">
        <f t="shared" si="523"/>
        <v>0</v>
      </c>
      <c r="Y688" s="19">
        <f t="shared" si="524"/>
        <v>0</v>
      </c>
      <c r="Z688" s="19">
        <f t="shared" si="517"/>
        <v>0</v>
      </c>
      <c r="AA688" s="19">
        <f t="shared" ca="1" si="552"/>
        <v>0</v>
      </c>
      <c r="AB688">
        <f t="shared" si="515"/>
        <v>0</v>
      </c>
      <c r="AC688" s="19">
        <f t="shared" si="525"/>
        <v>0</v>
      </c>
      <c r="AD688" s="29">
        <f t="shared" si="516"/>
        <v>0</v>
      </c>
      <c r="AE688" s="19">
        <f t="shared" ca="1" si="526"/>
        <v>0</v>
      </c>
      <c r="AF688" s="29">
        <f t="shared" ca="1" si="553"/>
        <v>0</v>
      </c>
      <c r="AG688" s="19"/>
      <c r="AH688" s="19">
        <f t="shared" si="527"/>
        <v>0</v>
      </c>
      <c r="AI688" s="19">
        <f>SUM($AH$23:AH688)</f>
        <v>100000</v>
      </c>
      <c r="AJ688" s="19">
        <f t="shared" si="554"/>
        <v>167270.87478013517</v>
      </c>
      <c r="AK688" s="19">
        <f t="shared" ca="1" si="555"/>
        <v>167270.87478013517</v>
      </c>
      <c r="AL688" s="20">
        <f ca="1">IF($F$13,OFFSET(product_specs!$J$5,MIN(10,saving_model!AZ688),saving_model!$G$14),0)</f>
        <v>0</v>
      </c>
      <c r="AM688" s="19">
        <f t="shared" si="556"/>
        <v>167270.87478013517</v>
      </c>
      <c r="AN688" s="19">
        <f t="shared" si="565"/>
        <v>167377.0639968215</v>
      </c>
      <c r="AO688" s="19">
        <f t="shared" si="557"/>
        <v>0</v>
      </c>
      <c r="AP688" s="19">
        <f t="shared" si="558"/>
        <v>0</v>
      </c>
      <c r="AQ688" s="18">
        <f t="shared" si="528"/>
        <v>139.4808866640179</v>
      </c>
      <c r="AR688" s="18">
        <f t="shared" si="559"/>
        <v>0</v>
      </c>
      <c r="AS688" s="18">
        <f t="shared" si="560"/>
        <v>66.583339955376232</v>
      </c>
      <c r="AT688" s="3">
        <f>return!Q671</f>
        <v>3.9813622462792075E-4</v>
      </c>
      <c r="AU688" s="8">
        <f t="shared" si="529"/>
        <v>1.3183657816757712</v>
      </c>
      <c r="AV688">
        <f t="shared" si="530"/>
        <v>0</v>
      </c>
      <c r="AW688">
        <f t="shared" si="531"/>
        <v>0</v>
      </c>
      <c r="AX688">
        <f t="shared" si="561"/>
        <v>0</v>
      </c>
      <c r="AY688">
        <f t="shared" si="532"/>
        <v>0</v>
      </c>
      <c r="AZ688">
        <f t="shared" si="533"/>
        <v>55</v>
      </c>
      <c r="BA688">
        <f t="shared" si="534"/>
        <v>5</v>
      </c>
      <c r="BB688">
        <f t="shared" si="562"/>
        <v>8.1709400070986149E-3</v>
      </c>
      <c r="BC688">
        <f t="shared" si="535"/>
        <v>9.376267690156434E-2</v>
      </c>
      <c r="BD688">
        <f>VLOOKUP(MIN(90,BE688),mortality!$A$4:$G$76,saving_model!BA688+2,FALSE)</f>
        <v>4.688133845078217E-2</v>
      </c>
      <c r="BE688">
        <f t="shared" si="536"/>
        <v>104</v>
      </c>
      <c r="BF688" s="9">
        <f t="shared" si="563"/>
        <v>8.3717735912058888E-4</v>
      </c>
      <c r="BG688" s="7">
        <f>VLOOKUP(saving_model!AZ688,lapse!$B$4:$C$134,2,FALSE)</f>
        <v>0.01</v>
      </c>
      <c r="BI688">
        <f>discount_curve!K672</f>
        <v>0.49690318483601026</v>
      </c>
    </row>
    <row r="689" spans="1:61" x14ac:dyDescent="0.55000000000000004">
      <c r="A689">
        <f t="shared" si="564"/>
        <v>666</v>
      </c>
      <c r="B689" s="19">
        <f t="shared" ca="1" si="537"/>
        <v>0</v>
      </c>
      <c r="C689">
        <f t="shared" si="518"/>
        <v>0</v>
      </c>
      <c r="D689">
        <f t="shared" si="538"/>
        <v>0</v>
      </c>
      <c r="E689">
        <f t="shared" ca="1" si="539"/>
        <v>0</v>
      </c>
      <c r="F689">
        <f t="shared" si="519"/>
        <v>0</v>
      </c>
      <c r="G689">
        <f t="shared" si="540"/>
        <v>0</v>
      </c>
      <c r="H689">
        <f t="shared" si="541"/>
        <v>0</v>
      </c>
      <c r="I689" s="19">
        <f t="shared" si="542"/>
        <v>0</v>
      </c>
      <c r="J689" s="26">
        <f t="shared" si="543"/>
        <v>0</v>
      </c>
      <c r="L689" s="19">
        <f t="shared" si="544"/>
        <v>0</v>
      </c>
      <c r="M689" s="26">
        <f t="shared" si="520"/>
        <v>0</v>
      </c>
      <c r="N689" s="18">
        <f t="shared" si="545"/>
        <v>0</v>
      </c>
      <c r="O689" s="18">
        <f t="shared" si="546"/>
        <v>0</v>
      </c>
      <c r="P689" s="18">
        <f t="shared" si="547"/>
        <v>0</v>
      </c>
      <c r="Q689" s="18">
        <f t="shared" si="548"/>
        <v>0</v>
      </c>
      <c r="R689" s="18">
        <f t="shared" si="549"/>
        <v>0</v>
      </c>
      <c r="S689" s="26">
        <f t="shared" si="550"/>
        <v>0</v>
      </c>
      <c r="T689" s="27">
        <f t="shared" si="551"/>
        <v>0</v>
      </c>
      <c r="U689" s="27"/>
      <c r="V689" s="19">
        <f t="shared" si="521"/>
        <v>0</v>
      </c>
      <c r="W689" s="19">
        <f t="shared" ca="1" si="522"/>
        <v>0</v>
      </c>
      <c r="X689" s="19">
        <f t="shared" si="523"/>
        <v>0</v>
      </c>
      <c r="Y689" s="19">
        <f t="shared" si="524"/>
        <v>0</v>
      </c>
      <c r="Z689" s="19">
        <f t="shared" si="517"/>
        <v>0</v>
      </c>
      <c r="AA689" s="19">
        <f t="shared" ca="1" si="552"/>
        <v>0</v>
      </c>
      <c r="AB689">
        <f t="shared" si="515"/>
        <v>0</v>
      </c>
      <c r="AC689" s="19">
        <f t="shared" si="525"/>
        <v>0</v>
      </c>
      <c r="AD689" s="29">
        <f t="shared" si="516"/>
        <v>0</v>
      </c>
      <c r="AE689" s="19">
        <f t="shared" ca="1" si="526"/>
        <v>0</v>
      </c>
      <c r="AF689" s="29">
        <f t="shared" ca="1" si="553"/>
        <v>0</v>
      </c>
      <c r="AG689" s="19"/>
      <c r="AH689" s="19">
        <f t="shared" si="527"/>
        <v>0</v>
      </c>
      <c r="AI689" s="19">
        <f>SUM($AH$23:AH689)</f>
        <v>100000</v>
      </c>
      <c r="AJ689" s="19">
        <f t="shared" si="554"/>
        <v>167262.79724690373</v>
      </c>
      <c r="AK689" s="19">
        <f t="shared" ca="1" si="555"/>
        <v>167262.79724690373</v>
      </c>
      <c r="AL689" s="20">
        <f ca="1">IF($F$13,OFFSET(product_specs!$J$5,MIN(10,saving_model!AZ689),saving_model!$G$14),0)</f>
        <v>0</v>
      </c>
      <c r="AM689" s="19">
        <f t="shared" si="556"/>
        <v>167262.79724690373</v>
      </c>
      <c r="AN689" s="19">
        <f t="shared" si="565"/>
        <v>167304.16645011285</v>
      </c>
      <c r="AO689" s="19">
        <f t="shared" si="557"/>
        <v>0</v>
      </c>
      <c r="AP689" s="19">
        <f t="shared" si="558"/>
        <v>0</v>
      </c>
      <c r="AQ689" s="18">
        <f t="shared" si="528"/>
        <v>139.42013870842737</v>
      </c>
      <c r="AR689" s="18">
        <f t="shared" si="559"/>
        <v>0</v>
      </c>
      <c r="AS689" s="18">
        <f t="shared" si="560"/>
        <v>196.10187099863356</v>
      </c>
      <c r="AT689" s="3">
        <f>return!Q672</f>
        <v>1.1731054263877105E-3</v>
      </c>
      <c r="AU689" s="8">
        <f t="shared" si="529"/>
        <v>1.3189138459019967</v>
      </c>
      <c r="AV689">
        <f t="shared" si="530"/>
        <v>0</v>
      </c>
      <c r="AW689">
        <f t="shared" si="531"/>
        <v>0</v>
      </c>
      <c r="AX689">
        <f t="shared" si="561"/>
        <v>0</v>
      </c>
      <c r="AY689">
        <f t="shared" si="532"/>
        <v>0</v>
      </c>
      <c r="AZ689">
        <f t="shared" si="533"/>
        <v>55</v>
      </c>
      <c r="BA689">
        <f t="shared" si="534"/>
        <v>5</v>
      </c>
      <c r="BB689">
        <f t="shared" si="562"/>
        <v>8.1709400070986149E-3</v>
      </c>
      <c r="BC689">
        <f t="shared" si="535"/>
        <v>9.376267690156434E-2</v>
      </c>
      <c r="BD689">
        <f>VLOOKUP(MIN(90,BE689),mortality!$A$4:$G$76,saving_model!BA689+2,FALSE)</f>
        <v>4.688133845078217E-2</v>
      </c>
      <c r="BE689">
        <f t="shared" si="536"/>
        <v>104</v>
      </c>
      <c r="BF689" s="9">
        <f t="shared" si="563"/>
        <v>8.3717735912058888E-4</v>
      </c>
      <c r="BG689" s="7">
        <f>VLOOKUP(saving_model!AZ689,lapse!$B$4:$C$134,2,FALSE)</f>
        <v>0.01</v>
      </c>
      <c r="BI689">
        <f>discount_curve!K673</f>
        <v>0.49638088171475825</v>
      </c>
    </row>
    <row r="690" spans="1:61" x14ac:dyDescent="0.55000000000000004">
      <c r="A690">
        <f t="shared" si="564"/>
        <v>667</v>
      </c>
      <c r="B690" s="19">
        <f t="shared" ca="1" si="537"/>
        <v>0</v>
      </c>
      <c r="C690">
        <f t="shared" si="518"/>
        <v>0</v>
      </c>
      <c r="D690">
        <f t="shared" si="538"/>
        <v>0</v>
      </c>
      <c r="E690">
        <f t="shared" ca="1" si="539"/>
        <v>0</v>
      </c>
      <c r="F690">
        <f t="shared" si="519"/>
        <v>0</v>
      </c>
      <c r="G690">
        <f t="shared" si="540"/>
        <v>0</v>
      </c>
      <c r="H690">
        <f t="shared" si="541"/>
        <v>0</v>
      </c>
      <c r="I690" s="19">
        <f t="shared" si="542"/>
        <v>0</v>
      </c>
      <c r="J690" s="26">
        <f t="shared" si="543"/>
        <v>0</v>
      </c>
      <c r="L690" s="19">
        <f t="shared" si="544"/>
        <v>0</v>
      </c>
      <c r="M690" s="26">
        <f t="shared" si="520"/>
        <v>0</v>
      </c>
      <c r="N690" s="18">
        <f t="shared" si="545"/>
        <v>0</v>
      </c>
      <c r="O690" s="18">
        <f t="shared" si="546"/>
        <v>0</v>
      </c>
      <c r="P690" s="18">
        <f t="shared" si="547"/>
        <v>0</v>
      </c>
      <c r="Q690" s="18">
        <f t="shared" si="548"/>
        <v>0</v>
      </c>
      <c r="R690" s="18">
        <f t="shared" si="549"/>
        <v>0</v>
      </c>
      <c r="S690" s="26">
        <f t="shared" si="550"/>
        <v>0</v>
      </c>
      <c r="T690" s="27">
        <f t="shared" si="551"/>
        <v>0</v>
      </c>
      <c r="U690" s="27"/>
      <c r="V690" s="19">
        <f t="shared" si="521"/>
        <v>0</v>
      </c>
      <c r="W690" s="19">
        <f t="shared" ca="1" si="522"/>
        <v>0</v>
      </c>
      <c r="X690" s="19">
        <f t="shared" si="523"/>
        <v>0</v>
      </c>
      <c r="Y690" s="19">
        <f t="shared" si="524"/>
        <v>0</v>
      </c>
      <c r="Z690" s="19">
        <f t="shared" si="517"/>
        <v>0</v>
      </c>
      <c r="AA690" s="19">
        <f t="shared" ca="1" si="552"/>
        <v>0</v>
      </c>
      <c r="AB690">
        <f t="shared" si="515"/>
        <v>0</v>
      </c>
      <c r="AC690" s="19">
        <f t="shared" si="525"/>
        <v>0</v>
      </c>
      <c r="AD690" s="29">
        <f t="shared" si="516"/>
        <v>0</v>
      </c>
      <c r="AE690" s="19">
        <f t="shared" ca="1" si="526"/>
        <v>0</v>
      </c>
      <c r="AF690" s="29">
        <f t="shared" ca="1" si="553"/>
        <v>0</v>
      </c>
      <c r="AG690" s="19"/>
      <c r="AH690" s="19">
        <f t="shared" si="527"/>
        <v>0</v>
      </c>
      <c r="AI690" s="19">
        <f>SUM($AH$23:AH690)</f>
        <v>100000</v>
      </c>
      <c r="AJ690" s="19">
        <f t="shared" si="554"/>
        <v>167054.51463539986</v>
      </c>
      <c r="AK690" s="19">
        <f t="shared" ca="1" si="555"/>
        <v>167054.51463539986</v>
      </c>
      <c r="AL690" s="20">
        <f ca="1">IF($F$13,OFFSET(product_specs!$J$5,MIN(10,saving_model!AZ690),saving_model!$G$14),0)</f>
        <v>0</v>
      </c>
      <c r="AM690" s="19">
        <f t="shared" si="556"/>
        <v>167054.51463539986</v>
      </c>
      <c r="AN690" s="19">
        <f t="shared" si="565"/>
        <v>167360.84818240305</v>
      </c>
      <c r="AO690" s="19">
        <f t="shared" si="557"/>
        <v>0</v>
      </c>
      <c r="AP690" s="19">
        <f t="shared" si="558"/>
        <v>0</v>
      </c>
      <c r="AQ690" s="18">
        <f t="shared" si="528"/>
        <v>139.46737348533588</v>
      </c>
      <c r="AR690" s="18">
        <f t="shared" si="559"/>
        <v>0</v>
      </c>
      <c r="AS690" s="18">
        <f t="shared" si="560"/>
        <v>-333.7323470357386</v>
      </c>
      <c r="AT690" s="3">
        <f>return!Q673</f>
        <v>-1.9957516522189911E-3</v>
      </c>
      <c r="AU690" s="8">
        <f t="shared" si="529"/>
        <v>1.3194621379666567</v>
      </c>
      <c r="AV690">
        <f t="shared" si="530"/>
        <v>0</v>
      </c>
      <c r="AW690">
        <f t="shared" si="531"/>
        <v>0</v>
      </c>
      <c r="AX690">
        <f t="shared" si="561"/>
        <v>0</v>
      </c>
      <c r="AY690">
        <f t="shared" si="532"/>
        <v>0</v>
      </c>
      <c r="AZ690">
        <f t="shared" si="533"/>
        <v>55</v>
      </c>
      <c r="BA690">
        <f t="shared" si="534"/>
        <v>5</v>
      </c>
      <c r="BB690">
        <f t="shared" si="562"/>
        <v>8.1709400070986149E-3</v>
      </c>
      <c r="BC690">
        <f t="shared" si="535"/>
        <v>9.376267690156434E-2</v>
      </c>
      <c r="BD690">
        <f>VLOOKUP(MIN(90,BE690),mortality!$A$4:$G$76,saving_model!BA690+2,FALSE)</f>
        <v>4.688133845078217E-2</v>
      </c>
      <c r="BE690">
        <f t="shared" si="536"/>
        <v>104</v>
      </c>
      <c r="BF690" s="9">
        <f t="shared" si="563"/>
        <v>8.3717735912058888E-4</v>
      </c>
      <c r="BG690" s="7">
        <f>VLOOKUP(saving_model!AZ690,lapse!$B$4:$C$134,2,FALSE)</f>
        <v>0.01</v>
      </c>
      <c r="BI690">
        <f>discount_curve!K674</f>
        <v>0.49585912759491912</v>
      </c>
    </row>
    <row r="691" spans="1:61" x14ac:dyDescent="0.55000000000000004">
      <c r="A691">
        <f t="shared" si="564"/>
        <v>668</v>
      </c>
      <c r="B691" s="19">
        <f t="shared" ca="1" si="537"/>
        <v>0</v>
      </c>
      <c r="C691">
        <f t="shared" si="518"/>
        <v>0</v>
      </c>
      <c r="D691">
        <f t="shared" si="538"/>
        <v>0</v>
      </c>
      <c r="E691">
        <f t="shared" ca="1" si="539"/>
        <v>0</v>
      </c>
      <c r="F691">
        <f t="shared" si="519"/>
        <v>0</v>
      </c>
      <c r="G691">
        <f t="shared" si="540"/>
        <v>0</v>
      </c>
      <c r="H691">
        <f t="shared" si="541"/>
        <v>0</v>
      </c>
      <c r="I691" s="19">
        <f t="shared" si="542"/>
        <v>0</v>
      </c>
      <c r="J691" s="26">
        <f t="shared" si="543"/>
        <v>0</v>
      </c>
      <c r="L691" s="19">
        <f t="shared" si="544"/>
        <v>0</v>
      </c>
      <c r="M691" s="26">
        <f t="shared" si="520"/>
        <v>0</v>
      </c>
      <c r="N691" s="18">
        <f t="shared" si="545"/>
        <v>0</v>
      </c>
      <c r="O691" s="18">
        <f t="shared" si="546"/>
        <v>0</v>
      </c>
      <c r="P691" s="18">
        <f t="shared" si="547"/>
        <v>0</v>
      </c>
      <c r="Q691" s="18">
        <f t="shared" si="548"/>
        <v>0</v>
      </c>
      <c r="R691" s="18">
        <f t="shared" si="549"/>
        <v>0</v>
      </c>
      <c r="S691" s="26">
        <f t="shared" si="550"/>
        <v>0</v>
      </c>
      <c r="T691" s="27">
        <f t="shared" si="551"/>
        <v>0</v>
      </c>
      <c r="U691" s="27"/>
      <c r="V691" s="19">
        <f t="shared" si="521"/>
        <v>0</v>
      </c>
      <c r="W691" s="19">
        <f t="shared" ca="1" si="522"/>
        <v>0</v>
      </c>
      <c r="X691" s="19">
        <f t="shared" si="523"/>
        <v>0</v>
      </c>
      <c r="Y691" s="19">
        <f t="shared" si="524"/>
        <v>0</v>
      </c>
      <c r="Z691" s="19">
        <f t="shared" si="517"/>
        <v>0</v>
      </c>
      <c r="AA691" s="19">
        <f t="shared" ca="1" si="552"/>
        <v>0</v>
      </c>
      <c r="AB691">
        <f t="shared" si="515"/>
        <v>0</v>
      </c>
      <c r="AC691" s="19">
        <f t="shared" si="525"/>
        <v>0</v>
      </c>
      <c r="AD691" s="29">
        <f t="shared" si="516"/>
        <v>0</v>
      </c>
      <c r="AE691" s="19">
        <f t="shared" ca="1" si="526"/>
        <v>0</v>
      </c>
      <c r="AF691" s="29">
        <f t="shared" ca="1" si="553"/>
        <v>0</v>
      </c>
      <c r="AG691" s="19"/>
      <c r="AH691" s="19">
        <f t="shared" si="527"/>
        <v>0</v>
      </c>
      <c r="AI691" s="19">
        <f>SUM($AH$23:AH691)</f>
        <v>100000</v>
      </c>
      <c r="AJ691" s="19">
        <f t="shared" si="554"/>
        <v>168061.66634776402</v>
      </c>
      <c r="AK691" s="19">
        <f t="shared" ca="1" si="555"/>
        <v>168061.66634776402</v>
      </c>
      <c r="AL691" s="20">
        <f ca="1">IF($F$13,OFFSET(product_specs!$J$5,MIN(10,saving_model!AZ691),saving_model!$G$14),0)</f>
        <v>0</v>
      </c>
      <c r="AM691" s="19">
        <f t="shared" si="556"/>
        <v>168061.66634776402</v>
      </c>
      <c r="AN691" s="19">
        <f t="shared" si="565"/>
        <v>166887.64846188197</v>
      </c>
      <c r="AO691" s="19">
        <f t="shared" si="557"/>
        <v>0</v>
      </c>
      <c r="AP691" s="19">
        <f t="shared" si="558"/>
        <v>0</v>
      </c>
      <c r="AQ691" s="18">
        <f t="shared" si="528"/>
        <v>139.07304038490165</v>
      </c>
      <c r="AR691" s="18">
        <f t="shared" si="559"/>
        <v>0</v>
      </c>
      <c r="AS691" s="18">
        <f t="shared" si="560"/>
        <v>2626.1818525339454</v>
      </c>
      <c r="AT691" s="3">
        <f>return!Q674</f>
        <v>1.5749351056796979E-2</v>
      </c>
      <c r="AU691" s="8">
        <f t="shared" si="529"/>
        <v>1.3200106579644673</v>
      </c>
      <c r="AV691">
        <f t="shared" si="530"/>
        <v>0</v>
      </c>
      <c r="AW691">
        <f t="shared" si="531"/>
        <v>0</v>
      </c>
      <c r="AX691">
        <f t="shared" si="561"/>
        <v>0</v>
      </c>
      <c r="AY691">
        <f t="shared" si="532"/>
        <v>0</v>
      </c>
      <c r="AZ691">
        <f t="shared" si="533"/>
        <v>55</v>
      </c>
      <c r="BA691">
        <f t="shared" si="534"/>
        <v>5</v>
      </c>
      <c r="BB691">
        <f t="shared" si="562"/>
        <v>8.1709400070986149E-3</v>
      </c>
      <c r="BC691">
        <f t="shared" si="535"/>
        <v>9.376267690156434E-2</v>
      </c>
      <c r="BD691">
        <f>VLOOKUP(MIN(90,BE691),mortality!$A$4:$G$76,saving_model!BA691+2,FALSE)</f>
        <v>4.688133845078217E-2</v>
      </c>
      <c r="BE691">
        <f t="shared" si="536"/>
        <v>104</v>
      </c>
      <c r="BF691" s="9">
        <f t="shared" si="563"/>
        <v>8.3717735912058888E-4</v>
      </c>
      <c r="BG691" s="7">
        <f>VLOOKUP(saving_model!AZ691,lapse!$B$4:$C$134,2,FALSE)</f>
        <v>0.01</v>
      </c>
      <c r="BI691">
        <f>discount_curve!K675</f>
        <v>0.49533792189942827</v>
      </c>
    </row>
    <row r="692" spans="1:61" x14ac:dyDescent="0.55000000000000004">
      <c r="A692">
        <f t="shared" si="564"/>
        <v>669</v>
      </c>
      <c r="B692" s="19">
        <f t="shared" ca="1" si="537"/>
        <v>0</v>
      </c>
      <c r="C692">
        <f t="shared" si="518"/>
        <v>0</v>
      </c>
      <c r="D692">
        <f t="shared" si="538"/>
        <v>0</v>
      </c>
      <c r="E692">
        <f t="shared" ca="1" si="539"/>
        <v>0</v>
      </c>
      <c r="F692">
        <f t="shared" si="519"/>
        <v>0</v>
      </c>
      <c r="G692">
        <f t="shared" si="540"/>
        <v>0</v>
      </c>
      <c r="H692">
        <f t="shared" si="541"/>
        <v>0</v>
      </c>
      <c r="I692" s="19">
        <f t="shared" si="542"/>
        <v>0</v>
      </c>
      <c r="J692" s="26">
        <f t="shared" si="543"/>
        <v>0</v>
      </c>
      <c r="L692" s="19">
        <f t="shared" si="544"/>
        <v>0</v>
      </c>
      <c r="M692" s="26">
        <f t="shared" si="520"/>
        <v>0</v>
      </c>
      <c r="N692" s="18">
        <f t="shared" si="545"/>
        <v>0</v>
      </c>
      <c r="O692" s="18">
        <f t="shared" si="546"/>
        <v>0</v>
      </c>
      <c r="P692" s="18">
        <f t="shared" si="547"/>
        <v>0</v>
      </c>
      <c r="Q692" s="18">
        <f t="shared" si="548"/>
        <v>0</v>
      </c>
      <c r="R692" s="18">
        <f t="shared" si="549"/>
        <v>0</v>
      </c>
      <c r="S692" s="26">
        <f t="shared" si="550"/>
        <v>0</v>
      </c>
      <c r="T692" s="27">
        <f t="shared" si="551"/>
        <v>0</v>
      </c>
      <c r="U692" s="27"/>
      <c r="V692" s="19">
        <f t="shared" si="521"/>
        <v>0</v>
      </c>
      <c r="W692" s="19">
        <f t="shared" ca="1" si="522"/>
        <v>0</v>
      </c>
      <c r="X692" s="19">
        <f t="shared" si="523"/>
        <v>0</v>
      </c>
      <c r="Y692" s="19">
        <f t="shared" si="524"/>
        <v>0</v>
      </c>
      <c r="Z692" s="19">
        <f t="shared" si="517"/>
        <v>0</v>
      </c>
      <c r="AA692" s="19">
        <f t="shared" ca="1" si="552"/>
        <v>0</v>
      </c>
      <c r="AB692">
        <f t="shared" ref="AB692:AB755" si="566">O692</f>
        <v>0</v>
      </c>
      <c r="AC692" s="19">
        <f t="shared" si="525"/>
        <v>0</v>
      </c>
      <c r="AD692" s="29">
        <f t="shared" ref="AD692:AD755" si="567">AB692-AC692</f>
        <v>0</v>
      </c>
      <c r="AE692" s="19">
        <f t="shared" ca="1" si="526"/>
        <v>0</v>
      </c>
      <c r="AF692" s="29">
        <f t="shared" ca="1" si="553"/>
        <v>0</v>
      </c>
      <c r="AG692" s="19"/>
      <c r="AH692" s="19">
        <f t="shared" si="527"/>
        <v>0</v>
      </c>
      <c r="AI692" s="19">
        <f>SUM($AH$23:AH692)</f>
        <v>100000</v>
      </c>
      <c r="AJ692" s="19">
        <f t="shared" si="554"/>
        <v>168125.3980460545</v>
      </c>
      <c r="AK692" s="19">
        <f t="shared" ca="1" si="555"/>
        <v>168125.3980460545</v>
      </c>
      <c r="AL692" s="20">
        <f ca="1">IF($F$13,OFFSET(product_specs!$J$5,MIN(10,saving_model!AZ692),saving_model!$G$14),0)</f>
        <v>0</v>
      </c>
      <c r="AM692" s="19">
        <f t="shared" si="556"/>
        <v>168125.3980460545</v>
      </c>
      <c r="AN692" s="19">
        <f t="shared" si="565"/>
        <v>169374.757274031</v>
      </c>
      <c r="AO692" s="19">
        <f t="shared" si="557"/>
        <v>0</v>
      </c>
      <c r="AP692" s="19">
        <f t="shared" si="558"/>
        <v>0</v>
      </c>
      <c r="AQ692" s="18">
        <f t="shared" si="528"/>
        <v>141.14563106169251</v>
      </c>
      <c r="AR692" s="18">
        <f t="shared" si="559"/>
        <v>0</v>
      </c>
      <c r="AS692" s="18">
        <f t="shared" si="560"/>
        <v>-2216.4271938296151</v>
      </c>
      <c r="AT692" s="3">
        <f>return!Q675</f>
        <v>-1.3096849806086941E-2</v>
      </c>
      <c r="AU692" s="8">
        <f t="shared" si="529"/>
        <v>1.3205594059901835</v>
      </c>
      <c r="AV692">
        <f t="shared" si="530"/>
        <v>0</v>
      </c>
      <c r="AW692">
        <f t="shared" si="531"/>
        <v>0</v>
      </c>
      <c r="AX692">
        <f t="shared" si="561"/>
        <v>0</v>
      </c>
      <c r="AY692">
        <f t="shared" si="532"/>
        <v>0</v>
      </c>
      <c r="AZ692">
        <f t="shared" si="533"/>
        <v>55</v>
      </c>
      <c r="BA692">
        <f t="shared" si="534"/>
        <v>5</v>
      </c>
      <c r="BB692">
        <f t="shared" si="562"/>
        <v>8.1709400070986149E-3</v>
      </c>
      <c r="BC692">
        <f t="shared" si="535"/>
        <v>9.376267690156434E-2</v>
      </c>
      <c r="BD692">
        <f>VLOOKUP(MIN(90,BE692),mortality!$A$4:$G$76,saving_model!BA692+2,FALSE)</f>
        <v>4.688133845078217E-2</v>
      </c>
      <c r="BE692">
        <f t="shared" si="536"/>
        <v>104</v>
      </c>
      <c r="BF692" s="9">
        <f t="shared" si="563"/>
        <v>8.3717735912058888E-4</v>
      </c>
      <c r="BG692" s="7">
        <f>VLOOKUP(saving_model!AZ692,lapse!$B$4:$C$134,2,FALSE)</f>
        <v>0.01</v>
      </c>
      <c r="BI692">
        <f>discount_curve!K676</f>
        <v>0.49481726405182791</v>
      </c>
    </row>
    <row r="693" spans="1:61" x14ac:dyDescent="0.55000000000000004">
      <c r="A693">
        <f t="shared" si="564"/>
        <v>670</v>
      </c>
      <c r="B693" s="19">
        <f t="shared" ca="1" si="537"/>
        <v>0</v>
      </c>
      <c r="C693">
        <f t="shared" si="518"/>
        <v>0</v>
      </c>
      <c r="D693">
        <f t="shared" si="538"/>
        <v>0</v>
      </c>
      <c r="E693">
        <f t="shared" ca="1" si="539"/>
        <v>0</v>
      </c>
      <c r="F693">
        <f t="shared" si="519"/>
        <v>0</v>
      </c>
      <c r="G693">
        <f t="shared" si="540"/>
        <v>0</v>
      </c>
      <c r="H693">
        <f t="shared" si="541"/>
        <v>0</v>
      </c>
      <c r="I693" s="19">
        <f t="shared" si="542"/>
        <v>0</v>
      </c>
      <c r="J693" s="26">
        <f t="shared" si="543"/>
        <v>0</v>
      </c>
      <c r="L693" s="19">
        <f t="shared" si="544"/>
        <v>0</v>
      </c>
      <c r="M693" s="26">
        <f t="shared" si="520"/>
        <v>0</v>
      </c>
      <c r="N693" s="18">
        <f t="shared" si="545"/>
        <v>0</v>
      </c>
      <c r="O693" s="18">
        <f t="shared" si="546"/>
        <v>0</v>
      </c>
      <c r="P693" s="18">
        <f t="shared" si="547"/>
        <v>0</v>
      </c>
      <c r="Q693" s="18">
        <f t="shared" si="548"/>
        <v>0</v>
      </c>
      <c r="R693" s="18">
        <f t="shared" si="549"/>
        <v>0</v>
      </c>
      <c r="S693" s="26">
        <f t="shared" si="550"/>
        <v>0</v>
      </c>
      <c r="T693" s="27">
        <f t="shared" si="551"/>
        <v>0</v>
      </c>
      <c r="U693" s="27"/>
      <c r="V693" s="19">
        <f t="shared" si="521"/>
        <v>0</v>
      </c>
      <c r="W693" s="19">
        <f t="shared" ca="1" si="522"/>
        <v>0</v>
      </c>
      <c r="X693" s="19">
        <f t="shared" si="523"/>
        <v>0</v>
      </c>
      <c r="Y693" s="19">
        <f t="shared" si="524"/>
        <v>0</v>
      </c>
      <c r="Z693" s="19">
        <f t="shared" si="517"/>
        <v>0</v>
      </c>
      <c r="AA693" s="19">
        <f t="shared" ca="1" si="552"/>
        <v>0</v>
      </c>
      <c r="AB693">
        <f t="shared" si="566"/>
        <v>0</v>
      </c>
      <c r="AC693" s="19">
        <f t="shared" si="525"/>
        <v>0</v>
      </c>
      <c r="AD693" s="29">
        <f t="shared" si="567"/>
        <v>0</v>
      </c>
      <c r="AE693" s="19">
        <f t="shared" ca="1" si="526"/>
        <v>0</v>
      </c>
      <c r="AF693" s="29">
        <f t="shared" ca="1" si="553"/>
        <v>0</v>
      </c>
      <c r="AG693" s="19"/>
      <c r="AH693" s="19">
        <f t="shared" si="527"/>
        <v>0</v>
      </c>
      <c r="AI693" s="19">
        <f>SUM($AH$23:AH693)</f>
        <v>100000</v>
      </c>
      <c r="AJ693" s="19">
        <f t="shared" si="554"/>
        <v>166759.4356554409</v>
      </c>
      <c r="AK693" s="19">
        <f t="shared" ca="1" si="555"/>
        <v>166759.4356554409</v>
      </c>
      <c r="AL693" s="20">
        <f ca="1">IF($F$13,OFFSET(product_specs!$J$5,MIN(10,saving_model!AZ693),saving_model!$G$14),0)</f>
        <v>0</v>
      </c>
      <c r="AM693" s="19">
        <f t="shared" si="556"/>
        <v>166759.4356554409</v>
      </c>
      <c r="AN693" s="19">
        <f t="shared" si="565"/>
        <v>167017.18444913969</v>
      </c>
      <c r="AO693" s="19">
        <f t="shared" si="557"/>
        <v>0</v>
      </c>
      <c r="AP693" s="19">
        <f t="shared" si="558"/>
        <v>0</v>
      </c>
      <c r="AQ693" s="18">
        <f t="shared" si="528"/>
        <v>139.18098704094976</v>
      </c>
      <c r="AR693" s="18">
        <f t="shared" si="559"/>
        <v>0</v>
      </c>
      <c r="AS693" s="18">
        <f t="shared" si="560"/>
        <v>-237.13561331565793</v>
      </c>
      <c r="AT693" s="3">
        <f>return!Q676</f>
        <v>-1.4210118074040601E-3</v>
      </c>
      <c r="AU693" s="8">
        <f t="shared" si="529"/>
        <v>1.3211083821386003</v>
      </c>
      <c r="AV693">
        <f t="shared" si="530"/>
        <v>0</v>
      </c>
      <c r="AW693">
        <f t="shared" si="531"/>
        <v>0</v>
      </c>
      <c r="AX693">
        <f t="shared" si="561"/>
        <v>0</v>
      </c>
      <c r="AY693">
        <f t="shared" si="532"/>
        <v>0</v>
      </c>
      <c r="AZ693">
        <f t="shared" si="533"/>
        <v>55</v>
      </c>
      <c r="BA693">
        <f t="shared" si="534"/>
        <v>5</v>
      </c>
      <c r="BB693">
        <f t="shared" si="562"/>
        <v>8.1709400070986149E-3</v>
      </c>
      <c r="BC693">
        <f t="shared" si="535"/>
        <v>9.376267690156434E-2</v>
      </c>
      <c r="BD693">
        <f>VLOOKUP(MIN(90,BE693),mortality!$A$4:$G$76,saving_model!BA693+2,FALSE)</f>
        <v>4.688133845078217E-2</v>
      </c>
      <c r="BE693">
        <f t="shared" si="536"/>
        <v>104</v>
      </c>
      <c r="BF693" s="9">
        <f t="shared" si="563"/>
        <v>8.3717735912058888E-4</v>
      </c>
      <c r="BG693" s="7">
        <f>VLOOKUP(saving_model!AZ693,lapse!$B$4:$C$134,2,FALSE)</f>
        <v>0.01</v>
      </c>
      <c r="BI693">
        <f>discount_curve!K677</f>
        <v>0.49429715347626607</v>
      </c>
    </row>
    <row r="694" spans="1:61" x14ac:dyDescent="0.55000000000000004">
      <c r="A694">
        <f t="shared" si="564"/>
        <v>671</v>
      </c>
      <c r="B694" s="19">
        <f t="shared" ca="1" si="537"/>
        <v>0</v>
      </c>
      <c r="C694">
        <f t="shared" si="518"/>
        <v>0</v>
      </c>
      <c r="D694">
        <f t="shared" si="538"/>
        <v>0</v>
      </c>
      <c r="E694">
        <f t="shared" ca="1" si="539"/>
        <v>0</v>
      </c>
      <c r="F694">
        <f t="shared" si="519"/>
        <v>0</v>
      </c>
      <c r="G694">
        <f t="shared" si="540"/>
        <v>0</v>
      </c>
      <c r="H694">
        <f t="shared" si="541"/>
        <v>0</v>
      </c>
      <c r="I694" s="19">
        <f t="shared" si="542"/>
        <v>0</v>
      </c>
      <c r="J694" s="26">
        <f t="shared" si="543"/>
        <v>0</v>
      </c>
      <c r="L694" s="19">
        <f t="shared" si="544"/>
        <v>0</v>
      </c>
      <c r="M694" s="26">
        <f t="shared" si="520"/>
        <v>0</v>
      </c>
      <c r="N694" s="18">
        <f t="shared" si="545"/>
        <v>0</v>
      </c>
      <c r="O694" s="18">
        <f t="shared" si="546"/>
        <v>0</v>
      </c>
      <c r="P694" s="18">
        <f t="shared" si="547"/>
        <v>0</v>
      </c>
      <c r="Q694" s="18">
        <f t="shared" si="548"/>
        <v>0</v>
      </c>
      <c r="R694" s="18">
        <f t="shared" si="549"/>
        <v>0</v>
      </c>
      <c r="S694" s="26">
        <f t="shared" si="550"/>
        <v>0</v>
      </c>
      <c r="T694" s="27">
        <f t="shared" si="551"/>
        <v>0</v>
      </c>
      <c r="U694" s="27"/>
      <c r="V694" s="19">
        <f t="shared" si="521"/>
        <v>0</v>
      </c>
      <c r="W694" s="19">
        <f t="shared" ca="1" si="522"/>
        <v>0</v>
      </c>
      <c r="X694" s="19">
        <f t="shared" si="523"/>
        <v>0</v>
      </c>
      <c r="Y694" s="19">
        <f t="shared" si="524"/>
        <v>0</v>
      </c>
      <c r="Z694" s="19">
        <f t="shared" si="517"/>
        <v>0</v>
      </c>
      <c r="AA694" s="19">
        <f t="shared" ca="1" si="552"/>
        <v>0</v>
      </c>
      <c r="AB694">
        <f t="shared" si="566"/>
        <v>0</v>
      </c>
      <c r="AC694" s="19">
        <f t="shared" si="525"/>
        <v>0</v>
      </c>
      <c r="AD694" s="29">
        <f t="shared" si="567"/>
        <v>0</v>
      </c>
      <c r="AE694" s="19">
        <f t="shared" ca="1" si="526"/>
        <v>0</v>
      </c>
      <c r="AF694" s="29">
        <f t="shared" ca="1" si="553"/>
        <v>0</v>
      </c>
      <c r="AG694" s="19"/>
      <c r="AH694" s="19">
        <f t="shared" si="527"/>
        <v>0</v>
      </c>
      <c r="AI694" s="19">
        <f>SUM($AH$23:AH694)</f>
        <v>100000</v>
      </c>
      <c r="AJ694" s="19">
        <f t="shared" si="554"/>
        <v>167575.79560626531</v>
      </c>
      <c r="AK694" s="19">
        <f t="shared" ca="1" si="555"/>
        <v>167575.79560626531</v>
      </c>
      <c r="AL694" s="20">
        <f ca="1">IF($F$13,OFFSET(product_specs!$J$5,MIN(10,saving_model!AZ694),saving_model!$G$14),0)</f>
        <v>0</v>
      </c>
      <c r="AM694" s="19">
        <f t="shared" si="556"/>
        <v>167575.79560626531</v>
      </c>
      <c r="AN694" s="19">
        <f t="shared" si="565"/>
        <v>166640.86784878309</v>
      </c>
      <c r="AO694" s="19">
        <f t="shared" si="557"/>
        <v>0</v>
      </c>
      <c r="AP694" s="19">
        <f t="shared" si="558"/>
        <v>0</v>
      </c>
      <c r="AQ694" s="18">
        <f t="shared" si="528"/>
        <v>138.8673898739859</v>
      </c>
      <c r="AR694" s="18">
        <f t="shared" si="559"/>
        <v>0</v>
      </c>
      <c r="AS694" s="18">
        <f t="shared" si="560"/>
        <v>2147.5902947124018</v>
      </c>
      <c r="AT694" s="3">
        <f>return!Q677</f>
        <v>1.289828523857528E-2</v>
      </c>
      <c r="AU694" s="8">
        <f t="shared" si="529"/>
        <v>1.3216575865045512</v>
      </c>
      <c r="AV694">
        <f t="shared" si="530"/>
        <v>0</v>
      </c>
      <c r="AW694">
        <f t="shared" si="531"/>
        <v>0</v>
      </c>
      <c r="AX694">
        <f t="shared" si="561"/>
        <v>0</v>
      </c>
      <c r="AY694">
        <f t="shared" si="532"/>
        <v>0</v>
      </c>
      <c r="AZ694">
        <f t="shared" si="533"/>
        <v>55</v>
      </c>
      <c r="BA694">
        <f t="shared" si="534"/>
        <v>5</v>
      </c>
      <c r="BB694">
        <f t="shared" si="562"/>
        <v>8.1709400070986149E-3</v>
      </c>
      <c r="BC694">
        <f t="shared" si="535"/>
        <v>9.376267690156434E-2</v>
      </c>
      <c r="BD694">
        <f>VLOOKUP(MIN(90,BE694),mortality!$A$4:$G$76,saving_model!BA694+2,FALSE)</f>
        <v>4.688133845078217E-2</v>
      </c>
      <c r="BE694">
        <f t="shared" si="536"/>
        <v>104</v>
      </c>
      <c r="BF694" s="9">
        <f t="shared" si="563"/>
        <v>8.3717735912058888E-4</v>
      </c>
      <c r="BG694" s="7">
        <f>VLOOKUP(saving_model!AZ694,lapse!$B$4:$C$134,2,FALSE)</f>
        <v>0.01</v>
      </c>
      <c r="BI694">
        <f>discount_curve!K678</f>
        <v>0.4937775895974959</v>
      </c>
    </row>
    <row r="695" spans="1:61" x14ac:dyDescent="0.55000000000000004">
      <c r="A695">
        <f t="shared" si="564"/>
        <v>672</v>
      </c>
      <c r="B695" s="19">
        <f t="shared" ca="1" si="537"/>
        <v>0</v>
      </c>
      <c r="C695">
        <f t="shared" si="518"/>
        <v>0</v>
      </c>
      <c r="D695">
        <f t="shared" si="538"/>
        <v>0</v>
      </c>
      <c r="E695">
        <f t="shared" ca="1" si="539"/>
        <v>0</v>
      </c>
      <c r="F695">
        <f t="shared" si="519"/>
        <v>0</v>
      </c>
      <c r="G695">
        <f t="shared" si="540"/>
        <v>0</v>
      </c>
      <c r="H695">
        <f t="shared" si="541"/>
        <v>0</v>
      </c>
      <c r="I695" s="19">
        <f t="shared" si="542"/>
        <v>0</v>
      </c>
      <c r="J695" s="26">
        <f t="shared" si="543"/>
        <v>0</v>
      </c>
      <c r="L695" s="19">
        <f t="shared" si="544"/>
        <v>0</v>
      </c>
      <c r="M695" s="26">
        <f t="shared" si="520"/>
        <v>0</v>
      </c>
      <c r="N695" s="18">
        <f t="shared" si="545"/>
        <v>0</v>
      </c>
      <c r="O695" s="18">
        <f t="shared" si="546"/>
        <v>0</v>
      </c>
      <c r="P695" s="18">
        <f t="shared" si="547"/>
        <v>0</v>
      </c>
      <c r="Q695" s="18">
        <f t="shared" si="548"/>
        <v>0</v>
      </c>
      <c r="R695" s="18">
        <f t="shared" si="549"/>
        <v>0</v>
      </c>
      <c r="S695" s="26">
        <f t="shared" si="550"/>
        <v>0</v>
      </c>
      <c r="T695" s="27">
        <f t="shared" si="551"/>
        <v>0</v>
      </c>
      <c r="U695" s="27"/>
      <c r="V695" s="19">
        <f t="shared" si="521"/>
        <v>0</v>
      </c>
      <c r="W695" s="19">
        <f t="shared" ca="1" si="522"/>
        <v>0</v>
      </c>
      <c r="X695" s="19">
        <f t="shared" si="523"/>
        <v>0</v>
      </c>
      <c r="Y695" s="19">
        <f t="shared" si="524"/>
        <v>0</v>
      </c>
      <c r="Z695" s="19">
        <f t="shared" si="517"/>
        <v>0</v>
      </c>
      <c r="AA695" s="19">
        <f t="shared" ca="1" si="552"/>
        <v>0</v>
      </c>
      <c r="AB695">
        <f t="shared" si="566"/>
        <v>0</v>
      </c>
      <c r="AC695" s="19">
        <f t="shared" si="525"/>
        <v>0</v>
      </c>
      <c r="AD695" s="29">
        <f t="shared" si="567"/>
        <v>0</v>
      </c>
      <c r="AE695" s="19">
        <f t="shared" ca="1" si="526"/>
        <v>0</v>
      </c>
      <c r="AF695" s="29">
        <f t="shared" ca="1" si="553"/>
        <v>0</v>
      </c>
      <c r="AG695" s="19"/>
      <c r="AH695" s="19">
        <f t="shared" si="527"/>
        <v>0</v>
      </c>
      <c r="AI695" s="19">
        <f>SUM($AH$23:AH695)</f>
        <v>100000</v>
      </c>
      <c r="AJ695" s="19">
        <f t="shared" si="554"/>
        <v>170899.31181003316</v>
      </c>
      <c r="AK695" s="19">
        <f t="shared" ca="1" si="555"/>
        <v>170899.31181003316</v>
      </c>
      <c r="AL695" s="20">
        <f ca="1">IF($F$13,OFFSET(product_specs!$J$5,MIN(10,saving_model!AZ695),saving_model!$G$14),0)</f>
        <v>0</v>
      </c>
      <c r="AM695" s="19">
        <f t="shared" si="556"/>
        <v>170899.31181003316</v>
      </c>
      <c r="AN695" s="19">
        <f t="shared" si="565"/>
        <v>168649.59075362151</v>
      </c>
      <c r="AO695" s="19">
        <f t="shared" si="557"/>
        <v>0</v>
      </c>
      <c r="AP695" s="19">
        <f t="shared" si="558"/>
        <v>0</v>
      </c>
      <c r="AQ695" s="18">
        <f t="shared" si="528"/>
        <v>140.54132562801792</v>
      </c>
      <c r="AR695" s="18">
        <f t="shared" si="559"/>
        <v>0</v>
      </c>
      <c r="AS695" s="18">
        <f t="shared" si="560"/>
        <v>4780.5247640793505</v>
      </c>
      <c r="AT695" s="3">
        <f>return!Q678</f>
        <v>2.8369543240003514E-2</v>
      </c>
      <c r="AU695" s="8">
        <f t="shared" si="529"/>
        <v>1.3222070191829098</v>
      </c>
      <c r="AV695">
        <f t="shared" si="530"/>
        <v>0</v>
      </c>
      <c r="AW695">
        <f t="shared" si="531"/>
        <v>0</v>
      </c>
      <c r="AX695">
        <f t="shared" si="561"/>
        <v>0</v>
      </c>
      <c r="AY695">
        <f t="shared" si="532"/>
        <v>0</v>
      </c>
      <c r="AZ695">
        <f t="shared" si="533"/>
        <v>56</v>
      </c>
      <c r="BA695">
        <f t="shared" si="534"/>
        <v>5</v>
      </c>
      <c r="BB695">
        <f t="shared" si="562"/>
        <v>8.1709400070986149E-3</v>
      </c>
      <c r="BC695">
        <f t="shared" si="535"/>
        <v>9.376267690156434E-2</v>
      </c>
      <c r="BD695">
        <f>VLOOKUP(MIN(90,BE695),mortality!$A$4:$G$76,saving_model!BA695+2,FALSE)</f>
        <v>4.688133845078217E-2</v>
      </c>
      <c r="BE695">
        <f t="shared" si="536"/>
        <v>105</v>
      </c>
      <c r="BF695" s="9">
        <f t="shared" si="563"/>
        <v>8.3717735912058888E-4</v>
      </c>
      <c r="BG695" s="7">
        <f>VLOOKUP(saving_model!AZ695,lapse!$B$4:$C$134,2,FALSE)</f>
        <v>0.01</v>
      </c>
      <c r="BI695">
        <f>discount_curve!K679</f>
        <v>0.48487632254617102</v>
      </c>
    </row>
    <row r="696" spans="1:61" x14ac:dyDescent="0.55000000000000004">
      <c r="A696">
        <f t="shared" si="564"/>
        <v>673</v>
      </c>
      <c r="B696" s="19">
        <f t="shared" ca="1" si="537"/>
        <v>0</v>
      </c>
      <c r="C696">
        <f t="shared" si="518"/>
        <v>0</v>
      </c>
      <c r="D696">
        <f t="shared" si="538"/>
        <v>0</v>
      </c>
      <c r="E696">
        <f t="shared" ca="1" si="539"/>
        <v>0</v>
      </c>
      <c r="F696">
        <f t="shared" si="519"/>
        <v>0</v>
      </c>
      <c r="G696">
        <f t="shared" si="540"/>
        <v>0</v>
      </c>
      <c r="H696">
        <f t="shared" si="541"/>
        <v>0</v>
      </c>
      <c r="I696" s="19">
        <f t="shared" si="542"/>
        <v>0</v>
      </c>
      <c r="J696" s="26">
        <f t="shared" si="543"/>
        <v>0</v>
      </c>
      <c r="L696" s="19">
        <f t="shared" si="544"/>
        <v>0</v>
      </c>
      <c r="M696" s="26">
        <f t="shared" si="520"/>
        <v>0</v>
      </c>
      <c r="N696" s="18">
        <f t="shared" si="545"/>
        <v>0</v>
      </c>
      <c r="O696" s="18">
        <f t="shared" si="546"/>
        <v>0</v>
      </c>
      <c r="P696" s="18">
        <f t="shared" si="547"/>
        <v>0</v>
      </c>
      <c r="Q696" s="18">
        <f t="shared" si="548"/>
        <v>0</v>
      </c>
      <c r="R696" s="18">
        <f t="shared" si="549"/>
        <v>0</v>
      </c>
      <c r="S696" s="26">
        <f t="shared" si="550"/>
        <v>0</v>
      </c>
      <c r="T696" s="27">
        <f t="shared" si="551"/>
        <v>0</v>
      </c>
      <c r="U696" s="27"/>
      <c r="V696" s="19">
        <f t="shared" si="521"/>
        <v>0</v>
      </c>
      <c r="W696" s="19">
        <f t="shared" ca="1" si="522"/>
        <v>0</v>
      </c>
      <c r="X696" s="19">
        <f t="shared" si="523"/>
        <v>0</v>
      </c>
      <c r="Y696" s="19">
        <f t="shared" si="524"/>
        <v>0</v>
      </c>
      <c r="Z696" s="19">
        <f t="shared" si="517"/>
        <v>0</v>
      </c>
      <c r="AA696" s="19">
        <f t="shared" ca="1" si="552"/>
        <v>0</v>
      </c>
      <c r="AB696">
        <f t="shared" si="566"/>
        <v>0</v>
      </c>
      <c r="AC696" s="19">
        <f t="shared" si="525"/>
        <v>0</v>
      </c>
      <c r="AD696" s="29">
        <f t="shared" si="567"/>
        <v>0</v>
      </c>
      <c r="AE696" s="19">
        <f t="shared" ca="1" si="526"/>
        <v>0</v>
      </c>
      <c r="AF696" s="29">
        <f t="shared" ca="1" si="553"/>
        <v>0</v>
      </c>
      <c r="AG696" s="19"/>
      <c r="AH696" s="19">
        <f t="shared" si="527"/>
        <v>0</v>
      </c>
      <c r="AI696" s="19">
        <f>SUM($AH$23:AH696)</f>
        <v>100000</v>
      </c>
      <c r="AJ696" s="19">
        <f t="shared" si="554"/>
        <v>173487.46692297823</v>
      </c>
      <c r="AK696" s="19">
        <f t="shared" ca="1" si="555"/>
        <v>173487.46692297823</v>
      </c>
      <c r="AL696" s="20">
        <f ca="1">IF($F$13,OFFSET(product_specs!$J$5,MIN(10,saving_model!AZ696),saving_model!$G$14),0)</f>
        <v>0</v>
      </c>
      <c r="AM696" s="19">
        <f t="shared" si="556"/>
        <v>173487.46692297823</v>
      </c>
      <c r="AN696" s="19">
        <f t="shared" si="565"/>
        <v>173289.57419207282</v>
      </c>
      <c r="AO696" s="19">
        <f t="shared" si="557"/>
        <v>0</v>
      </c>
      <c r="AP696" s="19">
        <f t="shared" si="558"/>
        <v>0</v>
      </c>
      <c r="AQ696" s="18">
        <f t="shared" si="528"/>
        <v>144.40797849339401</v>
      </c>
      <c r="AR696" s="18">
        <f t="shared" si="559"/>
        <v>0</v>
      </c>
      <c r="AS696" s="18">
        <f t="shared" si="560"/>
        <v>684.60141879764853</v>
      </c>
      <c r="AT696" s="3">
        <f>return!Q679</f>
        <v>3.9539158601353819E-3</v>
      </c>
      <c r="AU696" s="8">
        <f t="shared" si="529"/>
        <v>1.3227566802685891</v>
      </c>
      <c r="AV696">
        <f t="shared" si="530"/>
        <v>0</v>
      </c>
      <c r="AW696">
        <f t="shared" si="531"/>
        <v>0</v>
      </c>
      <c r="AX696">
        <f t="shared" si="561"/>
        <v>0</v>
      </c>
      <c r="AY696">
        <f t="shared" si="532"/>
        <v>0</v>
      </c>
      <c r="AZ696">
        <f t="shared" si="533"/>
        <v>56</v>
      </c>
      <c r="BA696">
        <f t="shared" si="534"/>
        <v>5</v>
      </c>
      <c r="BB696">
        <f t="shared" si="562"/>
        <v>8.1709400070986149E-3</v>
      </c>
      <c r="BC696">
        <f t="shared" si="535"/>
        <v>9.376267690156434E-2</v>
      </c>
      <c r="BD696">
        <f>VLOOKUP(MIN(90,BE696),mortality!$A$4:$G$76,saving_model!BA696+2,FALSE)</f>
        <v>4.688133845078217E-2</v>
      </c>
      <c r="BE696">
        <f t="shared" si="536"/>
        <v>105</v>
      </c>
      <c r="BF696" s="9">
        <f t="shared" si="563"/>
        <v>8.3717735912058888E-4</v>
      </c>
      <c r="BG696" s="7">
        <f>VLOOKUP(saving_model!AZ696,lapse!$B$4:$C$134,2,FALSE)</f>
        <v>0.01</v>
      </c>
      <c r="BI696">
        <f>discount_curve!K680</f>
        <v>0.48435430722058859</v>
      </c>
    </row>
    <row r="697" spans="1:61" x14ac:dyDescent="0.55000000000000004">
      <c r="A697">
        <f t="shared" si="564"/>
        <v>674</v>
      </c>
      <c r="B697" s="19">
        <f t="shared" ca="1" si="537"/>
        <v>0</v>
      </c>
      <c r="C697">
        <f t="shared" si="518"/>
        <v>0</v>
      </c>
      <c r="D697">
        <f t="shared" si="538"/>
        <v>0</v>
      </c>
      <c r="E697">
        <f t="shared" ca="1" si="539"/>
        <v>0</v>
      </c>
      <c r="F697">
        <f t="shared" si="519"/>
        <v>0</v>
      </c>
      <c r="G697">
        <f t="shared" si="540"/>
        <v>0</v>
      </c>
      <c r="H697">
        <f t="shared" si="541"/>
        <v>0</v>
      </c>
      <c r="I697" s="19">
        <f t="shared" si="542"/>
        <v>0</v>
      </c>
      <c r="J697" s="26">
        <f t="shared" si="543"/>
        <v>0</v>
      </c>
      <c r="L697" s="19">
        <f t="shared" si="544"/>
        <v>0</v>
      </c>
      <c r="M697" s="26">
        <f t="shared" si="520"/>
        <v>0</v>
      </c>
      <c r="N697" s="18">
        <f t="shared" si="545"/>
        <v>0</v>
      </c>
      <c r="O697" s="18">
        <f t="shared" si="546"/>
        <v>0</v>
      </c>
      <c r="P697" s="18">
        <f t="shared" si="547"/>
        <v>0</v>
      </c>
      <c r="Q697" s="18">
        <f t="shared" si="548"/>
        <v>0</v>
      </c>
      <c r="R697" s="18">
        <f t="shared" si="549"/>
        <v>0</v>
      </c>
      <c r="S697" s="26">
        <f t="shared" si="550"/>
        <v>0</v>
      </c>
      <c r="T697" s="27">
        <f t="shared" si="551"/>
        <v>0</v>
      </c>
      <c r="U697" s="27"/>
      <c r="V697" s="19">
        <f t="shared" si="521"/>
        <v>0</v>
      </c>
      <c r="W697" s="19">
        <f t="shared" ca="1" si="522"/>
        <v>0</v>
      </c>
      <c r="X697" s="19">
        <f t="shared" si="523"/>
        <v>0</v>
      </c>
      <c r="Y697" s="19">
        <f t="shared" si="524"/>
        <v>0</v>
      </c>
      <c r="Z697" s="19">
        <f t="shared" si="517"/>
        <v>0</v>
      </c>
      <c r="AA697" s="19">
        <f t="shared" ca="1" si="552"/>
        <v>0</v>
      </c>
      <c r="AB697">
        <f t="shared" si="566"/>
        <v>0</v>
      </c>
      <c r="AC697" s="19">
        <f t="shared" si="525"/>
        <v>0</v>
      </c>
      <c r="AD697" s="29">
        <f t="shared" si="567"/>
        <v>0</v>
      </c>
      <c r="AE697" s="19">
        <f t="shared" ca="1" si="526"/>
        <v>0</v>
      </c>
      <c r="AF697" s="29">
        <f t="shared" ca="1" si="553"/>
        <v>0</v>
      </c>
      <c r="AG697" s="19"/>
      <c r="AH697" s="19">
        <f t="shared" si="527"/>
        <v>0</v>
      </c>
      <c r="AI697" s="19">
        <f>SUM($AH$23:AH697)</f>
        <v>100000</v>
      </c>
      <c r="AJ697" s="19">
        <f t="shared" si="554"/>
        <v>173378.1718486739</v>
      </c>
      <c r="AK697" s="19">
        <f t="shared" ca="1" si="555"/>
        <v>173378.1718486739</v>
      </c>
      <c r="AL697" s="20">
        <f ca="1">IF($F$13,OFFSET(product_specs!$J$5,MIN(10,saving_model!AZ697),saving_model!$G$14),0)</f>
        <v>0</v>
      </c>
      <c r="AM697" s="19">
        <f t="shared" si="556"/>
        <v>173378.1718486739</v>
      </c>
      <c r="AN697" s="19">
        <f t="shared" si="565"/>
        <v>173829.76763237707</v>
      </c>
      <c r="AO697" s="19">
        <f t="shared" si="557"/>
        <v>0</v>
      </c>
      <c r="AP697" s="19">
        <f t="shared" si="558"/>
        <v>0</v>
      </c>
      <c r="AQ697" s="18">
        <f t="shared" si="528"/>
        <v>144.85813969364756</v>
      </c>
      <c r="AR697" s="18">
        <f t="shared" si="559"/>
        <v>0</v>
      </c>
      <c r="AS697" s="18">
        <f t="shared" si="560"/>
        <v>-613.47528801904866</v>
      </c>
      <c r="AT697" s="3">
        <f>return!Q680</f>
        <v>-3.5321162316919175E-3</v>
      </c>
      <c r="AU697" s="8">
        <f t="shared" si="529"/>
        <v>1.3233065698565412</v>
      </c>
      <c r="AV697">
        <f t="shared" si="530"/>
        <v>0</v>
      </c>
      <c r="AW697">
        <f t="shared" si="531"/>
        <v>0</v>
      </c>
      <c r="AX697">
        <f t="shared" si="561"/>
        <v>0</v>
      </c>
      <c r="AY697">
        <f t="shared" si="532"/>
        <v>0</v>
      </c>
      <c r="AZ697">
        <f t="shared" si="533"/>
        <v>56</v>
      </c>
      <c r="BA697">
        <f t="shared" si="534"/>
        <v>5</v>
      </c>
      <c r="BB697">
        <f t="shared" si="562"/>
        <v>8.1709400070986149E-3</v>
      </c>
      <c r="BC697">
        <f t="shared" si="535"/>
        <v>9.376267690156434E-2</v>
      </c>
      <c r="BD697">
        <f>VLOOKUP(MIN(90,BE697),mortality!$A$4:$G$76,saving_model!BA697+2,FALSE)</f>
        <v>4.688133845078217E-2</v>
      </c>
      <c r="BE697">
        <f t="shared" si="536"/>
        <v>105</v>
      </c>
      <c r="BF697" s="9">
        <f t="shared" si="563"/>
        <v>8.3717735912058888E-4</v>
      </c>
      <c r="BG697" s="7">
        <f>VLOOKUP(saving_model!AZ697,lapse!$B$4:$C$134,2,FALSE)</f>
        <v>0.01</v>
      </c>
      <c r="BI697">
        <f>discount_curve!K681</f>
        <v>0.48383285389398917</v>
      </c>
    </row>
    <row r="698" spans="1:61" x14ac:dyDescent="0.55000000000000004">
      <c r="A698">
        <f t="shared" si="564"/>
        <v>675</v>
      </c>
      <c r="B698" s="19">
        <f t="shared" ca="1" si="537"/>
        <v>0</v>
      </c>
      <c r="C698">
        <f t="shared" si="518"/>
        <v>0</v>
      </c>
      <c r="D698">
        <f t="shared" si="538"/>
        <v>0</v>
      </c>
      <c r="E698">
        <f t="shared" ca="1" si="539"/>
        <v>0</v>
      </c>
      <c r="F698">
        <f t="shared" si="519"/>
        <v>0</v>
      </c>
      <c r="G698">
        <f t="shared" si="540"/>
        <v>0</v>
      </c>
      <c r="H698">
        <f t="shared" si="541"/>
        <v>0</v>
      </c>
      <c r="I698" s="19">
        <f t="shared" si="542"/>
        <v>0</v>
      </c>
      <c r="J698" s="26">
        <f t="shared" si="543"/>
        <v>0</v>
      </c>
      <c r="L698" s="19">
        <f t="shared" si="544"/>
        <v>0</v>
      </c>
      <c r="M698" s="26">
        <f t="shared" si="520"/>
        <v>0</v>
      </c>
      <c r="N698" s="18">
        <f t="shared" si="545"/>
        <v>0</v>
      </c>
      <c r="O698" s="18">
        <f t="shared" si="546"/>
        <v>0</v>
      </c>
      <c r="P698" s="18">
        <f t="shared" si="547"/>
        <v>0</v>
      </c>
      <c r="Q698" s="18">
        <f t="shared" si="548"/>
        <v>0</v>
      </c>
      <c r="R698" s="18">
        <f t="shared" si="549"/>
        <v>0</v>
      </c>
      <c r="S698" s="26">
        <f t="shared" si="550"/>
        <v>0</v>
      </c>
      <c r="T698" s="27">
        <f t="shared" si="551"/>
        <v>0</v>
      </c>
      <c r="U698" s="27"/>
      <c r="V698" s="19">
        <f t="shared" si="521"/>
        <v>0</v>
      </c>
      <c r="W698" s="19">
        <f t="shared" ca="1" si="522"/>
        <v>0</v>
      </c>
      <c r="X698" s="19">
        <f t="shared" si="523"/>
        <v>0</v>
      </c>
      <c r="Y698" s="19">
        <f t="shared" si="524"/>
        <v>0</v>
      </c>
      <c r="Z698" s="19">
        <f t="shared" si="517"/>
        <v>0</v>
      </c>
      <c r="AA698" s="19">
        <f t="shared" ca="1" si="552"/>
        <v>0</v>
      </c>
      <c r="AB698">
        <f t="shared" si="566"/>
        <v>0</v>
      </c>
      <c r="AC698" s="19">
        <f t="shared" si="525"/>
        <v>0</v>
      </c>
      <c r="AD698" s="29">
        <f t="shared" si="567"/>
        <v>0</v>
      </c>
      <c r="AE698" s="19">
        <f t="shared" ca="1" si="526"/>
        <v>0</v>
      </c>
      <c r="AF698" s="29">
        <f t="shared" ca="1" si="553"/>
        <v>0</v>
      </c>
      <c r="AG698" s="19"/>
      <c r="AH698" s="19">
        <f t="shared" si="527"/>
        <v>0</v>
      </c>
      <c r="AI698" s="19">
        <f>SUM($AH$23:AH698)</f>
        <v>100000</v>
      </c>
      <c r="AJ698" s="19">
        <f t="shared" si="554"/>
        <v>172955.15171435362</v>
      </c>
      <c r="AK698" s="19">
        <f t="shared" ca="1" si="555"/>
        <v>172955.15171435362</v>
      </c>
      <c r="AL698" s="20">
        <f ca="1">IF($F$13,OFFSET(product_specs!$J$5,MIN(10,saving_model!AZ698),saving_model!$G$14),0)</f>
        <v>0</v>
      </c>
      <c r="AM698" s="19">
        <f t="shared" si="556"/>
        <v>172955.15171435362</v>
      </c>
      <c r="AN698" s="19">
        <f t="shared" si="565"/>
        <v>173071.43420466437</v>
      </c>
      <c r="AO698" s="19">
        <f t="shared" si="557"/>
        <v>0</v>
      </c>
      <c r="AP698" s="19">
        <f t="shared" si="558"/>
        <v>0</v>
      </c>
      <c r="AQ698" s="18">
        <f t="shared" si="528"/>
        <v>144.22619517055364</v>
      </c>
      <c r="AR698" s="18">
        <f t="shared" si="559"/>
        <v>0</v>
      </c>
      <c r="AS698" s="18">
        <f t="shared" si="560"/>
        <v>55.887409719591247</v>
      </c>
      <c r="AT698" s="3">
        <f>return!Q681</f>
        <v>3.2318459519986575E-4</v>
      </c>
      <c r="AU698" s="8">
        <f t="shared" si="529"/>
        <v>1.3238566880417579</v>
      </c>
      <c r="AV698">
        <f t="shared" si="530"/>
        <v>0</v>
      </c>
      <c r="AW698">
        <f t="shared" si="531"/>
        <v>0</v>
      </c>
      <c r="AX698">
        <f t="shared" si="561"/>
        <v>0</v>
      </c>
      <c r="AY698">
        <f t="shared" si="532"/>
        <v>0</v>
      </c>
      <c r="AZ698">
        <f t="shared" si="533"/>
        <v>56</v>
      </c>
      <c r="BA698">
        <f t="shared" si="534"/>
        <v>5</v>
      </c>
      <c r="BB698">
        <f t="shared" si="562"/>
        <v>8.1709400070986149E-3</v>
      </c>
      <c r="BC698">
        <f t="shared" si="535"/>
        <v>9.376267690156434E-2</v>
      </c>
      <c r="BD698">
        <f>VLOOKUP(MIN(90,BE698),mortality!$A$4:$G$76,saving_model!BA698+2,FALSE)</f>
        <v>4.688133845078217E-2</v>
      </c>
      <c r="BE698">
        <f t="shared" si="536"/>
        <v>105</v>
      </c>
      <c r="BF698" s="9">
        <f t="shared" si="563"/>
        <v>8.3717735912058888E-4</v>
      </c>
      <c r="BG698" s="7">
        <f>VLOOKUP(saving_model!AZ698,lapse!$B$4:$C$134,2,FALSE)</f>
        <v>0.01</v>
      </c>
      <c r="BI698">
        <f>discount_curve!K682</f>
        <v>0.48331196196132742</v>
      </c>
    </row>
    <row r="699" spans="1:61" x14ac:dyDescent="0.55000000000000004">
      <c r="A699">
        <f t="shared" si="564"/>
        <v>676</v>
      </c>
      <c r="B699" s="19">
        <f t="shared" ca="1" si="537"/>
        <v>0</v>
      </c>
      <c r="C699">
        <f t="shared" si="518"/>
        <v>0</v>
      </c>
      <c r="D699">
        <f t="shared" si="538"/>
        <v>0</v>
      </c>
      <c r="E699">
        <f t="shared" ca="1" si="539"/>
        <v>0</v>
      </c>
      <c r="F699">
        <f t="shared" si="519"/>
        <v>0</v>
      </c>
      <c r="G699">
        <f t="shared" si="540"/>
        <v>0</v>
      </c>
      <c r="H699">
        <f t="shared" si="541"/>
        <v>0</v>
      </c>
      <c r="I699" s="19">
        <f t="shared" si="542"/>
        <v>0</v>
      </c>
      <c r="J699" s="26">
        <f t="shared" si="543"/>
        <v>0</v>
      </c>
      <c r="L699" s="19">
        <f t="shared" si="544"/>
        <v>0</v>
      </c>
      <c r="M699" s="26">
        <f t="shared" si="520"/>
        <v>0</v>
      </c>
      <c r="N699" s="18">
        <f t="shared" si="545"/>
        <v>0</v>
      </c>
      <c r="O699" s="18">
        <f t="shared" si="546"/>
        <v>0</v>
      </c>
      <c r="P699" s="18">
        <f t="shared" si="547"/>
        <v>0</v>
      </c>
      <c r="Q699" s="18">
        <f t="shared" si="548"/>
        <v>0</v>
      </c>
      <c r="R699" s="18">
        <f t="shared" si="549"/>
        <v>0</v>
      </c>
      <c r="S699" s="26">
        <f t="shared" si="550"/>
        <v>0</v>
      </c>
      <c r="T699" s="27">
        <f t="shared" si="551"/>
        <v>0</v>
      </c>
      <c r="U699" s="27"/>
      <c r="V699" s="19">
        <f t="shared" si="521"/>
        <v>0</v>
      </c>
      <c r="W699" s="19">
        <f t="shared" ca="1" si="522"/>
        <v>0</v>
      </c>
      <c r="X699" s="19">
        <f t="shared" si="523"/>
        <v>0</v>
      </c>
      <c r="Y699" s="19">
        <f t="shared" si="524"/>
        <v>0</v>
      </c>
      <c r="Z699" s="19">
        <f t="shared" si="517"/>
        <v>0</v>
      </c>
      <c r="AA699" s="19">
        <f t="shared" ca="1" si="552"/>
        <v>0</v>
      </c>
      <c r="AB699">
        <f t="shared" si="566"/>
        <v>0</v>
      </c>
      <c r="AC699" s="19">
        <f t="shared" si="525"/>
        <v>0</v>
      </c>
      <c r="AD699" s="29">
        <f t="shared" si="567"/>
        <v>0</v>
      </c>
      <c r="AE699" s="19">
        <f t="shared" ca="1" si="526"/>
        <v>0</v>
      </c>
      <c r="AF699" s="29">
        <f t="shared" ca="1" si="553"/>
        <v>0</v>
      </c>
      <c r="AG699" s="19"/>
      <c r="AH699" s="19">
        <f t="shared" si="527"/>
        <v>0</v>
      </c>
      <c r="AI699" s="19">
        <f>SUM($AH$23:AH699)</f>
        <v>100000</v>
      </c>
      <c r="AJ699" s="19">
        <f t="shared" si="554"/>
        <v>173418.37586899337</v>
      </c>
      <c r="AK699" s="19">
        <f t="shared" ca="1" si="555"/>
        <v>173418.37586899337</v>
      </c>
      <c r="AL699" s="20">
        <f ca="1">IF($F$13,OFFSET(product_specs!$J$5,MIN(10,saving_model!AZ699),saving_model!$G$14),0)</f>
        <v>0</v>
      </c>
      <c r="AM699" s="19">
        <f t="shared" si="556"/>
        <v>173418.37586899337</v>
      </c>
      <c r="AN699" s="19">
        <f t="shared" si="565"/>
        <v>172983.09541921341</v>
      </c>
      <c r="AO699" s="19">
        <f t="shared" si="557"/>
        <v>0</v>
      </c>
      <c r="AP699" s="19">
        <f t="shared" si="558"/>
        <v>0</v>
      </c>
      <c r="AQ699" s="18">
        <f t="shared" si="528"/>
        <v>144.15257951601117</v>
      </c>
      <c r="AR699" s="18">
        <f t="shared" si="559"/>
        <v>0</v>
      </c>
      <c r="AS699" s="18">
        <f t="shared" si="560"/>
        <v>1158.8660585919515</v>
      </c>
      <c r="AT699" s="3">
        <f>return!Q682</f>
        <v>6.7048897635688665E-3</v>
      </c>
      <c r="AU699" s="8">
        <f t="shared" si="529"/>
        <v>1.3244070349192707</v>
      </c>
      <c r="AV699">
        <f t="shared" si="530"/>
        <v>0</v>
      </c>
      <c r="AW699">
        <f t="shared" si="531"/>
        <v>0</v>
      </c>
      <c r="AX699">
        <f t="shared" si="561"/>
        <v>0</v>
      </c>
      <c r="AY699">
        <f t="shared" si="532"/>
        <v>0</v>
      </c>
      <c r="AZ699">
        <f t="shared" si="533"/>
        <v>56</v>
      </c>
      <c r="BA699">
        <f t="shared" si="534"/>
        <v>5</v>
      </c>
      <c r="BB699">
        <f t="shared" si="562"/>
        <v>8.1709400070986149E-3</v>
      </c>
      <c r="BC699">
        <f t="shared" si="535"/>
        <v>9.376267690156434E-2</v>
      </c>
      <c r="BD699">
        <f>VLOOKUP(MIN(90,BE699),mortality!$A$4:$G$76,saving_model!BA699+2,FALSE)</f>
        <v>4.688133845078217E-2</v>
      </c>
      <c r="BE699">
        <f t="shared" si="536"/>
        <v>105</v>
      </c>
      <c r="BF699" s="9">
        <f t="shared" si="563"/>
        <v>8.3717735912058888E-4</v>
      </c>
      <c r="BG699" s="7">
        <f>VLOOKUP(saving_model!AZ699,lapse!$B$4:$C$134,2,FALSE)</f>
        <v>0.01</v>
      </c>
      <c r="BI699">
        <f>discount_curve!K683</f>
        <v>0.48279163081820997</v>
      </c>
    </row>
    <row r="700" spans="1:61" x14ac:dyDescent="0.55000000000000004">
      <c r="A700">
        <f t="shared" si="564"/>
        <v>677</v>
      </c>
      <c r="B700" s="19">
        <f t="shared" ca="1" si="537"/>
        <v>0</v>
      </c>
      <c r="C700">
        <f t="shared" si="518"/>
        <v>0</v>
      </c>
      <c r="D700">
        <f t="shared" si="538"/>
        <v>0</v>
      </c>
      <c r="E700">
        <f t="shared" ca="1" si="539"/>
        <v>0</v>
      </c>
      <c r="F700">
        <f t="shared" si="519"/>
        <v>0</v>
      </c>
      <c r="G700">
        <f t="shared" si="540"/>
        <v>0</v>
      </c>
      <c r="H700">
        <f t="shared" si="541"/>
        <v>0</v>
      </c>
      <c r="I700" s="19">
        <f t="shared" si="542"/>
        <v>0</v>
      </c>
      <c r="J700" s="26">
        <f t="shared" si="543"/>
        <v>0</v>
      </c>
      <c r="L700" s="19">
        <f t="shared" si="544"/>
        <v>0</v>
      </c>
      <c r="M700" s="26">
        <f t="shared" si="520"/>
        <v>0</v>
      </c>
      <c r="N700" s="18">
        <f t="shared" si="545"/>
        <v>0</v>
      </c>
      <c r="O700" s="18">
        <f t="shared" si="546"/>
        <v>0</v>
      </c>
      <c r="P700" s="18">
        <f t="shared" si="547"/>
        <v>0</v>
      </c>
      <c r="Q700" s="18">
        <f t="shared" si="548"/>
        <v>0</v>
      </c>
      <c r="R700" s="18">
        <f t="shared" si="549"/>
        <v>0</v>
      </c>
      <c r="S700" s="26">
        <f t="shared" si="550"/>
        <v>0</v>
      </c>
      <c r="T700" s="27">
        <f t="shared" si="551"/>
        <v>0</v>
      </c>
      <c r="U700" s="27"/>
      <c r="V700" s="19">
        <f t="shared" si="521"/>
        <v>0</v>
      </c>
      <c r="W700" s="19">
        <f t="shared" ca="1" si="522"/>
        <v>0</v>
      </c>
      <c r="X700" s="19">
        <f t="shared" si="523"/>
        <v>0</v>
      </c>
      <c r="Y700" s="19">
        <f t="shared" si="524"/>
        <v>0</v>
      </c>
      <c r="Z700" s="19">
        <f t="shared" si="517"/>
        <v>0</v>
      </c>
      <c r="AA700" s="19">
        <f t="shared" ca="1" si="552"/>
        <v>0</v>
      </c>
      <c r="AB700">
        <f t="shared" si="566"/>
        <v>0</v>
      </c>
      <c r="AC700" s="19">
        <f t="shared" si="525"/>
        <v>0</v>
      </c>
      <c r="AD700" s="29">
        <f t="shared" si="567"/>
        <v>0</v>
      </c>
      <c r="AE700" s="19">
        <f t="shared" ca="1" si="526"/>
        <v>0</v>
      </c>
      <c r="AF700" s="29">
        <f t="shared" ca="1" si="553"/>
        <v>0</v>
      </c>
      <c r="AG700" s="19"/>
      <c r="AH700" s="19">
        <f t="shared" si="527"/>
        <v>0</v>
      </c>
      <c r="AI700" s="19">
        <f>SUM($AH$23:AH700)</f>
        <v>100000</v>
      </c>
      <c r="AJ700" s="19">
        <f t="shared" si="554"/>
        <v>174230.46900900692</v>
      </c>
      <c r="AK700" s="19">
        <f t="shared" ca="1" si="555"/>
        <v>174230.46900900692</v>
      </c>
      <c r="AL700" s="20">
        <f ca="1">IF($F$13,OFFSET(product_specs!$J$5,MIN(10,saving_model!AZ700),saving_model!$G$14),0)</f>
        <v>0</v>
      </c>
      <c r="AM700" s="19">
        <f t="shared" si="556"/>
        <v>174230.46900900692</v>
      </c>
      <c r="AN700" s="19">
        <f t="shared" si="565"/>
        <v>173997.80889828937</v>
      </c>
      <c r="AO700" s="19">
        <f t="shared" si="557"/>
        <v>0</v>
      </c>
      <c r="AP700" s="19">
        <f t="shared" si="558"/>
        <v>0</v>
      </c>
      <c r="AQ700" s="18">
        <f t="shared" si="528"/>
        <v>144.99817408190782</v>
      </c>
      <c r="AR700" s="18">
        <f t="shared" si="559"/>
        <v>0</v>
      </c>
      <c r="AS700" s="18">
        <f t="shared" si="560"/>
        <v>755.31656959890972</v>
      </c>
      <c r="AT700" s="3">
        <f>return!Q683</f>
        <v>4.3445749680579571E-3</v>
      </c>
      <c r="AU700" s="8">
        <f t="shared" si="529"/>
        <v>1.3249576105841503</v>
      </c>
      <c r="AV700">
        <f t="shared" si="530"/>
        <v>0</v>
      </c>
      <c r="AW700">
        <f t="shared" si="531"/>
        <v>0</v>
      </c>
      <c r="AX700">
        <f t="shared" si="561"/>
        <v>0</v>
      </c>
      <c r="AY700">
        <f t="shared" si="532"/>
        <v>0</v>
      </c>
      <c r="AZ700">
        <f t="shared" si="533"/>
        <v>56</v>
      </c>
      <c r="BA700">
        <f t="shared" si="534"/>
        <v>5</v>
      </c>
      <c r="BB700">
        <f t="shared" si="562"/>
        <v>8.1709400070986149E-3</v>
      </c>
      <c r="BC700">
        <f t="shared" si="535"/>
        <v>9.376267690156434E-2</v>
      </c>
      <c r="BD700">
        <f>VLOOKUP(MIN(90,BE700),mortality!$A$4:$G$76,saving_model!BA700+2,FALSE)</f>
        <v>4.688133845078217E-2</v>
      </c>
      <c r="BE700">
        <f t="shared" si="536"/>
        <v>105</v>
      </c>
      <c r="BF700" s="9">
        <f t="shared" si="563"/>
        <v>8.3717735912058888E-4</v>
      </c>
      <c r="BG700" s="7">
        <f>VLOOKUP(saving_model!AZ700,lapse!$B$4:$C$134,2,FALSE)</f>
        <v>0.01</v>
      </c>
      <c r="BI700">
        <f>discount_curve!K684</f>
        <v>0.48227185986089333</v>
      </c>
    </row>
    <row r="701" spans="1:61" x14ac:dyDescent="0.55000000000000004">
      <c r="A701">
        <f t="shared" si="564"/>
        <v>678</v>
      </c>
      <c r="B701" s="19">
        <f t="shared" ca="1" si="537"/>
        <v>0</v>
      </c>
      <c r="C701">
        <f t="shared" si="518"/>
        <v>0</v>
      </c>
      <c r="D701">
        <f t="shared" si="538"/>
        <v>0</v>
      </c>
      <c r="E701">
        <f t="shared" ca="1" si="539"/>
        <v>0</v>
      </c>
      <c r="F701">
        <f t="shared" si="519"/>
        <v>0</v>
      </c>
      <c r="G701">
        <f t="shared" si="540"/>
        <v>0</v>
      </c>
      <c r="H701">
        <f t="shared" si="541"/>
        <v>0</v>
      </c>
      <c r="I701" s="19">
        <f t="shared" si="542"/>
        <v>0</v>
      </c>
      <c r="J701" s="26">
        <f t="shared" si="543"/>
        <v>0</v>
      </c>
      <c r="L701" s="19">
        <f t="shared" si="544"/>
        <v>0</v>
      </c>
      <c r="M701" s="26">
        <f t="shared" si="520"/>
        <v>0</v>
      </c>
      <c r="N701" s="18">
        <f t="shared" si="545"/>
        <v>0</v>
      </c>
      <c r="O701" s="18">
        <f t="shared" si="546"/>
        <v>0</v>
      </c>
      <c r="P701" s="18">
        <f t="shared" si="547"/>
        <v>0</v>
      </c>
      <c r="Q701" s="18">
        <f t="shared" si="548"/>
        <v>0</v>
      </c>
      <c r="R701" s="18">
        <f t="shared" si="549"/>
        <v>0</v>
      </c>
      <c r="S701" s="26">
        <f t="shared" si="550"/>
        <v>0</v>
      </c>
      <c r="T701" s="27">
        <f t="shared" si="551"/>
        <v>0</v>
      </c>
      <c r="U701" s="27"/>
      <c r="V701" s="19">
        <f t="shared" si="521"/>
        <v>0</v>
      </c>
      <c r="W701" s="19">
        <f t="shared" ca="1" si="522"/>
        <v>0</v>
      </c>
      <c r="X701" s="19">
        <f t="shared" si="523"/>
        <v>0</v>
      </c>
      <c r="Y701" s="19">
        <f t="shared" si="524"/>
        <v>0</v>
      </c>
      <c r="Z701" s="19">
        <f t="shared" si="517"/>
        <v>0</v>
      </c>
      <c r="AA701" s="19">
        <f t="shared" ca="1" si="552"/>
        <v>0</v>
      </c>
      <c r="AB701">
        <f t="shared" si="566"/>
        <v>0</v>
      </c>
      <c r="AC701" s="19">
        <f t="shared" si="525"/>
        <v>0</v>
      </c>
      <c r="AD701" s="29">
        <f t="shared" si="567"/>
        <v>0</v>
      </c>
      <c r="AE701" s="19">
        <f t="shared" ca="1" si="526"/>
        <v>0</v>
      </c>
      <c r="AF701" s="29">
        <f t="shared" ca="1" si="553"/>
        <v>0</v>
      </c>
      <c r="AG701" s="19"/>
      <c r="AH701" s="19">
        <f t="shared" si="527"/>
        <v>0</v>
      </c>
      <c r="AI701" s="19">
        <f>SUM($AH$23:AH701)</f>
        <v>100000</v>
      </c>
      <c r="AJ701" s="19">
        <f t="shared" si="554"/>
        <v>172772.69628090115</v>
      </c>
      <c r="AK701" s="19">
        <f t="shared" ca="1" si="555"/>
        <v>172772.69628090115</v>
      </c>
      <c r="AL701" s="20">
        <f ca="1">IF($F$13,OFFSET(product_specs!$J$5,MIN(10,saving_model!AZ701),saving_model!$G$14),0)</f>
        <v>0</v>
      </c>
      <c r="AM701" s="19">
        <f t="shared" si="556"/>
        <v>172772.69628090115</v>
      </c>
      <c r="AN701" s="19">
        <f t="shared" si="565"/>
        <v>174608.12729380638</v>
      </c>
      <c r="AO701" s="19">
        <f t="shared" si="557"/>
        <v>0</v>
      </c>
      <c r="AP701" s="19">
        <f t="shared" si="558"/>
        <v>0</v>
      </c>
      <c r="AQ701" s="18">
        <f t="shared" si="528"/>
        <v>145.50677274483866</v>
      </c>
      <c r="AR701" s="18">
        <f t="shared" si="559"/>
        <v>0</v>
      </c>
      <c r="AS701" s="18">
        <f t="shared" si="560"/>
        <v>-3379.8484803207452</v>
      </c>
      <c r="AT701" s="3">
        <f>return!Q684</f>
        <v>-1.9372909051957765E-2</v>
      </c>
      <c r="AU701" s="8">
        <f t="shared" si="529"/>
        <v>1.3255084151315069</v>
      </c>
      <c r="AV701">
        <f t="shared" si="530"/>
        <v>0</v>
      </c>
      <c r="AW701">
        <f t="shared" si="531"/>
        <v>0</v>
      </c>
      <c r="AX701">
        <f t="shared" si="561"/>
        <v>0</v>
      </c>
      <c r="AY701">
        <f t="shared" si="532"/>
        <v>0</v>
      </c>
      <c r="AZ701">
        <f t="shared" si="533"/>
        <v>56</v>
      </c>
      <c r="BA701">
        <f t="shared" si="534"/>
        <v>5</v>
      </c>
      <c r="BB701">
        <f t="shared" si="562"/>
        <v>8.1709400070986149E-3</v>
      </c>
      <c r="BC701">
        <f t="shared" si="535"/>
        <v>9.376267690156434E-2</v>
      </c>
      <c r="BD701">
        <f>VLOOKUP(MIN(90,BE701),mortality!$A$4:$G$76,saving_model!BA701+2,FALSE)</f>
        <v>4.688133845078217E-2</v>
      </c>
      <c r="BE701">
        <f t="shared" si="536"/>
        <v>105</v>
      </c>
      <c r="BF701" s="9">
        <f t="shared" si="563"/>
        <v>8.3717735912058888E-4</v>
      </c>
      <c r="BG701" s="7">
        <f>VLOOKUP(saving_model!AZ701,lapse!$B$4:$C$134,2,FALSE)</f>
        <v>0.01</v>
      </c>
      <c r="BI701">
        <f>discount_curve!K685</f>
        <v>0.48175264848628424</v>
      </c>
    </row>
    <row r="702" spans="1:61" x14ac:dyDescent="0.55000000000000004">
      <c r="A702">
        <f t="shared" si="564"/>
        <v>679</v>
      </c>
      <c r="B702" s="19">
        <f t="shared" ca="1" si="537"/>
        <v>0</v>
      </c>
      <c r="C702">
        <f t="shared" si="518"/>
        <v>0</v>
      </c>
      <c r="D702">
        <f t="shared" si="538"/>
        <v>0</v>
      </c>
      <c r="E702">
        <f t="shared" ca="1" si="539"/>
        <v>0</v>
      </c>
      <c r="F702">
        <f t="shared" si="519"/>
        <v>0</v>
      </c>
      <c r="G702">
        <f t="shared" si="540"/>
        <v>0</v>
      </c>
      <c r="H702">
        <f t="shared" si="541"/>
        <v>0</v>
      </c>
      <c r="I702" s="19">
        <f t="shared" si="542"/>
        <v>0</v>
      </c>
      <c r="J702" s="26">
        <f t="shared" si="543"/>
        <v>0</v>
      </c>
      <c r="L702" s="19">
        <f t="shared" si="544"/>
        <v>0</v>
      </c>
      <c r="M702" s="26">
        <f t="shared" si="520"/>
        <v>0</v>
      </c>
      <c r="N702" s="18">
        <f t="shared" si="545"/>
        <v>0</v>
      </c>
      <c r="O702" s="18">
        <f t="shared" si="546"/>
        <v>0</v>
      </c>
      <c r="P702" s="18">
        <f t="shared" si="547"/>
        <v>0</v>
      </c>
      <c r="Q702" s="18">
        <f t="shared" si="548"/>
        <v>0</v>
      </c>
      <c r="R702" s="18">
        <f t="shared" si="549"/>
        <v>0</v>
      </c>
      <c r="S702" s="26">
        <f t="shared" si="550"/>
        <v>0</v>
      </c>
      <c r="T702" s="27">
        <f t="shared" si="551"/>
        <v>0</v>
      </c>
      <c r="U702" s="27"/>
      <c r="V702" s="19">
        <f t="shared" si="521"/>
        <v>0</v>
      </c>
      <c r="W702" s="19">
        <f t="shared" ca="1" si="522"/>
        <v>0</v>
      </c>
      <c r="X702" s="19">
        <f t="shared" si="523"/>
        <v>0</v>
      </c>
      <c r="Y702" s="19">
        <f t="shared" si="524"/>
        <v>0</v>
      </c>
      <c r="Z702" s="19">
        <f t="shared" si="517"/>
        <v>0</v>
      </c>
      <c r="AA702" s="19">
        <f t="shared" ca="1" si="552"/>
        <v>0</v>
      </c>
      <c r="AB702">
        <f t="shared" si="566"/>
        <v>0</v>
      </c>
      <c r="AC702" s="19">
        <f t="shared" si="525"/>
        <v>0</v>
      </c>
      <c r="AD702" s="29">
        <f t="shared" si="567"/>
        <v>0</v>
      </c>
      <c r="AE702" s="19">
        <f t="shared" ca="1" si="526"/>
        <v>0</v>
      </c>
      <c r="AF702" s="29">
        <f t="shared" ca="1" si="553"/>
        <v>0</v>
      </c>
      <c r="AG702" s="19"/>
      <c r="AH702" s="19">
        <f t="shared" si="527"/>
        <v>0</v>
      </c>
      <c r="AI702" s="19">
        <f>SUM($AH$23:AH702)</f>
        <v>100000</v>
      </c>
      <c r="AJ702" s="19">
        <f t="shared" si="554"/>
        <v>171023.13460023157</v>
      </c>
      <c r="AK702" s="19">
        <f t="shared" ca="1" si="555"/>
        <v>171023.13460023157</v>
      </c>
      <c r="AL702" s="20">
        <f ca="1">IF($F$13,OFFSET(product_specs!$J$5,MIN(10,saving_model!AZ702),saving_model!$G$14),0)</f>
        <v>0</v>
      </c>
      <c r="AM702" s="19">
        <f t="shared" si="556"/>
        <v>171023.13460023157</v>
      </c>
      <c r="AN702" s="19">
        <f t="shared" si="565"/>
        <v>171082.77204074079</v>
      </c>
      <c r="AO702" s="19">
        <f t="shared" si="557"/>
        <v>0</v>
      </c>
      <c r="AP702" s="19">
        <f t="shared" si="558"/>
        <v>0</v>
      </c>
      <c r="AQ702" s="18">
        <f t="shared" si="528"/>
        <v>142.56897670061733</v>
      </c>
      <c r="AR702" s="18">
        <f t="shared" si="559"/>
        <v>0</v>
      </c>
      <c r="AS702" s="18">
        <f t="shared" si="560"/>
        <v>165.86307238281927</v>
      </c>
      <c r="AT702" s="3">
        <f>return!Q685</f>
        <v>9.7029879109644668E-4</v>
      </c>
      <c r="AU702" s="8">
        <f t="shared" si="529"/>
        <v>1.3260594486564903</v>
      </c>
      <c r="AV702">
        <f t="shared" si="530"/>
        <v>0</v>
      </c>
      <c r="AW702">
        <f t="shared" si="531"/>
        <v>0</v>
      </c>
      <c r="AX702">
        <f t="shared" si="561"/>
        <v>0</v>
      </c>
      <c r="AY702">
        <f t="shared" si="532"/>
        <v>0</v>
      </c>
      <c r="AZ702">
        <f t="shared" si="533"/>
        <v>56</v>
      </c>
      <c r="BA702">
        <f t="shared" si="534"/>
        <v>5</v>
      </c>
      <c r="BB702">
        <f t="shared" si="562"/>
        <v>8.1709400070986149E-3</v>
      </c>
      <c r="BC702">
        <f t="shared" si="535"/>
        <v>9.376267690156434E-2</v>
      </c>
      <c r="BD702">
        <f>VLOOKUP(MIN(90,BE702),mortality!$A$4:$G$76,saving_model!BA702+2,FALSE)</f>
        <v>4.688133845078217E-2</v>
      </c>
      <c r="BE702">
        <f t="shared" si="536"/>
        <v>105</v>
      </c>
      <c r="BF702" s="9">
        <f t="shared" si="563"/>
        <v>8.3717735912058888E-4</v>
      </c>
      <c r="BG702" s="7">
        <f>VLOOKUP(saving_model!AZ702,lapse!$B$4:$C$134,2,FALSE)</f>
        <v>0.01</v>
      </c>
      <c r="BI702">
        <f>discount_curve!K686</f>
        <v>0.48123399609193929</v>
      </c>
    </row>
    <row r="703" spans="1:61" x14ac:dyDescent="0.55000000000000004">
      <c r="A703">
        <f t="shared" si="564"/>
        <v>680</v>
      </c>
      <c r="B703" s="19">
        <f t="shared" ca="1" si="537"/>
        <v>0</v>
      </c>
      <c r="C703">
        <f t="shared" si="518"/>
        <v>0</v>
      </c>
      <c r="D703">
        <f t="shared" si="538"/>
        <v>0</v>
      </c>
      <c r="E703">
        <f t="shared" ca="1" si="539"/>
        <v>0</v>
      </c>
      <c r="F703">
        <f t="shared" si="519"/>
        <v>0</v>
      </c>
      <c r="G703">
        <f t="shared" si="540"/>
        <v>0</v>
      </c>
      <c r="H703">
        <f t="shared" si="541"/>
        <v>0</v>
      </c>
      <c r="I703" s="19">
        <f t="shared" si="542"/>
        <v>0</v>
      </c>
      <c r="J703" s="26">
        <f t="shared" si="543"/>
        <v>0</v>
      </c>
      <c r="L703" s="19">
        <f t="shared" si="544"/>
        <v>0</v>
      </c>
      <c r="M703" s="26">
        <f t="shared" si="520"/>
        <v>0</v>
      </c>
      <c r="N703" s="18">
        <f t="shared" si="545"/>
        <v>0</v>
      </c>
      <c r="O703" s="18">
        <f t="shared" si="546"/>
        <v>0</v>
      </c>
      <c r="P703" s="18">
        <f t="shared" si="547"/>
        <v>0</v>
      </c>
      <c r="Q703" s="18">
        <f t="shared" si="548"/>
        <v>0</v>
      </c>
      <c r="R703" s="18">
        <f t="shared" si="549"/>
        <v>0</v>
      </c>
      <c r="S703" s="26">
        <f t="shared" si="550"/>
        <v>0</v>
      </c>
      <c r="T703" s="27">
        <f t="shared" si="551"/>
        <v>0</v>
      </c>
      <c r="U703" s="27"/>
      <c r="V703" s="19">
        <f t="shared" si="521"/>
        <v>0</v>
      </c>
      <c r="W703" s="19">
        <f t="shared" ca="1" si="522"/>
        <v>0</v>
      </c>
      <c r="X703" s="19">
        <f t="shared" si="523"/>
        <v>0</v>
      </c>
      <c r="Y703" s="19">
        <f t="shared" si="524"/>
        <v>0</v>
      </c>
      <c r="Z703" s="19">
        <f t="shared" si="517"/>
        <v>0</v>
      </c>
      <c r="AA703" s="19">
        <f t="shared" ca="1" si="552"/>
        <v>0</v>
      </c>
      <c r="AB703">
        <f t="shared" si="566"/>
        <v>0</v>
      </c>
      <c r="AC703" s="19">
        <f t="shared" si="525"/>
        <v>0</v>
      </c>
      <c r="AD703" s="29">
        <f t="shared" si="567"/>
        <v>0</v>
      </c>
      <c r="AE703" s="19">
        <f t="shared" ca="1" si="526"/>
        <v>0</v>
      </c>
      <c r="AF703" s="29">
        <f t="shared" ca="1" si="553"/>
        <v>0</v>
      </c>
      <c r="AG703" s="19"/>
      <c r="AH703" s="19">
        <f t="shared" si="527"/>
        <v>0</v>
      </c>
      <c r="AI703" s="19">
        <f>SUM($AH$23:AH703)</f>
        <v>100000</v>
      </c>
      <c r="AJ703" s="19">
        <f t="shared" si="554"/>
        <v>170846.56654223928</v>
      </c>
      <c r="AK703" s="19">
        <f t="shared" ca="1" si="555"/>
        <v>170846.56654223928</v>
      </c>
      <c r="AL703" s="20">
        <f ca="1">IF($F$13,OFFSET(product_specs!$J$5,MIN(10,saving_model!AZ703),saving_model!$G$14),0)</f>
        <v>0</v>
      </c>
      <c r="AM703" s="19">
        <f t="shared" si="556"/>
        <v>170846.56654223928</v>
      </c>
      <c r="AN703" s="19">
        <f t="shared" si="565"/>
        <v>171106.06613642297</v>
      </c>
      <c r="AO703" s="19">
        <f t="shared" si="557"/>
        <v>0</v>
      </c>
      <c r="AP703" s="19">
        <f t="shared" si="558"/>
        <v>0</v>
      </c>
      <c r="AQ703" s="18">
        <f t="shared" si="528"/>
        <v>142.58838844701916</v>
      </c>
      <c r="AR703" s="18">
        <f t="shared" si="559"/>
        <v>0</v>
      </c>
      <c r="AS703" s="18">
        <f t="shared" si="560"/>
        <v>-233.82241147339414</v>
      </c>
      <c r="AT703" s="3">
        <f>return!Q686</f>
        <v>-1.3676746317601296E-3</v>
      </c>
      <c r="AU703" s="8">
        <f t="shared" si="529"/>
        <v>1.32661071125429</v>
      </c>
      <c r="AV703">
        <f t="shared" si="530"/>
        <v>0</v>
      </c>
      <c r="AW703">
        <f t="shared" si="531"/>
        <v>0</v>
      </c>
      <c r="AX703">
        <f t="shared" si="561"/>
        <v>0</v>
      </c>
      <c r="AY703">
        <f t="shared" si="532"/>
        <v>0</v>
      </c>
      <c r="AZ703">
        <f t="shared" si="533"/>
        <v>56</v>
      </c>
      <c r="BA703">
        <f t="shared" si="534"/>
        <v>5</v>
      </c>
      <c r="BB703">
        <f t="shared" si="562"/>
        <v>8.1709400070986149E-3</v>
      </c>
      <c r="BC703">
        <f t="shared" si="535"/>
        <v>9.376267690156434E-2</v>
      </c>
      <c r="BD703">
        <f>VLOOKUP(MIN(90,BE703),mortality!$A$4:$G$76,saving_model!BA703+2,FALSE)</f>
        <v>4.688133845078217E-2</v>
      </c>
      <c r="BE703">
        <f t="shared" si="536"/>
        <v>105</v>
      </c>
      <c r="BF703" s="9">
        <f t="shared" si="563"/>
        <v>8.3717735912058888E-4</v>
      </c>
      <c r="BG703" s="7">
        <f>VLOOKUP(saving_model!AZ703,lapse!$B$4:$C$134,2,FALSE)</f>
        <v>0.01</v>
      </c>
      <c r="BI703">
        <f>discount_curve!K687</f>
        <v>0.48071590207606313</v>
      </c>
    </row>
    <row r="704" spans="1:61" x14ac:dyDescent="0.55000000000000004">
      <c r="A704">
        <f t="shared" si="564"/>
        <v>681</v>
      </c>
      <c r="B704" s="19">
        <f t="shared" ca="1" si="537"/>
        <v>0</v>
      </c>
      <c r="C704">
        <f t="shared" si="518"/>
        <v>0</v>
      </c>
      <c r="D704">
        <f t="shared" si="538"/>
        <v>0</v>
      </c>
      <c r="E704">
        <f t="shared" ca="1" si="539"/>
        <v>0</v>
      </c>
      <c r="F704">
        <f t="shared" si="519"/>
        <v>0</v>
      </c>
      <c r="G704">
        <f t="shared" si="540"/>
        <v>0</v>
      </c>
      <c r="H704">
        <f t="shared" si="541"/>
        <v>0</v>
      </c>
      <c r="I704" s="19">
        <f t="shared" si="542"/>
        <v>0</v>
      </c>
      <c r="J704" s="26">
        <f t="shared" si="543"/>
        <v>0</v>
      </c>
      <c r="L704" s="19">
        <f t="shared" si="544"/>
        <v>0</v>
      </c>
      <c r="M704" s="26">
        <f t="shared" si="520"/>
        <v>0</v>
      </c>
      <c r="N704" s="18">
        <f t="shared" si="545"/>
        <v>0</v>
      </c>
      <c r="O704" s="18">
        <f t="shared" si="546"/>
        <v>0</v>
      </c>
      <c r="P704" s="18">
        <f t="shared" si="547"/>
        <v>0</v>
      </c>
      <c r="Q704" s="18">
        <f t="shared" si="548"/>
        <v>0</v>
      </c>
      <c r="R704" s="18">
        <f t="shared" si="549"/>
        <v>0</v>
      </c>
      <c r="S704" s="26">
        <f t="shared" si="550"/>
        <v>0</v>
      </c>
      <c r="T704" s="27">
        <f t="shared" si="551"/>
        <v>0</v>
      </c>
      <c r="U704" s="27"/>
      <c r="V704" s="19">
        <f t="shared" si="521"/>
        <v>0</v>
      </c>
      <c r="W704" s="19">
        <f t="shared" ca="1" si="522"/>
        <v>0</v>
      </c>
      <c r="X704" s="19">
        <f t="shared" si="523"/>
        <v>0</v>
      </c>
      <c r="Y704" s="19">
        <f t="shared" si="524"/>
        <v>0</v>
      </c>
      <c r="Z704" s="19">
        <f t="shared" si="517"/>
        <v>0</v>
      </c>
      <c r="AA704" s="19">
        <f t="shared" ca="1" si="552"/>
        <v>0</v>
      </c>
      <c r="AB704">
        <f t="shared" si="566"/>
        <v>0</v>
      </c>
      <c r="AC704" s="19">
        <f t="shared" si="525"/>
        <v>0</v>
      </c>
      <c r="AD704" s="29">
        <f t="shared" si="567"/>
        <v>0</v>
      </c>
      <c r="AE704" s="19">
        <f t="shared" ca="1" si="526"/>
        <v>0</v>
      </c>
      <c r="AF704" s="29">
        <f t="shared" ca="1" si="553"/>
        <v>0</v>
      </c>
      <c r="AG704" s="19"/>
      <c r="AH704" s="19">
        <f t="shared" si="527"/>
        <v>0</v>
      </c>
      <c r="AI704" s="19">
        <f>SUM($AH$23:AH704)</f>
        <v>100000</v>
      </c>
      <c r="AJ704" s="19">
        <f t="shared" si="554"/>
        <v>171584.05843918424</v>
      </c>
      <c r="AK704" s="19">
        <f t="shared" ca="1" si="555"/>
        <v>171584.05843918424</v>
      </c>
      <c r="AL704" s="20">
        <f ca="1">IF($F$13,OFFSET(product_specs!$J$5,MIN(10,saving_model!AZ704),saving_model!$G$14),0)</f>
        <v>0</v>
      </c>
      <c r="AM704" s="19">
        <f t="shared" si="556"/>
        <v>171584.05843918424</v>
      </c>
      <c r="AN704" s="19">
        <f t="shared" si="565"/>
        <v>170729.65533650256</v>
      </c>
      <c r="AO704" s="19">
        <f t="shared" si="557"/>
        <v>0</v>
      </c>
      <c r="AP704" s="19">
        <f t="shared" si="558"/>
        <v>0</v>
      </c>
      <c r="AQ704" s="18">
        <f t="shared" si="528"/>
        <v>142.27471278041881</v>
      </c>
      <c r="AR704" s="18">
        <f t="shared" si="559"/>
        <v>0</v>
      </c>
      <c r="AS704" s="18">
        <f t="shared" si="560"/>
        <v>1993.3556309242458</v>
      </c>
      <c r="AT704" s="3">
        <f>return!Q687</f>
        <v>1.1685246725964715E-2</v>
      </c>
      <c r="AU704" s="8">
        <f t="shared" si="529"/>
        <v>1.3271622030201349</v>
      </c>
      <c r="AV704">
        <f t="shared" si="530"/>
        <v>0</v>
      </c>
      <c r="AW704">
        <f t="shared" si="531"/>
        <v>0</v>
      </c>
      <c r="AX704">
        <f t="shared" si="561"/>
        <v>0</v>
      </c>
      <c r="AY704">
        <f t="shared" si="532"/>
        <v>0</v>
      </c>
      <c r="AZ704">
        <f t="shared" si="533"/>
        <v>56</v>
      </c>
      <c r="BA704">
        <f t="shared" si="534"/>
        <v>5</v>
      </c>
      <c r="BB704">
        <f t="shared" si="562"/>
        <v>8.1709400070986149E-3</v>
      </c>
      <c r="BC704">
        <f t="shared" si="535"/>
        <v>9.376267690156434E-2</v>
      </c>
      <c r="BD704">
        <f>VLOOKUP(MIN(90,BE704),mortality!$A$4:$G$76,saving_model!BA704+2,FALSE)</f>
        <v>4.688133845078217E-2</v>
      </c>
      <c r="BE704">
        <f t="shared" si="536"/>
        <v>105</v>
      </c>
      <c r="BF704" s="9">
        <f t="shared" si="563"/>
        <v>8.3717735912058888E-4</v>
      </c>
      <c r="BG704" s="7">
        <f>VLOOKUP(saving_model!AZ704,lapse!$B$4:$C$134,2,FALSE)</f>
        <v>0.01</v>
      </c>
      <c r="BI704">
        <f>discount_curve!K688</f>
        <v>0.48019836583750819</v>
      </c>
    </row>
    <row r="705" spans="1:61" x14ac:dyDescent="0.55000000000000004">
      <c r="A705">
        <f t="shared" si="564"/>
        <v>682</v>
      </c>
      <c r="B705" s="19">
        <f t="shared" ca="1" si="537"/>
        <v>0</v>
      </c>
      <c r="C705">
        <f t="shared" si="518"/>
        <v>0</v>
      </c>
      <c r="D705">
        <f t="shared" si="538"/>
        <v>0</v>
      </c>
      <c r="E705">
        <f t="shared" ca="1" si="539"/>
        <v>0</v>
      </c>
      <c r="F705">
        <f t="shared" si="519"/>
        <v>0</v>
      </c>
      <c r="G705">
        <f t="shared" si="540"/>
        <v>0</v>
      </c>
      <c r="H705">
        <f t="shared" si="541"/>
        <v>0</v>
      </c>
      <c r="I705" s="19">
        <f t="shared" si="542"/>
        <v>0</v>
      </c>
      <c r="J705" s="26">
        <f t="shared" si="543"/>
        <v>0</v>
      </c>
      <c r="L705" s="19">
        <f t="shared" si="544"/>
        <v>0</v>
      </c>
      <c r="M705" s="26">
        <f t="shared" si="520"/>
        <v>0</v>
      </c>
      <c r="N705" s="18">
        <f t="shared" si="545"/>
        <v>0</v>
      </c>
      <c r="O705" s="18">
        <f t="shared" si="546"/>
        <v>0</v>
      </c>
      <c r="P705" s="18">
        <f t="shared" si="547"/>
        <v>0</v>
      </c>
      <c r="Q705" s="18">
        <f t="shared" si="548"/>
        <v>0</v>
      </c>
      <c r="R705" s="18">
        <f t="shared" si="549"/>
        <v>0</v>
      </c>
      <c r="S705" s="26">
        <f t="shared" si="550"/>
        <v>0</v>
      </c>
      <c r="T705" s="27">
        <f t="shared" si="551"/>
        <v>0</v>
      </c>
      <c r="U705" s="27"/>
      <c r="V705" s="19">
        <f t="shared" si="521"/>
        <v>0</v>
      </c>
      <c r="W705" s="19">
        <f t="shared" ca="1" si="522"/>
        <v>0</v>
      </c>
      <c r="X705" s="19">
        <f t="shared" si="523"/>
        <v>0</v>
      </c>
      <c r="Y705" s="19">
        <f t="shared" si="524"/>
        <v>0</v>
      </c>
      <c r="Z705" s="19">
        <f t="shared" si="517"/>
        <v>0</v>
      </c>
      <c r="AA705" s="19">
        <f t="shared" ca="1" si="552"/>
        <v>0</v>
      </c>
      <c r="AB705">
        <f t="shared" si="566"/>
        <v>0</v>
      </c>
      <c r="AC705" s="19">
        <f t="shared" si="525"/>
        <v>0</v>
      </c>
      <c r="AD705" s="29">
        <f t="shared" si="567"/>
        <v>0</v>
      </c>
      <c r="AE705" s="19">
        <f t="shared" ca="1" si="526"/>
        <v>0</v>
      </c>
      <c r="AF705" s="29">
        <f t="shared" ca="1" si="553"/>
        <v>0</v>
      </c>
      <c r="AG705" s="19"/>
      <c r="AH705" s="19">
        <f t="shared" si="527"/>
        <v>0</v>
      </c>
      <c r="AI705" s="19">
        <f>SUM($AH$23:AH705)</f>
        <v>100000</v>
      </c>
      <c r="AJ705" s="19">
        <f t="shared" si="554"/>
        <v>171979.92051042095</v>
      </c>
      <c r="AK705" s="19">
        <f t="shared" ca="1" si="555"/>
        <v>171979.92051042095</v>
      </c>
      <c r="AL705" s="20">
        <f ca="1">IF($F$13,OFFSET(product_specs!$J$5,MIN(10,saving_model!AZ705),saving_model!$G$14),0)</f>
        <v>0</v>
      </c>
      <c r="AM705" s="19">
        <f t="shared" si="556"/>
        <v>171979.92051042095</v>
      </c>
      <c r="AN705" s="19">
        <f t="shared" si="565"/>
        <v>172580.73625464638</v>
      </c>
      <c r="AO705" s="19">
        <f t="shared" si="557"/>
        <v>0</v>
      </c>
      <c r="AP705" s="19">
        <f t="shared" si="558"/>
        <v>0</v>
      </c>
      <c r="AQ705" s="18">
        <f t="shared" si="528"/>
        <v>143.81728021220533</v>
      </c>
      <c r="AR705" s="18">
        <f t="shared" si="559"/>
        <v>0</v>
      </c>
      <c r="AS705" s="18">
        <f t="shared" si="560"/>
        <v>-913.99692802640595</v>
      </c>
      <c r="AT705" s="3">
        <f>return!Q688</f>
        <v>-5.300471230072934E-3</v>
      </c>
      <c r="AU705" s="8">
        <f t="shared" si="529"/>
        <v>1.3277139240492937</v>
      </c>
      <c r="AV705">
        <f t="shared" si="530"/>
        <v>0</v>
      </c>
      <c r="AW705">
        <f t="shared" si="531"/>
        <v>0</v>
      </c>
      <c r="AX705">
        <f t="shared" si="561"/>
        <v>0</v>
      </c>
      <c r="AY705">
        <f t="shared" si="532"/>
        <v>0</v>
      </c>
      <c r="AZ705">
        <f t="shared" si="533"/>
        <v>56</v>
      </c>
      <c r="BA705">
        <f t="shared" si="534"/>
        <v>5</v>
      </c>
      <c r="BB705">
        <f t="shared" si="562"/>
        <v>8.1709400070986149E-3</v>
      </c>
      <c r="BC705">
        <f t="shared" si="535"/>
        <v>9.376267690156434E-2</v>
      </c>
      <c r="BD705">
        <f>VLOOKUP(MIN(90,BE705),mortality!$A$4:$G$76,saving_model!BA705+2,FALSE)</f>
        <v>4.688133845078217E-2</v>
      </c>
      <c r="BE705">
        <f t="shared" si="536"/>
        <v>105</v>
      </c>
      <c r="BF705" s="9">
        <f t="shared" si="563"/>
        <v>8.3717735912058888E-4</v>
      </c>
      <c r="BG705" s="7">
        <f>VLOOKUP(saving_model!AZ705,lapse!$B$4:$C$134,2,FALSE)</f>
        <v>0.01</v>
      </c>
      <c r="BI705">
        <f>discount_curve!K689</f>
        <v>0.47968138677577438</v>
      </c>
    </row>
    <row r="706" spans="1:61" x14ac:dyDescent="0.55000000000000004">
      <c r="A706">
        <f t="shared" si="564"/>
        <v>683</v>
      </c>
      <c r="B706" s="19">
        <f t="shared" ca="1" si="537"/>
        <v>0</v>
      </c>
      <c r="C706">
        <f t="shared" si="518"/>
        <v>0</v>
      </c>
      <c r="D706">
        <f t="shared" si="538"/>
        <v>0</v>
      </c>
      <c r="E706">
        <f t="shared" ca="1" si="539"/>
        <v>0</v>
      </c>
      <c r="F706">
        <f t="shared" si="519"/>
        <v>0</v>
      </c>
      <c r="G706">
        <f t="shared" si="540"/>
        <v>0</v>
      </c>
      <c r="H706">
        <f t="shared" si="541"/>
        <v>0</v>
      </c>
      <c r="I706" s="19">
        <f t="shared" si="542"/>
        <v>0</v>
      </c>
      <c r="J706" s="26">
        <f t="shared" si="543"/>
        <v>0</v>
      </c>
      <c r="L706" s="19">
        <f t="shared" si="544"/>
        <v>0</v>
      </c>
      <c r="M706" s="26">
        <f t="shared" si="520"/>
        <v>0</v>
      </c>
      <c r="N706" s="18">
        <f t="shared" si="545"/>
        <v>0</v>
      </c>
      <c r="O706" s="18">
        <f t="shared" si="546"/>
        <v>0</v>
      </c>
      <c r="P706" s="18">
        <f t="shared" si="547"/>
        <v>0</v>
      </c>
      <c r="Q706" s="18">
        <f t="shared" si="548"/>
        <v>0</v>
      </c>
      <c r="R706" s="18">
        <f t="shared" si="549"/>
        <v>0</v>
      </c>
      <c r="S706" s="26">
        <f t="shared" si="550"/>
        <v>0</v>
      </c>
      <c r="T706" s="27">
        <f t="shared" si="551"/>
        <v>0</v>
      </c>
      <c r="U706" s="27"/>
      <c r="V706" s="19">
        <f t="shared" si="521"/>
        <v>0</v>
      </c>
      <c r="W706" s="19">
        <f t="shared" ca="1" si="522"/>
        <v>0</v>
      </c>
      <c r="X706" s="19">
        <f t="shared" si="523"/>
        <v>0</v>
      </c>
      <c r="Y706" s="19">
        <f t="shared" si="524"/>
        <v>0</v>
      </c>
      <c r="Z706" s="19">
        <f t="shared" si="517"/>
        <v>0</v>
      </c>
      <c r="AA706" s="19">
        <f t="shared" ca="1" si="552"/>
        <v>0</v>
      </c>
      <c r="AB706">
        <f t="shared" si="566"/>
        <v>0</v>
      </c>
      <c r="AC706" s="19">
        <f t="shared" si="525"/>
        <v>0</v>
      </c>
      <c r="AD706" s="29">
        <f t="shared" si="567"/>
        <v>0</v>
      </c>
      <c r="AE706" s="19">
        <f t="shared" ca="1" si="526"/>
        <v>0</v>
      </c>
      <c r="AF706" s="29">
        <f t="shared" ca="1" si="553"/>
        <v>0</v>
      </c>
      <c r="AG706" s="19"/>
      <c r="AH706" s="19">
        <f t="shared" si="527"/>
        <v>0</v>
      </c>
      <c r="AI706" s="19">
        <f>SUM($AH$23:AH706)</f>
        <v>100000</v>
      </c>
      <c r="AJ706" s="19">
        <f t="shared" si="554"/>
        <v>171579.14493424585</v>
      </c>
      <c r="AK706" s="19">
        <f t="shared" ca="1" si="555"/>
        <v>171579.14493424585</v>
      </c>
      <c r="AL706" s="20">
        <f ca="1">IF($F$13,OFFSET(product_specs!$J$5,MIN(10,saving_model!AZ706),saving_model!$G$14),0)</f>
        <v>0</v>
      </c>
      <c r="AM706" s="19">
        <f t="shared" si="556"/>
        <v>171579.14493424585</v>
      </c>
      <c r="AN706" s="19">
        <f t="shared" si="565"/>
        <v>171522.92204640777</v>
      </c>
      <c r="AO706" s="19">
        <f t="shared" si="557"/>
        <v>0</v>
      </c>
      <c r="AP706" s="19">
        <f t="shared" si="558"/>
        <v>0</v>
      </c>
      <c r="AQ706" s="18">
        <f t="shared" si="528"/>
        <v>142.93576837200649</v>
      </c>
      <c r="AR706" s="18">
        <f t="shared" si="559"/>
        <v>0</v>
      </c>
      <c r="AS706" s="18">
        <f t="shared" si="560"/>
        <v>398.31731242016195</v>
      </c>
      <c r="AT706" s="3">
        <f>return!Q689</f>
        <v>2.324176358457386E-3</v>
      </c>
      <c r="AU706" s="8">
        <f t="shared" si="529"/>
        <v>1.3282658744370743</v>
      </c>
      <c r="AV706">
        <f t="shared" si="530"/>
        <v>0</v>
      </c>
      <c r="AW706">
        <f t="shared" si="531"/>
        <v>0</v>
      </c>
      <c r="AX706">
        <f t="shared" si="561"/>
        <v>0</v>
      </c>
      <c r="AY706">
        <f t="shared" si="532"/>
        <v>0</v>
      </c>
      <c r="AZ706">
        <f t="shared" si="533"/>
        <v>56</v>
      </c>
      <c r="BA706">
        <f t="shared" si="534"/>
        <v>5</v>
      </c>
      <c r="BB706">
        <f t="shared" si="562"/>
        <v>8.1709400070986149E-3</v>
      </c>
      <c r="BC706">
        <f t="shared" si="535"/>
        <v>9.376267690156434E-2</v>
      </c>
      <c r="BD706">
        <f>VLOOKUP(MIN(90,BE706),mortality!$A$4:$G$76,saving_model!BA706+2,FALSE)</f>
        <v>4.688133845078217E-2</v>
      </c>
      <c r="BE706">
        <f t="shared" si="536"/>
        <v>105</v>
      </c>
      <c r="BF706" s="9">
        <f t="shared" si="563"/>
        <v>8.3717735912058888E-4</v>
      </c>
      <c r="BG706" s="7">
        <f>VLOOKUP(saving_model!AZ706,lapse!$B$4:$C$134,2,FALSE)</f>
        <v>0.01</v>
      </c>
      <c r="BI706">
        <f>discount_curve!K690</f>
        <v>0.47916496429100819</v>
      </c>
    </row>
    <row r="707" spans="1:61" x14ac:dyDescent="0.55000000000000004">
      <c r="A707">
        <f t="shared" si="564"/>
        <v>684</v>
      </c>
      <c r="B707" s="19">
        <f t="shared" ca="1" si="537"/>
        <v>0</v>
      </c>
      <c r="C707">
        <f t="shared" si="518"/>
        <v>0</v>
      </c>
      <c r="D707">
        <f t="shared" si="538"/>
        <v>0</v>
      </c>
      <c r="E707">
        <f t="shared" ca="1" si="539"/>
        <v>0</v>
      </c>
      <c r="F707">
        <f t="shared" si="519"/>
        <v>0</v>
      </c>
      <c r="G707">
        <f t="shared" si="540"/>
        <v>0</v>
      </c>
      <c r="H707">
        <f t="shared" si="541"/>
        <v>0</v>
      </c>
      <c r="I707" s="19">
        <f t="shared" si="542"/>
        <v>0</v>
      </c>
      <c r="J707" s="26">
        <f t="shared" si="543"/>
        <v>0</v>
      </c>
      <c r="L707" s="19">
        <f t="shared" si="544"/>
        <v>0</v>
      </c>
      <c r="M707" s="26">
        <f t="shared" si="520"/>
        <v>0</v>
      </c>
      <c r="N707" s="18">
        <f t="shared" si="545"/>
        <v>0</v>
      </c>
      <c r="O707" s="18">
        <f t="shared" si="546"/>
        <v>0</v>
      </c>
      <c r="P707" s="18">
        <f t="shared" si="547"/>
        <v>0</v>
      </c>
      <c r="Q707" s="18">
        <f t="shared" si="548"/>
        <v>0</v>
      </c>
      <c r="R707" s="18">
        <f t="shared" si="549"/>
        <v>0</v>
      </c>
      <c r="S707" s="26">
        <f t="shared" si="550"/>
        <v>0</v>
      </c>
      <c r="T707" s="27">
        <f t="shared" si="551"/>
        <v>0</v>
      </c>
      <c r="U707" s="27"/>
      <c r="V707" s="19">
        <f t="shared" si="521"/>
        <v>0</v>
      </c>
      <c r="W707" s="19">
        <f t="shared" ca="1" si="522"/>
        <v>0</v>
      </c>
      <c r="X707" s="19">
        <f t="shared" si="523"/>
        <v>0</v>
      </c>
      <c r="Y707" s="19">
        <f t="shared" si="524"/>
        <v>0</v>
      </c>
      <c r="Z707" s="19">
        <f t="shared" si="517"/>
        <v>0</v>
      </c>
      <c r="AA707" s="19">
        <f t="shared" ca="1" si="552"/>
        <v>0</v>
      </c>
      <c r="AB707">
        <f t="shared" si="566"/>
        <v>0</v>
      </c>
      <c r="AC707" s="19">
        <f t="shared" si="525"/>
        <v>0</v>
      </c>
      <c r="AD707" s="29">
        <f t="shared" si="567"/>
        <v>0</v>
      </c>
      <c r="AE707" s="19">
        <f t="shared" ca="1" si="526"/>
        <v>0</v>
      </c>
      <c r="AF707" s="29">
        <f t="shared" ca="1" si="553"/>
        <v>0</v>
      </c>
      <c r="AG707" s="19"/>
      <c r="AH707" s="19">
        <f t="shared" si="527"/>
        <v>0</v>
      </c>
      <c r="AI707" s="19">
        <f>SUM($AH$23:AH707)</f>
        <v>100000</v>
      </c>
      <c r="AJ707" s="19">
        <f t="shared" si="554"/>
        <v>171628.24886335642</v>
      </c>
      <c r="AK707" s="19">
        <f t="shared" ca="1" si="555"/>
        <v>171628.24886335642</v>
      </c>
      <c r="AL707" s="20">
        <f ca="1">IF($F$13,OFFSET(product_specs!$J$5,MIN(10,saving_model!AZ707),saving_model!$G$14),0)</f>
        <v>0</v>
      </c>
      <c r="AM707" s="19">
        <f t="shared" si="556"/>
        <v>171628.24886335642</v>
      </c>
      <c r="AN707" s="19">
        <f t="shared" si="565"/>
        <v>171778.30359045594</v>
      </c>
      <c r="AO707" s="19">
        <f t="shared" si="557"/>
        <v>0</v>
      </c>
      <c r="AP707" s="19">
        <f t="shared" si="558"/>
        <v>0</v>
      </c>
      <c r="AQ707" s="18">
        <f t="shared" si="528"/>
        <v>143.14858632537997</v>
      </c>
      <c r="AR707" s="18">
        <f t="shared" si="559"/>
        <v>0</v>
      </c>
      <c r="AS707" s="18">
        <f t="shared" si="560"/>
        <v>-13.812281548291821</v>
      </c>
      <c r="AT707" s="3">
        <f>return!Q690</f>
        <v>-8.0474664691854159E-5</v>
      </c>
      <c r="AU707" s="8">
        <f t="shared" si="529"/>
        <v>1.3288180542788248</v>
      </c>
      <c r="AV707">
        <f t="shared" si="530"/>
        <v>0</v>
      </c>
      <c r="AW707">
        <f t="shared" si="531"/>
        <v>0</v>
      </c>
      <c r="AX707">
        <f t="shared" si="561"/>
        <v>0</v>
      </c>
      <c r="AY707">
        <f t="shared" si="532"/>
        <v>0</v>
      </c>
      <c r="AZ707">
        <f t="shared" si="533"/>
        <v>57</v>
      </c>
      <c r="BA707">
        <f t="shared" si="534"/>
        <v>5</v>
      </c>
      <c r="BB707">
        <f t="shared" si="562"/>
        <v>8.1709400070986149E-3</v>
      </c>
      <c r="BC707">
        <f t="shared" si="535"/>
        <v>9.376267690156434E-2</v>
      </c>
      <c r="BD707">
        <f>VLOOKUP(MIN(90,BE707),mortality!$A$4:$G$76,saving_model!BA707+2,FALSE)</f>
        <v>4.688133845078217E-2</v>
      </c>
      <c r="BE707">
        <f t="shared" si="536"/>
        <v>106</v>
      </c>
      <c r="BF707" s="9">
        <f t="shared" si="563"/>
        <v>8.3717735912058888E-4</v>
      </c>
      <c r="BG707" s="7">
        <f>VLOOKUP(saving_model!AZ707,lapse!$B$4:$C$134,2,FALSE)</f>
        <v>0.01</v>
      </c>
      <c r="BI707">
        <f>discount_curve!K691</f>
        <v>0.47010912778960701</v>
      </c>
    </row>
    <row r="708" spans="1:61" x14ac:dyDescent="0.55000000000000004">
      <c r="A708">
        <f t="shared" si="564"/>
        <v>685</v>
      </c>
      <c r="B708" s="19">
        <f t="shared" ca="1" si="537"/>
        <v>0</v>
      </c>
      <c r="C708">
        <f t="shared" si="518"/>
        <v>0</v>
      </c>
      <c r="D708">
        <f t="shared" si="538"/>
        <v>0</v>
      </c>
      <c r="E708">
        <f t="shared" ca="1" si="539"/>
        <v>0</v>
      </c>
      <c r="F708">
        <f t="shared" si="519"/>
        <v>0</v>
      </c>
      <c r="G708">
        <f t="shared" si="540"/>
        <v>0</v>
      </c>
      <c r="H708">
        <f t="shared" si="541"/>
        <v>0</v>
      </c>
      <c r="I708" s="19">
        <f t="shared" si="542"/>
        <v>0</v>
      </c>
      <c r="J708" s="26">
        <f t="shared" si="543"/>
        <v>0</v>
      </c>
      <c r="L708" s="19">
        <f t="shared" si="544"/>
        <v>0</v>
      </c>
      <c r="M708" s="26">
        <f t="shared" si="520"/>
        <v>0</v>
      </c>
      <c r="N708" s="18">
        <f t="shared" si="545"/>
        <v>0</v>
      </c>
      <c r="O708" s="18">
        <f t="shared" si="546"/>
        <v>0</v>
      </c>
      <c r="P708" s="18">
        <f t="shared" si="547"/>
        <v>0</v>
      </c>
      <c r="Q708" s="18">
        <f t="shared" si="548"/>
        <v>0</v>
      </c>
      <c r="R708" s="18">
        <f t="shared" si="549"/>
        <v>0</v>
      </c>
      <c r="S708" s="26">
        <f t="shared" si="550"/>
        <v>0</v>
      </c>
      <c r="T708" s="27">
        <f t="shared" si="551"/>
        <v>0</v>
      </c>
      <c r="U708" s="27"/>
      <c r="V708" s="19">
        <f t="shared" si="521"/>
        <v>0</v>
      </c>
      <c r="W708" s="19">
        <f t="shared" ca="1" si="522"/>
        <v>0</v>
      </c>
      <c r="X708" s="19">
        <f t="shared" si="523"/>
        <v>0</v>
      </c>
      <c r="Y708" s="19">
        <f t="shared" si="524"/>
        <v>0</v>
      </c>
      <c r="Z708" s="19">
        <f t="shared" si="517"/>
        <v>0</v>
      </c>
      <c r="AA708" s="19">
        <f t="shared" ca="1" si="552"/>
        <v>0</v>
      </c>
      <c r="AB708">
        <f t="shared" si="566"/>
        <v>0</v>
      </c>
      <c r="AC708" s="19">
        <f t="shared" si="525"/>
        <v>0</v>
      </c>
      <c r="AD708" s="29">
        <f t="shared" si="567"/>
        <v>0</v>
      </c>
      <c r="AE708" s="19">
        <f t="shared" ca="1" si="526"/>
        <v>0</v>
      </c>
      <c r="AF708" s="29">
        <f t="shared" ca="1" si="553"/>
        <v>0</v>
      </c>
      <c r="AG708" s="19"/>
      <c r="AH708" s="19">
        <f t="shared" si="527"/>
        <v>0</v>
      </c>
      <c r="AI708" s="19">
        <f>SUM($AH$23:AH708)</f>
        <v>100000</v>
      </c>
      <c r="AJ708" s="19">
        <f t="shared" si="554"/>
        <v>170636.29050440536</v>
      </c>
      <c r="AK708" s="19">
        <f t="shared" ca="1" si="555"/>
        <v>170636.29050440536</v>
      </c>
      <c r="AL708" s="20">
        <f ca="1">IF($F$13,OFFSET(product_specs!$J$5,MIN(10,saving_model!AZ708),saving_model!$G$14),0)</f>
        <v>0</v>
      </c>
      <c r="AM708" s="19">
        <f t="shared" si="556"/>
        <v>170636.29050440536</v>
      </c>
      <c r="AN708" s="19">
        <f t="shared" si="565"/>
        <v>171621.34272258228</v>
      </c>
      <c r="AO708" s="19">
        <f t="shared" si="557"/>
        <v>0</v>
      </c>
      <c r="AP708" s="19">
        <f t="shared" si="558"/>
        <v>0</v>
      </c>
      <c r="AQ708" s="18">
        <f t="shared" si="528"/>
        <v>143.01778560215192</v>
      </c>
      <c r="AR708" s="18">
        <f t="shared" si="559"/>
        <v>0</v>
      </c>
      <c r="AS708" s="18">
        <f t="shared" si="560"/>
        <v>-1684.068865149502</v>
      </c>
      <c r="AT708" s="3">
        <f>return!Q691</f>
        <v>-9.8208847431208168E-3</v>
      </c>
      <c r="AU708" s="8">
        <f t="shared" si="529"/>
        <v>1.3293704636699324</v>
      </c>
      <c r="AV708">
        <f t="shared" si="530"/>
        <v>0</v>
      </c>
      <c r="AW708">
        <f t="shared" si="531"/>
        <v>0</v>
      </c>
      <c r="AX708">
        <f t="shared" si="561"/>
        <v>0</v>
      </c>
      <c r="AY708">
        <f t="shared" si="532"/>
        <v>0</v>
      </c>
      <c r="AZ708">
        <f t="shared" si="533"/>
        <v>57</v>
      </c>
      <c r="BA708">
        <f t="shared" si="534"/>
        <v>5</v>
      </c>
      <c r="BB708">
        <f t="shared" si="562"/>
        <v>8.1709400070986149E-3</v>
      </c>
      <c r="BC708">
        <f t="shared" si="535"/>
        <v>9.376267690156434E-2</v>
      </c>
      <c r="BD708">
        <f>VLOOKUP(MIN(90,BE708),mortality!$A$4:$G$76,saving_model!BA708+2,FALSE)</f>
        <v>4.688133845078217E-2</v>
      </c>
      <c r="BE708">
        <f t="shared" si="536"/>
        <v>106</v>
      </c>
      <c r="BF708" s="9">
        <f t="shared" si="563"/>
        <v>8.3717735912058888E-4</v>
      </c>
      <c r="BG708" s="7">
        <f>VLOOKUP(saving_model!AZ708,lapse!$B$4:$C$134,2,FALSE)</f>
        <v>0.01</v>
      </c>
      <c r="BI708">
        <f>discount_curve!K692</f>
        <v>0.46959065094540647</v>
      </c>
    </row>
    <row r="709" spans="1:61" x14ac:dyDescent="0.55000000000000004">
      <c r="A709">
        <f t="shared" si="564"/>
        <v>686</v>
      </c>
      <c r="B709" s="19">
        <f t="shared" ca="1" si="537"/>
        <v>0</v>
      </c>
      <c r="C709">
        <f t="shared" si="518"/>
        <v>0</v>
      </c>
      <c r="D709">
        <f t="shared" si="538"/>
        <v>0</v>
      </c>
      <c r="E709">
        <f t="shared" ca="1" si="539"/>
        <v>0</v>
      </c>
      <c r="F709">
        <f t="shared" si="519"/>
        <v>0</v>
      </c>
      <c r="G709">
        <f t="shared" si="540"/>
        <v>0</v>
      </c>
      <c r="H709">
        <f t="shared" si="541"/>
        <v>0</v>
      </c>
      <c r="I709" s="19">
        <f t="shared" si="542"/>
        <v>0</v>
      </c>
      <c r="J709" s="26">
        <f t="shared" si="543"/>
        <v>0</v>
      </c>
      <c r="L709" s="19">
        <f t="shared" si="544"/>
        <v>0</v>
      </c>
      <c r="M709" s="26">
        <f t="shared" si="520"/>
        <v>0</v>
      </c>
      <c r="N709" s="18">
        <f t="shared" si="545"/>
        <v>0</v>
      </c>
      <c r="O709" s="18">
        <f t="shared" si="546"/>
        <v>0</v>
      </c>
      <c r="P709" s="18">
        <f t="shared" si="547"/>
        <v>0</v>
      </c>
      <c r="Q709" s="18">
        <f t="shared" si="548"/>
        <v>0</v>
      </c>
      <c r="R709" s="18">
        <f t="shared" si="549"/>
        <v>0</v>
      </c>
      <c r="S709" s="26">
        <f t="shared" si="550"/>
        <v>0</v>
      </c>
      <c r="T709" s="27">
        <f t="shared" si="551"/>
        <v>0</v>
      </c>
      <c r="U709" s="27"/>
      <c r="V709" s="19">
        <f t="shared" si="521"/>
        <v>0</v>
      </c>
      <c r="W709" s="19">
        <f t="shared" ca="1" si="522"/>
        <v>0</v>
      </c>
      <c r="X709" s="19">
        <f t="shared" si="523"/>
        <v>0</v>
      </c>
      <c r="Y709" s="19">
        <f t="shared" si="524"/>
        <v>0</v>
      </c>
      <c r="Z709" s="19">
        <f t="shared" si="517"/>
        <v>0</v>
      </c>
      <c r="AA709" s="19">
        <f t="shared" ca="1" si="552"/>
        <v>0</v>
      </c>
      <c r="AB709">
        <f t="shared" si="566"/>
        <v>0</v>
      </c>
      <c r="AC709" s="19">
        <f t="shared" si="525"/>
        <v>0</v>
      </c>
      <c r="AD709" s="29">
        <f t="shared" si="567"/>
        <v>0</v>
      </c>
      <c r="AE709" s="19">
        <f t="shared" ca="1" si="526"/>
        <v>0</v>
      </c>
      <c r="AF709" s="29">
        <f t="shared" ca="1" si="553"/>
        <v>0</v>
      </c>
      <c r="AG709" s="19"/>
      <c r="AH709" s="19">
        <f t="shared" si="527"/>
        <v>0</v>
      </c>
      <c r="AI709" s="19">
        <f>SUM($AH$23:AH709)</f>
        <v>100000</v>
      </c>
      <c r="AJ709" s="19">
        <f t="shared" si="554"/>
        <v>169780.30641936159</v>
      </c>
      <c r="AK709" s="19">
        <f t="shared" ca="1" si="555"/>
        <v>169780.30641936159</v>
      </c>
      <c r="AL709" s="20">
        <f ca="1">IF($F$13,OFFSET(product_specs!$J$5,MIN(10,saving_model!AZ709),saving_model!$G$14),0)</f>
        <v>0</v>
      </c>
      <c r="AM709" s="19">
        <f t="shared" si="556"/>
        <v>169780.30641936159</v>
      </c>
      <c r="AN709" s="19">
        <f t="shared" si="565"/>
        <v>169794.2560718306</v>
      </c>
      <c r="AO709" s="19">
        <f t="shared" si="557"/>
        <v>0</v>
      </c>
      <c r="AP709" s="19">
        <f t="shared" si="558"/>
        <v>0</v>
      </c>
      <c r="AQ709" s="18">
        <f t="shared" si="528"/>
        <v>141.49521339319219</v>
      </c>
      <c r="AR709" s="18">
        <f t="shared" si="559"/>
        <v>0</v>
      </c>
      <c r="AS709" s="18">
        <f t="shared" si="560"/>
        <v>255.09112184832074</v>
      </c>
      <c r="AT709" s="3">
        <f>return!Q692</f>
        <v>1.5036072537668588E-3</v>
      </c>
      <c r="AU709" s="8">
        <f t="shared" si="529"/>
        <v>1.3299231027058243</v>
      </c>
      <c r="AV709">
        <f t="shared" si="530"/>
        <v>0</v>
      </c>
      <c r="AW709">
        <f t="shared" si="531"/>
        <v>0</v>
      </c>
      <c r="AX709">
        <f t="shared" si="561"/>
        <v>0</v>
      </c>
      <c r="AY709">
        <f t="shared" si="532"/>
        <v>0</v>
      </c>
      <c r="AZ709">
        <f t="shared" si="533"/>
        <v>57</v>
      </c>
      <c r="BA709">
        <f t="shared" si="534"/>
        <v>5</v>
      </c>
      <c r="BB709">
        <f t="shared" si="562"/>
        <v>8.1709400070986149E-3</v>
      </c>
      <c r="BC709">
        <f t="shared" si="535"/>
        <v>9.376267690156434E-2</v>
      </c>
      <c r="BD709">
        <f>VLOOKUP(MIN(90,BE709),mortality!$A$4:$G$76,saving_model!BA709+2,FALSE)</f>
        <v>4.688133845078217E-2</v>
      </c>
      <c r="BE709">
        <f t="shared" si="536"/>
        <v>106</v>
      </c>
      <c r="BF709" s="9">
        <f t="shared" si="563"/>
        <v>8.3717735912058888E-4</v>
      </c>
      <c r="BG709" s="7">
        <f>VLOOKUP(saving_model!AZ709,lapse!$B$4:$C$134,2,FALSE)</f>
        <v>0.01</v>
      </c>
      <c r="BI709">
        <f>discount_curve!K693</f>
        <v>0.46907274592213449</v>
      </c>
    </row>
    <row r="710" spans="1:61" x14ac:dyDescent="0.55000000000000004">
      <c r="A710">
        <f t="shared" si="564"/>
        <v>687</v>
      </c>
      <c r="B710" s="19">
        <f t="shared" ca="1" si="537"/>
        <v>0</v>
      </c>
      <c r="C710">
        <f t="shared" si="518"/>
        <v>0</v>
      </c>
      <c r="D710">
        <f t="shared" si="538"/>
        <v>0</v>
      </c>
      <c r="E710">
        <f t="shared" ca="1" si="539"/>
        <v>0</v>
      </c>
      <c r="F710">
        <f t="shared" si="519"/>
        <v>0</v>
      </c>
      <c r="G710">
        <f t="shared" si="540"/>
        <v>0</v>
      </c>
      <c r="H710">
        <f t="shared" si="541"/>
        <v>0</v>
      </c>
      <c r="I710" s="19">
        <f t="shared" si="542"/>
        <v>0</v>
      </c>
      <c r="J710" s="26">
        <f t="shared" si="543"/>
        <v>0</v>
      </c>
      <c r="L710" s="19">
        <f t="shared" si="544"/>
        <v>0</v>
      </c>
      <c r="M710" s="26">
        <f t="shared" si="520"/>
        <v>0</v>
      </c>
      <c r="N710" s="18">
        <f t="shared" si="545"/>
        <v>0</v>
      </c>
      <c r="O710" s="18">
        <f t="shared" si="546"/>
        <v>0</v>
      </c>
      <c r="P710" s="18">
        <f t="shared" si="547"/>
        <v>0</v>
      </c>
      <c r="Q710" s="18">
        <f t="shared" si="548"/>
        <v>0</v>
      </c>
      <c r="R710" s="18">
        <f t="shared" si="549"/>
        <v>0</v>
      </c>
      <c r="S710" s="26">
        <f t="shared" si="550"/>
        <v>0</v>
      </c>
      <c r="T710" s="27">
        <f t="shared" si="551"/>
        <v>0</v>
      </c>
      <c r="U710" s="27"/>
      <c r="V710" s="19">
        <f t="shared" si="521"/>
        <v>0</v>
      </c>
      <c r="W710" s="19">
        <f t="shared" ca="1" si="522"/>
        <v>0</v>
      </c>
      <c r="X710" s="19">
        <f t="shared" si="523"/>
        <v>0</v>
      </c>
      <c r="Y710" s="19">
        <f t="shared" si="524"/>
        <v>0</v>
      </c>
      <c r="Z710" s="19">
        <f t="shared" si="517"/>
        <v>0</v>
      </c>
      <c r="AA710" s="19">
        <f t="shared" ca="1" si="552"/>
        <v>0</v>
      </c>
      <c r="AB710">
        <f t="shared" si="566"/>
        <v>0</v>
      </c>
      <c r="AC710" s="19">
        <f t="shared" si="525"/>
        <v>0</v>
      </c>
      <c r="AD710" s="29">
        <f t="shared" si="567"/>
        <v>0</v>
      </c>
      <c r="AE710" s="19">
        <f t="shared" ca="1" si="526"/>
        <v>0</v>
      </c>
      <c r="AF710" s="29">
        <f t="shared" ca="1" si="553"/>
        <v>0</v>
      </c>
      <c r="AG710" s="19"/>
      <c r="AH710" s="19">
        <f t="shared" si="527"/>
        <v>0</v>
      </c>
      <c r="AI710" s="19">
        <f>SUM($AH$23:AH710)</f>
        <v>100000</v>
      </c>
      <c r="AJ710" s="19">
        <f t="shared" si="554"/>
        <v>171396.12321527416</v>
      </c>
      <c r="AK710" s="19">
        <f t="shared" ca="1" si="555"/>
        <v>171396.12321527416</v>
      </c>
      <c r="AL710" s="20">
        <f ca="1">IF($F$13,OFFSET(product_specs!$J$5,MIN(10,saving_model!AZ710),saving_model!$G$14),0)</f>
        <v>0</v>
      </c>
      <c r="AM710" s="19">
        <f t="shared" si="556"/>
        <v>171396.12321527416</v>
      </c>
      <c r="AN710" s="19">
        <f t="shared" si="565"/>
        <v>169907.85198028575</v>
      </c>
      <c r="AO710" s="19">
        <f t="shared" si="557"/>
        <v>0</v>
      </c>
      <c r="AP710" s="19">
        <f t="shared" si="558"/>
        <v>0</v>
      </c>
      <c r="AQ710" s="18">
        <f t="shared" si="528"/>
        <v>141.58987665023812</v>
      </c>
      <c r="AR710" s="18">
        <f t="shared" si="559"/>
        <v>0</v>
      </c>
      <c r="AS710" s="18">
        <f t="shared" si="560"/>
        <v>3259.7222232773138</v>
      </c>
      <c r="AT710" s="3">
        <f>return!Q693</f>
        <v>1.9201236941220889E-2</v>
      </c>
      <c r="AU710" s="8">
        <f t="shared" si="529"/>
        <v>1.3304759714819672</v>
      </c>
      <c r="AV710">
        <f t="shared" si="530"/>
        <v>0</v>
      </c>
      <c r="AW710">
        <f t="shared" si="531"/>
        <v>0</v>
      </c>
      <c r="AX710">
        <f t="shared" si="561"/>
        <v>0</v>
      </c>
      <c r="AY710">
        <f t="shared" si="532"/>
        <v>0</v>
      </c>
      <c r="AZ710">
        <f t="shared" si="533"/>
        <v>57</v>
      </c>
      <c r="BA710">
        <f t="shared" si="534"/>
        <v>5</v>
      </c>
      <c r="BB710">
        <f t="shared" si="562"/>
        <v>8.1709400070986149E-3</v>
      </c>
      <c r="BC710">
        <f t="shared" si="535"/>
        <v>9.376267690156434E-2</v>
      </c>
      <c r="BD710">
        <f>VLOOKUP(MIN(90,BE710),mortality!$A$4:$G$76,saving_model!BA710+2,FALSE)</f>
        <v>4.688133845078217E-2</v>
      </c>
      <c r="BE710">
        <f t="shared" si="536"/>
        <v>106</v>
      </c>
      <c r="BF710" s="9">
        <f t="shared" si="563"/>
        <v>8.3717735912058888E-4</v>
      </c>
      <c r="BG710" s="7">
        <f>VLOOKUP(saving_model!AZ710,lapse!$B$4:$C$134,2,FALSE)</f>
        <v>0.01</v>
      </c>
      <c r="BI710">
        <f>discount_curve!K694</f>
        <v>0.46855541208913765</v>
      </c>
    </row>
    <row r="711" spans="1:61" x14ac:dyDescent="0.55000000000000004">
      <c r="A711">
        <f t="shared" si="564"/>
        <v>688</v>
      </c>
      <c r="B711" s="19">
        <f t="shared" ca="1" si="537"/>
        <v>0</v>
      </c>
      <c r="C711">
        <f t="shared" si="518"/>
        <v>0</v>
      </c>
      <c r="D711">
        <f t="shared" si="538"/>
        <v>0</v>
      </c>
      <c r="E711">
        <f t="shared" ca="1" si="539"/>
        <v>0</v>
      </c>
      <c r="F711">
        <f t="shared" si="519"/>
        <v>0</v>
      </c>
      <c r="G711">
        <f t="shared" si="540"/>
        <v>0</v>
      </c>
      <c r="H711">
        <f t="shared" si="541"/>
        <v>0</v>
      </c>
      <c r="I711" s="19">
        <f t="shared" si="542"/>
        <v>0</v>
      </c>
      <c r="J711" s="26">
        <f t="shared" si="543"/>
        <v>0</v>
      </c>
      <c r="L711" s="19">
        <f t="shared" si="544"/>
        <v>0</v>
      </c>
      <c r="M711" s="26">
        <f t="shared" si="520"/>
        <v>0</v>
      </c>
      <c r="N711" s="18">
        <f t="shared" si="545"/>
        <v>0</v>
      </c>
      <c r="O711" s="18">
        <f t="shared" si="546"/>
        <v>0</v>
      </c>
      <c r="P711" s="18">
        <f t="shared" si="547"/>
        <v>0</v>
      </c>
      <c r="Q711" s="18">
        <f t="shared" si="548"/>
        <v>0</v>
      </c>
      <c r="R711" s="18">
        <f t="shared" si="549"/>
        <v>0</v>
      </c>
      <c r="S711" s="26">
        <f t="shared" si="550"/>
        <v>0</v>
      </c>
      <c r="T711" s="27">
        <f t="shared" si="551"/>
        <v>0</v>
      </c>
      <c r="U711" s="27"/>
      <c r="V711" s="19">
        <f t="shared" si="521"/>
        <v>0</v>
      </c>
      <c r="W711" s="19">
        <f t="shared" ca="1" si="522"/>
        <v>0</v>
      </c>
      <c r="X711" s="19">
        <f t="shared" si="523"/>
        <v>0</v>
      </c>
      <c r="Y711" s="19">
        <f t="shared" si="524"/>
        <v>0</v>
      </c>
      <c r="Z711" s="19">
        <f t="shared" si="517"/>
        <v>0</v>
      </c>
      <c r="AA711" s="19">
        <f t="shared" ca="1" si="552"/>
        <v>0</v>
      </c>
      <c r="AB711">
        <f t="shared" si="566"/>
        <v>0</v>
      </c>
      <c r="AC711" s="19">
        <f t="shared" si="525"/>
        <v>0</v>
      </c>
      <c r="AD711" s="29">
        <f t="shared" si="567"/>
        <v>0</v>
      </c>
      <c r="AE711" s="19">
        <f t="shared" ca="1" si="526"/>
        <v>0</v>
      </c>
      <c r="AF711" s="29">
        <f t="shared" ca="1" si="553"/>
        <v>0</v>
      </c>
      <c r="AG711" s="19"/>
      <c r="AH711" s="19">
        <f t="shared" si="527"/>
        <v>0</v>
      </c>
      <c r="AI711" s="19">
        <f>SUM($AH$23:AH711)</f>
        <v>100000</v>
      </c>
      <c r="AJ711" s="19">
        <f t="shared" si="554"/>
        <v>172147.09925197557</v>
      </c>
      <c r="AK711" s="19">
        <f t="shared" ca="1" si="555"/>
        <v>172147.09925197557</v>
      </c>
      <c r="AL711" s="20">
        <f ca="1">IF($F$13,OFFSET(product_specs!$J$5,MIN(10,saving_model!AZ711),saving_model!$G$14),0)</f>
        <v>0</v>
      </c>
      <c r="AM711" s="19">
        <f t="shared" si="556"/>
        <v>172147.09925197557</v>
      </c>
      <c r="AN711" s="19">
        <f t="shared" si="565"/>
        <v>173025.98432691282</v>
      </c>
      <c r="AO711" s="19">
        <f t="shared" si="557"/>
        <v>0</v>
      </c>
      <c r="AP711" s="19">
        <f t="shared" si="558"/>
        <v>0</v>
      </c>
      <c r="AQ711" s="18">
        <f t="shared" si="528"/>
        <v>144.18832027242735</v>
      </c>
      <c r="AR711" s="18">
        <f t="shared" si="559"/>
        <v>0</v>
      </c>
      <c r="AS711" s="18">
        <f t="shared" si="560"/>
        <v>-1469.3935093296518</v>
      </c>
      <c r="AT711" s="3">
        <f>return!Q694</f>
        <v>-8.4994114086668349E-3</v>
      </c>
      <c r="AU711" s="8">
        <f t="shared" si="529"/>
        <v>1.3310290700938674</v>
      </c>
      <c r="AV711">
        <f t="shared" si="530"/>
        <v>0</v>
      </c>
      <c r="AW711">
        <f t="shared" si="531"/>
        <v>0</v>
      </c>
      <c r="AX711">
        <f t="shared" si="561"/>
        <v>0</v>
      </c>
      <c r="AY711">
        <f t="shared" si="532"/>
        <v>0</v>
      </c>
      <c r="AZ711">
        <f t="shared" si="533"/>
        <v>57</v>
      </c>
      <c r="BA711">
        <f t="shared" si="534"/>
        <v>5</v>
      </c>
      <c r="BB711">
        <f t="shared" si="562"/>
        <v>8.1709400070986149E-3</v>
      </c>
      <c r="BC711">
        <f t="shared" si="535"/>
        <v>9.376267690156434E-2</v>
      </c>
      <c r="BD711">
        <f>VLOOKUP(MIN(90,BE711),mortality!$A$4:$G$76,saving_model!BA711+2,FALSE)</f>
        <v>4.688133845078217E-2</v>
      </c>
      <c r="BE711">
        <f t="shared" si="536"/>
        <v>106</v>
      </c>
      <c r="BF711" s="9">
        <f t="shared" si="563"/>
        <v>8.3717735912058888E-4</v>
      </c>
      <c r="BG711" s="7">
        <f>VLOOKUP(saving_model!AZ711,lapse!$B$4:$C$134,2,FALSE)</f>
        <v>0.01</v>
      </c>
      <c r="BI711">
        <f>discount_curve!K695</f>
        <v>0.46803864881645807</v>
      </c>
    </row>
    <row r="712" spans="1:61" x14ac:dyDescent="0.55000000000000004">
      <c r="A712">
        <f t="shared" si="564"/>
        <v>689</v>
      </c>
      <c r="B712" s="19">
        <f t="shared" ca="1" si="537"/>
        <v>0</v>
      </c>
      <c r="C712">
        <f t="shared" si="518"/>
        <v>0</v>
      </c>
      <c r="D712">
        <f t="shared" si="538"/>
        <v>0</v>
      </c>
      <c r="E712">
        <f t="shared" ca="1" si="539"/>
        <v>0</v>
      </c>
      <c r="F712">
        <f t="shared" si="519"/>
        <v>0</v>
      </c>
      <c r="G712">
        <f t="shared" si="540"/>
        <v>0</v>
      </c>
      <c r="H712">
        <f t="shared" si="541"/>
        <v>0</v>
      </c>
      <c r="I712" s="19">
        <f t="shared" si="542"/>
        <v>0</v>
      </c>
      <c r="J712" s="26">
        <f t="shared" si="543"/>
        <v>0</v>
      </c>
      <c r="L712" s="19">
        <f t="shared" si="544"/>
        <v>0</v>
      </c>
      <c r="M712" s="26">
        <f t="shared" si="520"/>
        <v>0</v>
      </c>
      <c r="N712" s="18">
        <f t="shared" si="545"/>
        <v>0</v>
      </c>
      <c r="O712" s="18">
        <f t="shared" si="546"/>
        <v>0</v>
      </c>
      <c r="P712" s="18">
        <f t="shared" si="547"/>
        <v>0</v>
      </c>
      <c r="Q712" s="18">
        <f t="shared" si="548"/>
        <v>0</v>
      </c>
      <c r="R712" s="18">
        <f t="shared" si="549"/>
        <v>0</v>
      </c>
      <c r="S712" s="26">
        <f t="shared" si="550"/>
        <v>0</v>
      </c>
      <c r="T712" s="27">
        <f t="shared" si="551"/>
        <v>0</v>
      </c>
      <c r="U712" s="27"/>
      <c r="V712" s="19">
        <f t="shared" si="521"/>
        <v>0</v>
      </c>
      <c r="W712" s="19">
        <f t="shared" ca="1" si="522"/>
        <v>0</v>
      </c>
      <c r="X712" s="19">
        <f t="shared" si="523"/>
        <v>0</v>
      </c>
      <c r="Y712" s="19">
        <f t="shared" si="524"/>
        <v>0</v>
      </c>
      <c r="Z712" s="19">
        <f t="shared" si="517"/>
        <v>0</v>
      </c>
      <c r="AA712" s="19">
        <f t="shared" ca="1" si="552"/>
        <v>0</v>
      </c>
      <c r="AB712">
        <f t="shared" si="566"/>
        <v>0</v>
      </c>
      <c r="AC712" s="19">
        <f t="shared" si="525"/>
        <v>0</v>
      </c>
      <c r="AD712" s="29">
        <f t="shared" si="567"/>
        <v>0</v>
      </c>
      <c r="AE712" s="19">
        <f t="shared" ca="1" si="526"/>
        <v>0</v>
      </c>
      <c r="AF712" s="29">
        <f t="shared" ca="1" si="553"/>
        <v>0</v>
      </c>
      <c r="AG712" s="19"/>
      <c r="AH712" s="19">
        <f t="shared" si="527"/>
        <v>0</v>
      </c>
      <c r="AI712" s="19">
        <f>SUM($AH$23:AH712)</f>
        <v>100000</v>
      </c>
      <c r="AJ712" s="19">
        <f t="shared" si="554"/>
        <v>171549.47894423467</v>
      </c>
      <c r="AK712" s="19">
        <f t="shared" ca="1" si="555"/>
        <v>171549.47894423467</v>
      </c>
      <c r="AL712" s="20">
        <f ca="1">IF($F$13,OFFSET(product_specs!$J$5,MIN(10,saving_model!AZ712),saving_model!$G$14),0)</f>
        <v>0</v>
      </c>
      <c r="AM712" s="19">
        <f t="shared" si="556"/>
        <v>171549.47894423467</v>
      </c>
      <c r="AN712" s="19">
        <f t="shared" si="565"/>
        <v>171412.40249731074</v>
      </c>
      <c r="AO712" s="19">
        <f t="shared" si="557"/>
        <v>0</v>
      </c>
      <c r="AP712" s="19">
        <f t="shared" si="558"/>
        <v>0</v>
      </c>
      <c r="AQ712" s="18">
        <f t="shared" si="528"/>
        <v>142.84366874775895</v>
      </c>
      <c r="AR712" s="18">
        <f t="shared" si="559"/>
        <v>0</v>
      </c>
      <c r="AS712" s="18">
        <f t="shared" si="560"/>
        <v>559.84023134334325</v>
      </c>
      <c r="AT712" s="3">
        <f>return!Q695</f>
        <v>3.2687667042088364E-3</v>
      </c>
      <c r="AU712" s="8">
        <f t="shared" si="529"/>
        <v>1.3315823986370712</v>
      </c>
      <c r="AV712">
        <f t="shared" si="530"/>
        <v>0</v>
      </c>
      <c r="AW712">
        <f t="shared" si="531"/>
        <v>0</v>
      </c>
      <c r="AX712">
        <f t="shared" si="561"/>
        <v>0</v>
      </c>
      <c r="AY712">
        <f t="shared" si="532"/>
        <v>0</v>
      </c>
      <c r="AZ712">
        <f t="shared" si="533"/>
        <v>57</v>
      </c>
      <c r="BA712">
        <f t="shared" si="534"/>
        <v>5</v>
      </c>
      <c r="BB712">
        <f t="shared" si="562"/>
        <v>8.1709400070986149E-3</v>
      </c>
      <c r="BC712">
        <f t="shared" si="535"/>
        <v>9.376267690156434E-2</v>
      </c>
      <c r="BD712">
        <f>VLOOKUP(MIN(90,BE712),mortality!$A$4:$G$76,saving_model!BA712+2,FALSE)</f>
        <v>4.688133845078217E-2</v>
      </c>
      <c r="BE712">
        <f t="shared" si="536"/>
        <v>106</v>
      </c>
      <c r="BF712" s="9">
        <f t="shared" si="563"/>
        <v>8.3717735912058888E-4</v>
      </c>
      <c r="BG712" s="7">
        <f>VLOOKUP(saving_model!AZ712,lapse!$B$4:$C$134,2,FALSE)</f>
        <v>0.01</v>
      </c>
      <c r="BI712">
        <f>discount_curve!K696</f>
        <v>0.46752245547483279</v>
      </c>
    </row>
    <row r="713" spans="1:61" x14ac:dyDescent="0.55000000000000004">
      <c r="A713">
        <f t="shared" si="564"/>
        <v>690</v>
      </c>
      <c r="B713" s="19">
        <f t="shared" ca="1" si="537"/>
        <v>0</v>
      </c>
      <c r="C713">
        <f t="shared" si="518"/>
        <v>0</v>
      </c>
      <c r="D713">
        <f t="shared" si="538"/>
        <v>0</v>
      </c>
      <c r="E713">
        <f t="shared" ca="1" si="539"/>
        <v>0</v>
      </c>
      <c r="F713">
        <f t="shared" si="519"/>
        <v>0</v>
      </c>
      <c r="G713">
        <f t="shared" si="540"/>
        <v>0</v>
      </c>
      <c r="H713">
        <f t="shared" si="541"/>
        <v>0</v>
      </c>
      <c r="I713" s="19">
        <f t="shared" si="542"/>
        <v>0</v>
      </c>
      <c r="J713" s="26">
        <f t="shared" si="543"/>
        <v>0</v>
      </c>
      <c r="L713" s="19">
        <f t="shared" si="544"/>
        <v>0</v>
      </c>
      <c r="M713" s="26">
        <f t="shared" si="520"/>
        <v>0</v>
      </c>
      <c r="N713" s="18">
        <f t="shared" si="545"/>
        <v>0</v>
      </c>
      <c r="O713" s="18">
        <f t="shared" si="546"/>
        <v>0</v>
      </c>
      <c r="P713" s="18">
        <f t="shared" si="547"/>
        <v>0</v>
      </c>
      <c r="Q713" s="18">
        <f t="shared" si="548"/>
        <v>0</v>
      </c>
      <c r="R713" s="18">
        <f t="shared" si="549"/>
        <v>0</v>
      </c>
      <c r="S713" s="26">
        <f t="shared" si="550"/>
        <v>0</v>
      </c>
      <c r="T713" s="27">
        <f t="shared" si="551"/>
        <v>0</v>
      </c>
      <c r="U713" s="27"/>
      <c r="V713" s="19">
        <f t="shared" si="521"/>
        <v>0</v>
      </c>
      <c r="W713" s="19">
        <f t="shared" ca="1" si="522"/>
        <v>0</v>
      </c>
      <c r="X713" s="19">
        <f t="shared" si="523"/>
        <v>0</v>
      </c>
      <c r="Y713" s="19">
        <f t="shared" si="524"/>
        <v>0</v>
      </c>
      <c r="Z713" s="19">
        <f t="shared" si="517"/>
        <v>0</v>
      </c>
      <c r="AA713" s="19">
        <f t="shared" ca="1" si="552"/>
        <v>0</v>
      </c>
      <c r="AB713">
        <f t="shared" si="566"/>
        <v>0</v>
      </c>
      <c r="AC713" s="19">
        <f t="shared" si="525"/>
        <v>0</v>
      </c>
      <c r="AD713" s="29">
        <f t="shared" si="567"/>
        <v>0</v>
      </c>
      <c r="AE713" s="19">
        <f t="shared" ca="1" si="526"/>
        <v>0</v>
      </c>
      <c r="AF713" s="29">
        <f t="shared" ca="1" si="553"/>
        <v>0</v>
      </c>
      <c r="AG713" s="19"/>
      <c r="AH713" s="19">
        <f t="shared" si="527"/>
        <v>0</v>
      </c>
      <c r="AI713" s="19">
        <f>SUM($AH$23:AH713)</f>
        <v>100000</v>
      </c>
      <c r="AJ713" s="19">
        <f t="shared" si="554"/>
        <v>171425.51171696887</v>
      </c>
      <c r="AK713" s="19">
        <f t="shared" ca="1" si="555"/>
        <v>171425.51171696887</v>
      </c>
      <c r="AL713" s="20">
        <f ca="1">IF($F$13,OFFSET(product_specs!$J$5,MIN(10,saving_model!AZ713),saving_model!$G$14),0)</f>
        <v>0</v>
      </c>
      <c r="AM713" s="19">
        <f t="shared" si="556"/>
        <v>171425.51171696887</v>
      </c>
      <c r="AN713" s="19">
        <f t="shared" si="565"/>
        <v>171829.39905990634</v>
      </c>
      <c r="AO713" s="19">
        <f t="shared" si="557"/>
        <v>0</v>
      </c>
      <c r="AP713" s="19">
        <f t="shared" si="558"/>
        <v>0</v>
      </c>
      <c r="AQ713" s="18">
        <f t="shared" si="528"/>
        <v>143.19116588325528</v>
      </c>
      <c r="AR713" s="18">
        <f t="shared" si="559"/>
        <v>0</v>
      </c>
      <c r="AS713" s="18">
        <f t="shared" si="560"/>
        <v>-521.39235410841798</v>
      </c>
      <c r="AT713" s="3">
        <f>return!Q696</f>
        <v>-3.0368913176197498E-3</v>
      </c>
      <c r="AU713" s="8">
        <f t="shared" si="529"/>
        <v>1.3321359572071645</v>
      </c>
      <c r="AV713">
        <f t="shared" si="530"/>
        <v>0</v>
      </c>
      <c r="AW713">
        <f t="shared" si="531"/>
        <v>0</v>
      </c>
      <c r="AX713">
        <f t="shared" si="561"/>
        <v>0</v>
      </c>
      <c r="AY713">
        <f t="shared" si="532"/>
        <v>0</v>
      </c>
      <c r="AZ713">
        <f t="shared" si="533"/>
        <v>57</v>
      </c>
      <c r="BA713">
        <f t="shared" si="534"/>
        <v>5</v>
      </c>
      <c r="BB713">
        <f t="shared" si="562"/>
        <v>8.1709400070986149E-3</v>
      </c>
      <c r="BC713">
        <f t="shared" si="535"/>
        <v>9.376267690156434E-2</v>
      </c>
      <c r="BD713">
        <f>VLOOKUP(MIN(90,BE713),mortality!$A$4:$G$76,saving_model!BA713+2,FALSE)</f>
        <v>4.688133845078217E-2</v>
      </c>
      <c r="BE713">
        <f t="shared" si="536"/>
        <v>106</v>
      </c>
      <c r="BF713" s="9">
        <f t="shared" si="563"/>
        <v>8.3717735912058888E-4</v>
      </c>
      <c r="BG713" s="7">
        <f>VLOOKUP(saving_model!AZ713,lapse!$B$4:$C$134,2,FALSE)</f>
        <v>0.01</v>
      </c>
      <c r="BI713">
        <f>discount_curve!K697</f>
        <v>0.46700683143569277</v>
      </c>
    </row>
    <row r="714" spans="1:61" x14ac:dyDescent="0.55000000000000004">
      <c r="A714">
        <f t="shared" si="564"/>
        <v>691</v>
      </c>
      <c r="B714" s="19">
        <f t="shared" ca="1" si="537"/>
        <v>0</v>
      </c>
      <c r="C714">
        <f t="shared" si="518"/>
        <v>0</v>
      </c>
      <c r="D714">
        <f t="shared" si="538"/>
        <v>0</v>
      </c>
      <c r="E714">
        <f t="shared" ca="1" si="539"/>
        <v>0</v>
      </c>
      <c r="F714">
        <f t="shared" si="519"/>
        <v>0</v>
      </c>
      <c r="G714">
        <f t="shared" si="540"/>
        <v>0</v>
      </c>
      <c r="H714">
        <f t="shared" si="541"/>
        <v>0</v>
      </c>
      <c r="I714" s="19">
        <f t="shared" si="542"/>
        <v>0</v>
      </c>
      <c r="J714" s="26">
        <f t="shared" si="543"/>
        <v>0</v>
      </c>
      <c r="L714" s="19">
        <f t="shared" si="544"/>
        <v>0</v>
      </c>
      <c r="M714" s="26">
        <f t="shared" si="520"/>
        <v>0</v>
      </c>
      <c r="N714" s="18">
        <f t="shared" si="545"/>
        <v>0</v>
      </c>
      <c r="O714" s="18">
        <f t="shared" si="546"/>
        <v>0</v>
      </c>
      <c r="P714" s="18">
        <f t="shared" si="547"/>
        <v>0</v>
      </c>
      <c r="Q714" s="18">
        <f t="shared" si="548"/>
        <v>0</v>
      </c>
      <c r="R714" s="18">
        <f t="shared" si="549"/>
        <v>0</v>
      </c>
      <c r="S714" s="26">
        <f t="shared" si="550"/>
        <v>0</v>
      </c>
      <c r="T714" s="27">
        <f t="shared" si="551"/>
        <v>0</v>
      </c>
      <c r="U714" s="27"/>
      <c r="V714" s="19">
        <f t="shared" si="521"/>
        <v>0</v>
      </c>
      <c r="W714" s="19">
        <f t="shared" ca="1" si="522"/>
        <v>0</v>
      </c>
      <c r="X714" s="19">
        <f t="shared" si="523"/>
        <v>0</v>
      </c>
      <c r="Y714" s="19">
        <f t="shared" si="524"/>
        <v>0</v>
      </c>
      <c r="Z714" s="19">
        <f t="shared" si="517"/>
        <v>0</v>
      </c>
      <c r="AA714" s="19">
        <f t="shared" ca="1" si="552"/>
        <v>0</v>
      </c>
      <c r="AB714">
        <f t="shared" si="566"/>
        <v>0</v>
      </c>
      <c r="AC714" s="19">
        <f t="shared" si="525"/>
        <v>0</v>
      </c>
      <c r="AD714" s="29">
        <f t="shared" si="567"/>
        <v>0</v>
      </c>
      <c r="AE714" s="19">
        <f t="shared" ca="1" si="526"/>
        <v>0</v>
      </c>
      <c r="AF714" s="29">
        <f t="shared" ca="1" si="553"/>
        <v>0</v>
      </c>
      <c r="AG714" s="19"/>
      <c r="AH714" s="19">
        <f t="shared" si="527"/>
        <v>0</v>
      </c>
      <c r="AI714" s="19">
        <f>SUM($AH$23:AH714)</f>
        <v>100000</v>
      </c>
      <c r="AJ714" s="19">
        <f t="shared" si="554"/>
        <v>171097.84325663856</v>
      </c>
      <c r="AK714" s="19">
        <f t="shared" ca="1" si="555"/>
        <v>171097.84325663856</v>
      </c>
      <c r="AL714" s="20">
        <f ca="1">IF($F$13,OFFSET(product_specs!$J$5,MIN(10,saving_model!AZ714),saving_model!$G$14),0)</f>
        <v>0</v>
      </c>
      <c r="AM714" s="19">
        <f t="shared" si="556"/>
        <v>171097.84325663856</v>
      </c>
      <c r="AN714" s="19">
        <f t="shared" si="565"/>
        <v>171164.81553991465</v>
      </c>
      <c r="AO714" s="19">
        <f t="shared" si="557"/>
        <v>0</v>
      </c>
      <c r="AP714" s="19">
        <f t="shared" si="558"/>
        <v>0</v>
      </c>
      <c r="AQ714" s="18">
        <f t="shared" si="528"/>
        <v>142.63734628326222</v>
      </c>
      <c r="AR714" s="18">
        <f t="shared" si="559"/>
        <v>0</v>
      </c>
      <c r="AS714" s="18">
        <f t="shared" si="560"/>
        <v>151.33012601437488</v>
      </c>
      <c r="AT714" s="3">
        <f>return!Q697</f>
        <v>8.8485673386196062E-4</v>
      </c>
      <c r="AU714" s="8">
        <f t="shared" si="529"/>
        <v>1.3326897458997728</v>
      </c>
      <c r="AV714">
        <f t="shared" si="530"/>
        <v>0</v>
      </c>
      <c r="AW714">
        <f t="shared" si="531"/>
        <v>0</v>
      </c>
      <c r="AX714">
        <f t="shared" si="561"/>
        <v>0</v>
      </c>
      <c r="AY714">
        <f t="shared" si="532"/>
        <v>0</v>
      </c>
      <c r="AZ714">
        <f t="shared" si="533"/>
        <v>57</v>
      </c>
      <c r="BA714">
        <f t="shared" si="534"/>
        <v>5</v>
      </c>
      <c r="BB714">
        <f t="shared" si="562"/>
        <v>8.1709400070986149E-3</v>
      </c>
      <c r="BC714">
        <f t="shared" si="535"/>
        <v>9.376267690156434E-2</v>
      </c>
      <c r="BD714">
        <f>VLOOKUP(MIN(90,BE714),mortality!$A$4:$G$76,saving_model!BA714+2,FALSE)</f>
        <v>4.688133845078217E-2</v>
      </c>
      <c r="BE714">
        <f t="shared" si="536"/>
        <v>106</v>
      </c>
      <c r="BF714" s="9">
        <f t="shared" si="563"/>
        <v>8.3717735912058888E-4</v>
      </c>
      <c r="BG714" s="7">
        <f>VLOOKUP(saving_model!AZ714,lapse!$B$4:$C$134,2,FALSE)</f>
        <v>0.01</v>
      </c>
      <c r="BI714">
        <f>discount_curve!K698</f>
        <v>0.46649177607116205</v>
      </c>
    </row>
    <row r="715" spans="1:61" x14ac:dyDescent="0.55000000000000004">
      <c r="A715">
        <f t="shared" si="564"/>
        <v>692</v>
      </c>
      <c r="B715" s="19">
        <f t="shared" ca="1" si="537"/>
        <v>0</v>
      </c>
      <c r="C715">
        <f t="shared" si="518"/>
        <v>0</v>
      </c>
      <c r="D715">
        <f t="shared" si="538"/>
        <v>0</v>
      </c>
      <c r="E715">
        <f t="shared" ca="1" si="539"/>
        <v>0</v>
      </c>
      <c r="F715">
        <f t="shared" si="519"/>
        <v>0</v>
      </c>
      <c r="G715">
        <f t="shared" si="540"/>
        <v>0</v>
      </c>
      <c r="H715">
        <f t="shared" si="541"/>
        <v>0</v>
      </c>
      <c r="I715" s="19">
        <f t="shared" si="542"/>
        <v>0</v>
      </c>
      <c r="J715" s="26">
        <f t="shared" si="543"/>
        <v>0</v>
      </c>
      <c r="L715" s="19">
        <f t="shared" si="544"/>
        <v>0</v>
      </c>
      <c r="M715" s="26">
        <f t="shared" si="520"/>
        <v>0</v>
      </c>
      <c r="N715" s="18">
        <f t="shared" si="545"/>
        <v>0</v>
      </c>
      <c r="O715" s="18">
        <f t="shared" si="546"/>
        <v>0</v>
      </c>
      <c r="P715" s="18">
        <f t="shared" si="547"/>
        <v>0</v>
      </c>
      <c r="Q715" s="18">
        <f t="shared" si="548"/>
        <v>0</v>
      </c>
      <c r="R715" s="18">
        <f t="shared" si="549"/>
        <v>0</v>
      </c>
      <c r="S715" s="26">
        <f t="shared" si="550"/>
        <v>0</v>
      </c>
      <c r="T715" s="27">
        <f t="shared" si="551"/>
        <v>0</v>
      </c>
      <c r="U715" s="27"/>
      <c r="V715" s="19">
        <f t="shared" si="521"/>
        <v>0</v>
      </c>
      <c r="W715" s="19">
        <f t="shared" ca="1" si="522"/>
        <v>0</v>
      </c>
      <c r="X715" s="19">
        <f t="shared" si="523"/>
        <v>0</v>
      </c>
      <c r="Y715" s="19">
        <f t="shared" si="524"/>
        <v>0</v>
      </c>
      <c r="Z715" s="19">
        <f t="shared" si="517"/>
        <v>0</v>
      </c>
      <c r="AA715" s="19">
        <f t="shared" ca="1" si="552"/>
        <v>0</v>
      </c>
      <c r="AB715">
        <f t="shared" si="566"/>
        <v>0</v>
      </c>
      <c r="AC715" s="19">
        <f t="shared" si="525"/>
        <v>0</v>
      </c>
      <c r="AD715" s="29">
        <f t="shared" si="567"/>
        <v>0</v>
      </c>
      <c r="AE715" s="19">
        <f t="shared" ca="1" si="526"/>
        <v>0</v>
      </c>
      <c r="AF715" s="29">
        <f t="shared" ca="1" si="553"/>
        <v>0</v>
      </c>
      <c r="AG715" s="19"/>
      <c r="AH715" s="19">
        <f t="shared" si="527"/>
        <v>0</v>
      </c>
      <c r="AI715" s="19">
        <f>SUM($AH$23:AH715)</f>
        <v>100000</v>
      </c>
      <c r="AJ715" s="19">
        <f t="shared" si="554"/>
        <v>170022.68341681527</v>
      </c>
      <c r="AK715" s="19">
        <f t="shared" ca="1" si="555"/>
        <v>170022.68341681527</v>
      </c>
      <c r="AL715" s="20">
        <f ca="1">IF($F$13,OFFSET(product_specs!$J$5,MIN(10,saving_model!AZ715),saving_model!$G$14),0)</f>
        <v>0</v>
      </c>
      <c r="AM715" s="19">
        <f t="shared" si="556"/>
        <v>170022.68341681527</v>
      </c>
      <c r="AN715" s="19">
        <f t="shared" si="565"/>
        <v>171173.50831964574</v>
      </c>
      <c r="AO715" s="19">
        <f t="shared" si="557"/>
        <v>0</v>
      </c>
      <c r="AP715" s="19">
        <f t="shared" si="558"/>
        <v>0</v>
      </c>
      <c r="AQ715" s="18">
        <f t="shared" si="528"/>
        <v>142.64459026637147</v>
      </c>
      <c r="AR715" s="18">
        <f t="shared" si="559"/>
        <v>0</v>
      </c>
      <c r="AS715" s="18">
        <f t="shared" si="560"/>
        <v>-2016.3606251282044</v>
      </c>
      <c r="AT715" s="3">
        <f>return!Q698</f>
        <v>-1.1789454728584392E-2</v>
      </c>
      <c r="AU715" s="8">
        <f t="shared" si="529"/>
        <v>1.3332437648105615</v>
      </c>
      <c r="AV715">
        <f t="shared" si="530"/>
        <v>0</v>
      </c>
      <c r="AW715">
        <f t="shared" si="531"/>
        <v>0</v>
      </c>
      <c r="AX715">
        <f t="shared" si="561"/>
        <v>0</v>
      </c>
      <c r="AY715">
        <f t="shared" si="532"/>
        <v>0</v>
      </c>
      <c r="AZ715">
        <f t="shared" si="533"/>
        <v>57</v>
      </c>
      <c r="BA715">
        <f t="shared" si="534"/>
        <v>5</v>
      </c>
      <c r="BB715">
        <f t="shared" si="562"/>
        <v>8.1709400070986149E-3</v>
      </c>
      <c r="BC715">
        <f t="shared" si="535"/>
        <v>9.376267690156434E-2</v>
      </c>
      <c r="BD715">
        <f>VLOOKUP(MIN(90,BE715),mortality!$A$4:$G$76,saving_model!BA715+2,FALSE)</f>
        <v>4.688133845078217E-2</v>
      </c>
      <c r="BE715">
        <f t="shared" si="536"/>
        <v>106</v>
      </c>
      <c r="BF715" s="9">
        <f t="shared" si="563"/>
        <v>8.3717735912058888E-4</v>
      </c>
      <c r="BG715" s="7">
        <f>VLOOKUP(saving_model!AZ715,lapse!$B$4:$C$134,2,FALSE)</f>
        <v>0.01</v>
      </c>
      <c r="BI715">
        <f>discount_curve!K699</f>
        <v>0.46597728875405736</v>
      </c>
    </row>
    <row r="716" spans="1:61" x14ac:dyDescent="0.55000000000000004">
      <c r="A716">
        <f t="shared" si="564"/>
        <v>693</v>
      </c>
      <c r="B716" s="19">
        <f t="shared" ca="1" si="537"/>
        <v>0</v>
      </c>
      <c r="C716">
        <f t="shared" si="518"/>
        <v>0</v>
      </c>
      <c r="D716">
        <f t="shared" si="538"/>
        <v>0</v>
      </c>
      <c r="E716">
        <f t="shared" ca="1" si="539"/>
        <v>0</v>
      </c>
      <c r="F716">
        <f t="shared" si="519"/>
        <v>0</v>
      </c>
      <c r="G716">
        <f t="shared" si="540"/>
        <v>0</v>
      </c>
      <c r="H716">
        <f t="shared" si="541"/>
        <v>0</v>
      </c>
      <c r="I716" s="19">
        <f t="shared" si="542"/>
        <v>0</v>
      </c>
      <c r="J716" s="26">
        <f t="shared" si="543"/>
        <v>0</v>
      </c>
      <c r="L716" s="19">
        <f t="shared" si="544"/>
        <v>0</v>
      </c>
      <c r="M716" s="26">
        <f t="shared" si="520"/>
        <v>0</v>
      </c>
      <c r="N716" s="18">
        <f t="shared" si="545"/>
        <v>0</v>
      </c>
      <c r="O716" s="18">
        <f t="shared" si="546"/>
        <v>0</v>
      </c>
      <c r="P716" s="18">
        <f t="shared" si="547"/>
        <v>0</v>
      </c>
      <c r="Q716" s="18">
        <f t="shared" si="548"/>
        <v>0</v>
      </c>
      <c r="R716" s="18">
        <f t="shared" si="549"/>
        <v>0</v>
      </c>
      <c r="S716" s="26">
        <f t="shared" si="550"/>
        <v>0</v>
      </c>
      <c r="T716" s="27">
        <f t="shared" si="551"/>
        <v>0</v>
      </c>
      <c r="U716" s="27"/>
      <c r="V716" s="19">
        <f t="shared" si="521"/>
        <v>0</v>
      </c>
      <c r="W716" s="19">
        <f t="shared" ca="1" si="522"/>
        <v>0</v>
      </c>
      <c r="X716" s="19">
        <f t="shared" si="523"/>
        <v>0</v>
      </c>
      <c r="Y716" s="19">
        <f t="shared" si="524"/>
        <v>0</v>
      </c>
      <c r="Z716" s="19">
        <f t="shared" si="517"/>
        <v>0</v>
      </c>
      <c r="AA716" s="19">
        <f t="shared" ca="1" si="552"/>
        <v>0</v>
      </c>
      <c r="AB716">
        <f t="shared" si="566"/>
        <v>0</v>
      </c>
      <c r="AC716" s="19">
        <f t="shared" si="525"/>
        <v>0</v>
      </c>
      <c r="AD716" s="29">
        <f t="shared" si="567"/>
        <v>0</v>
      </c>
      <c r="AE716" s="19">
        <f t="shared" ca="1" si="526"/>
        <v>0</v>
      </c>
      <c r="AF716" s="29">
        <f t="shared" ca="1" si="553"/>
        <v>0</v>
      </c>
      <c r="AG716" s="19"/>
      <c r="AH716" s="19">
        <f t="shared" si="527"/>
        <v>0</v>
      </c>
      <c r="AI716" s="19">
        <f>SUM($AH$23:AH716)</f>
        <v>100000</v>
      </c>
      <c r="AJ716" s="19">
        <f t="shared" si="554"/>
        <v>168047.74314848505</v>
      </c>
      <c r="AK716" s="19">
        <f t="shared" ca="1" si="555"/>
        <v>168047.74314848505</v>
      </c>
      <c r="AL716" s="20">
        <f ca="1">IF($F$13,OFFSET(product_specs!$J$5,MIN(10,saving_model!AZ716),saving_model!$G$14),0)</f>
        <v>0</v>
      </c>
      <c r="AM716" s="19">
        <f t="shared" si="556"/>
        <v>168047.74314848505</v>
      </c>
      <c r="AN716" s="19">
        <f t="shared" si="565"/>
        <v>169014.50310425117</v>
      </c>
      <c r="AO716" s="19">
        <f t="shared" si="557"/>
        <v>0</v>
      </c>
      <c r="AP716" s="19">
        <f t="shared" si="558"/>
        <v>0</v>
      </c>
      <c r="AQ716" s="18">
        <f t="shared" si="528"/>
        <v>140.84541925354264</v>
      </c>
      <c r="AR716" s="18">
        <f t="shared" si="559"/>
        <v>0</v>
      </c>
      <c r="AS716" s="18">
        <f t="shared" si="560"/>
        <v>-1651.8290730251463</v>
      </c>
      <c r="AT716" s="3">
        <f>return!Q699</f>
        <v>-9.781449017385091E-3</v>
      </c>
      <c r="AU716" s="8">
        <f t="shared" si="529"/>
        <v>1.3337980140352357</v>
      </c>
      <c r="AV716">
        <f t="shared" si="530"/>
        <v>0</v>
      </c>
      <c r="AW716">
        <f t="shared" si="531"/>
        <v>0</v>
      </c>
      <c r="AX716">
        <f t="shared" si="561"/>
        <v>0</v>
      </c>
      <c r="AY716">
        <f t="shared" si="532"/>
        <v>0</v>
      </c>
      <c r="AZ716">
        <f t="shared" si="533"/>
        <v>57</v>
      </c>
      <c r="BA716">
        <f t="shared" si="534"/>
        <v>5</v>
      </c>
      <c r="BB716">
        <f t="shared" si="562"/>
        <v>8.1709400070986149E-3</v>
      </c>
      <c r="BC716">
        <f t="shared" si="535"/>
        <v>9.376267690156434E-2</v>
      </c>
      <c r="BD716">
        <f>VLOOKUP(MIN(90,BE716),mortality!$A$4:$G$76,saving_model!BA716+2,FALSE)</f>
        <v>4.688133845078217E-2</v>
      </c>
      <c r="BE716">
        <f t="shared" si="536"/>
        <v>106</v>
      </c>
      <c r="BF716" s="9">
        <f t="shared" si="563"/>
        <v>8.3717735912058888E-4</v>
      </c>
      <c r="BG716" s="7">
        <f>VLOOKUP(saving_model!AZ716,lapse!$B$4:$C$134,2,FALSE)</f>
        <v>0.01</v>
      </c>
      <c r="BI716">
        <f>discount_curve!K700</f>
        <v>0.46546336885788708</v>
      </c>
    </row>
    <row r="717" spans="1:61" x14ac:dyDescent="0.55000000000000004">
      <c r="A717">
        <f t="shared" si="564"/>
        <v>694</v>
      </c>
      <c r="B717" s="19">
        <f t="shared" ca="1" si="537"/>
        <v>0</v>
      </c>
      <c r="C717">
        <f t="shared" si="518"/>
        <v>0</v>
      </c>
      <c r="D717">
        <f t="shared" si="538"/>
        <v>0</v>
      </c>
      <c r="E717">
        <f t="shared" ca="1" si="539"/>
        <v>0</v>
      </c>
      <c r="F717">
        <f t="shared" si="519"/>
        <v>0</v>
      </c>
      <c r="G717">
        <f t="shared" si="540"/>
        <v>0</v>
      </c>
      <c r="H717">
        <f t="shared" si="541"/>
        <v>0</v>
      </c>
      <c r="I717" s="19">
        <f t="shared" si="542"/>
        <v>0</v>
      </c>
      <c r="J717" s="26">
        <f t="shared" si="543"/>
        <v>0</v>
      </c>
      <c r="L717" s="19">
        <f t="shared" si="544"/>
        <v>0</v>
      </c>
      <c r="M717" s="26">
        <f t="shared" si="520"/>
        <v>0</v>
      </c>
      <c r="N717" s="18">
        <f t="shared" si="545"/>
        <v>0</v>
      </c>
      <c r="O717" s="18">
        <f t="shared" si="546"/>
        <v>0</v>
      </c>
      <c r="P717" s="18">
        <f t="shared" si="547"/>
        <v>0</v>
      </c>
      <c r="Q717" s="18">
        <f t="shared" si="548"/>
        <v>0</v>
      </c>
      <c r="R717" s="18">
        <f t="shared" si="549"/>
        <v>0</v>
      </c>
      <c r="S717" s="26">
        <f t="shared" si="550"/>
        <v>0</v>
      </c>
      <c r="T717" s="27">
        <f t="shared" si="551"/>
        <v>0</v>
      </c>
      <c r="U717" s="27"/>
      <c r="V717" s="19">
        <f t="shared" si="521"/>
        <v>0</v>
      </c>
      <c r="W717" s="19">
        <f t="shared" ca="1" si="522"/>
        <v>0</v>
      </c>
      <c r="X717" s="19">
        <f t="shared" si="523"/>
        <v>0</v>
      </c>
      <c r="Y717" s="19">
        <f t="shared" si="524"/>
        <v>0</v>
      </c>
      <c r="Z717" s="19">
        <f t="shared" si="517"/>
        <v>0</v>
      </c>
      <c r="AA717" s="19">
        <f t="shared" ca="1" si="552"/>
        <v>0</v>
      </c>
      <c r="AB717">
        <f t="shared" si="566"/>
        <v>0</v>
      </c>
      <c r="AC717" s="19">
        <f t="shared" si="525"/>
        <v>0</v>
      </c>
      <c r="AD717" s="29">
        <f t="shared" si="567"/>
        <v>0</v>
      </c>
      <c r="AE717" s="19">
        <f t="shared" ca="1" si="526"/>
        <v>0</v>
      </c>
      <c r="AF717" s="29">
        <f t="shared" ca="1" si="553"/>
        <v>0</v>
      </c>
      <c r="AG717" s="19"/>
      <c r="AH717" s="19">
        <f t="shared" si="527"/>
        <v>0</v>
      </c>
      <c r="AI717" s="19">
        <f>SUM($AH$23:AH717)</f>
        <v>100000</v>
      </c>
      <c r="AJ717" s="19">
        <f t="shared" si="554"/>
        <v>166875.26574656932</v>
      </c>
      <c r="AK717" s="19">
        <f t="shared" ca="1" si="555"/>
        <v>166875.26574656932</v>
      </c>
      <c r="AL717" s="20">
        <f ca="1">IF($F$13,OFFSET(product_specs!$J$5,MIN(10,saving_model!AZ717),saving_model!$G$14),0)</f>
        <v>0</v>
      </c>
      <c r="AM717" s="19">
        <f t="shared" si="556"/>
        <v>166875.26574656932</v>
      </c>
      <c r="AN717" s="19">
        <f t="shared" si="565"/>
        <v>167221.82861197248</v>
      </c>
      <c r="AO717" s="19">
        <f t="shared" si="557"/>
        <v>0</v>
      </c>
      <c r="AP717" s="19">
        <f t="shared" si="558"/>
        <v>0</v>
      </c>
      <c r="AQ717" s="18">
        <f t="shared" si="528"/>
        <v>139.35152384331039</v>
      </c>
      <c r="AR717" s="18">
        <f t="shared" si="559"/>
        <v>0</v>
      </c>
      <c r="AS717" s="18">
        <f t="shared" si="560"/>
        <v>-414.42268311971714</v>
      </c>
      <c r="AT717" s="3">
        <f>return!Q700</f>
        <v>-2.4803479715058696E-3</v>
      </c>
      <c r="AU717" s="8">
        <f t="shared" si="529"/>
        <v>1.3343524936695401</v>
      </c>
      <c r="AV717">
        <f t="shared" si="530"/>
        <v>0</v>
      </c>
      <c r="AW717">
        <f t="shared" si="531"/>
        <v>0</v>
      </c>
      <c r="AX717">
        <f t="shared" si="561"/>
        <v>0</v>
      </c>
      <c r="AY717">
        <f t="shared" si="532"/>
        <v>0</v>
      </c>
      <c r="AZ717">
        <f t="shared" si="533"/>
        <v>57</v>
      </c>
      <c r="BA717">
        <f t="shared" si="534"/>
        <v>5</v>
      </c>
      <c r="BB717">
        <f t="shared" si="562"/>
        <v>8.1709400070986149E-3</v>
      </c>
      <c r="BC717">
        <f t="shared" si="535"/>
        <v>9.376267690156434E-2</v>
      </c>
      <c r="BD717">
        <f>VLOOKUP(MIN(90,BE717),mortality!$A$4:$G$76,saving_model!BA717+2,FALSE)</f>
        <v>4.688133845078217E-2</v>
      </c>
      <c r="BE717">
        <f t="shared" si="536"/>
        <v>106</v>
      </c>
      <c r="BF717" s="9">
        <f t="shared" si="563"/>
        <v>8.3717735912058888E-4</v>
      </c>
      <c r="BG717" s="7">
        <f>VLOOKUP(saving_model!AZ717,lapse!$B$4:$C$134,2,FALSE)</f>
        <v>0.01</v>
      </c>
      <c r="BI717">
        <f>discount_curve!K701</f>
        <v>0.46495001575685058</v>
      </c>
    </row>
    <row r="718" spans="1:61" x14ac:dyDescent="0.55000000000000004">
      <c r="A718">
        <f t="shared" si="564"/>
        <v>695</v>
      </c>
      <c r="B718" s="19">
        <f t="shared" ca="1" si="537"/>
        <v>0</v>
      </c>
      <c r="C718">
        <f t="shared" si="518"/>
        <v>0</v>
      </c>
      <c r="D718">
        <f t="shared" si="538"/>
        <v>0</v>
      </c>
      <c r="E718">
        <f t="shared" ca="1" si="539"/>
        <v>0</v>
      </c>
      <c r="F718">
        <f t="shared" si="519"/>
        <v>0</v>
      </c>
      <c r="G718">
        <f t="shared" si="540"/>
        <v>0</v>
      </c>
      <c r="H718">
        <f t="shared" si="541"/>
        <v>0</v>
      </c>
      <c r="I718" s="19">
        <f t="shared" si="542"/>
        <v>0</v>
      </c>
      <c r="J718" s="26">
        <f t="shared" si="543"/>
        <v>0</v>
      </c>
      <c r="L718" s="19">
        <f t="shared" si="544"/>
        <v>0</v>
      </c>
      <c r="M718" s="26">
        <f t="shared" si="520"/>
        <v>0</v>
      </c>
      <c r="N718" s="18">
        <f t="shared" si="545"/>
        <v>0</v>
      </c>
      <c r="O718" s="18">
        <f t="shared" si="546"/>
        <v>0</v>
      </c>
      <c r="P718" s="18">
        <f t="shared" si="547"/>
        <v>0</v>
      </c>
      <c r="Q718" s="18">
        <f t="shared" si="548"/>
        <v>0</v>
      </c>
      <c r="R718" s="18">
        <f t="shared" si="549"/>
        <v>0</v>
      </c>
      <c r="S718" s="26">
        <f t="shared" si="550"/>
        <v>0</v>
      </c>
      <c r="T718" s="27">
        <f t="shared" si="551"/>
        <v>0</v>
      </c>
      <c r="U718" s="27"/>
      <c r="V718" s="19">
        <f t="shared" si="521"/>
        <v>0</v>
      </c>
      <c r="W718" s="19">
        <f t="shared" ca="1" si="522"/>
        <v>0</v>
      </c>
      <c r="X718" s="19">
        <f t="shared" si="523"/>
        <v>0</v>
      </c>
      <c r="Y718" s="19">
        <f t="shared" si="524"/>
        <v>0</v>
      </c>
      <c r="Z718" s="19">
        <f t="shared" si="517"/>
        <v>0</v>
      </c>
      <c r="AA718" s="19">
        <f t="shared" ca="1" si="552"/>
        <v>0</v>
      </c>
      <c r="AB718">
        <f t="shared" si="566"/>
        <v>0</v>
      </c>
      <c r="AC718" s="19">
        <f t="shared" si="525"/>
        <v>0</v>
      </c>
      <c r="AD718" s="29">
        <f t="shared" si="567"/>
        <v>0</v>
      </c>
      <c r="AE718" s="19">
        <f t="shared" ca="1" si="526"/>
        <v>0</v>
      </c>
      <c r="AF718" s="29">
        <f t="shared" ca="1" si="553"/>
        <v>0</v>
      </c>
      <c r="AG718" s="19"/>
      <c r="AH718" s="19">
        <f t="shared" si="527"/>
        <v>0</v>
      </c>
      <c r="AI718" s="19">
        <f>SUM($AH$23:AH718)</f>
        <v>100000</v>
      </c>
      <c r="AJ718" s="19">
        <f t="shared" si="554"/>
        <v>167531.76307126082</v>
      </c>
      <c r="AK718" s="19">
        <f t="shared" ca="1" si="555"/>
        <v>167531.76307126082</v>
      </c>
      <c r="AL718" s="20">
        <f ca="1">IF($F$13,OFFSET(product_specs!$J$5,MIN(10,saving_model!AZ718),saving_model!$G$14),0)</f>
        <v>0</v>
      </c>
      <c r="AM718" s="19">
        <f t="shared" si="556"/>
        <v>167531.76307126082</v>
      </c>
      <c r="AN718" s="19">
        <f t="shared" si="565"/>
        <v>166668.05440500946</v>
      </c>
      <c r="AO718" s="19">
        <f t="shared" si="557"/>
        <v>0</v>
      </c>
      <c r="AP718" s="19">
        <f t="shared" si="558"/>
        <v>0</v>
      </c>
      <c r="AQ718" s="18">
        <f t="shared" si="528"/>
        <v>138.89004533750787</v>
      </c>
      <c r="AR718" s="18">
        <f t="shared" si="559"/>
        <v>0</v>
      </c>
      <c r="AS718" s="18">
        <f t="shared" si="560"/>
        <v>2005.1974231776983</v>
      </c>
      <c r="AT718" s="3">
        <f>return!Q701</f>
        <v>1.2041118628607572E-2</v>
      </c>
      <c r="AU718" s="8">
        <f t="shared" si="529"/>
        <v>1.3349072038092598</v>
      </c>
      <c r="AV718">
        <f t="shared" si="530"/>
        <v>0</v>
      </c>
      <c r="AW718">
        <f t="shared" si="531"/>
        <v>0</v>
      </c>
      <c r="AX718">
        <f t="shared" si="561"/>
        <v>0</v>
      </c>
      <c r="AY718">
        <f t="shared" si="532"/>
        <v>0</v>
      </c>
      <c r="AZ718">
        <f t="shared" si="533"/>
        <v>57</v>
      </c>
      <c r="BA718">
        <f t="shared" si="534"/>
        <v>5</v>
      </c>
      <c r="BB718">
        <f t="shared" si="562"/>
        <v>8.1709400070986149E-3</v>
      </c>
      <c r="BC718">
        <f t="shared" si="535"/>
        <v>9.376267690156434E-2</v>
      </c>
      <c r="BD718">
        <f>VLOOKUP(MIN(90,BE718),mortality!$A$4:$G$76,saving_model!BA718+2,FALSE)</f>
        <v>4.688133845078217E-2</v>
      </c>
      <c r="BE718">
        <f t="shared" si="536"/>
        <v>106</v>
      </c>
      <c r="BF718" s="9">
        <f t="shared" si="563"/>
        <v>8.3717735912058888E-4</v>
      </c>
      <c r="BG718" s="7">
        <f>VLOOKUP(saving_model!AZ718,lapse!$B$4:$C$134,2,FALSE)</f>
        <v>0.01</v>
      </c>
      <c r="BI718">
        <f>discount_curve!K702</f>
        <v>0.46443722882583721</v>
      </c>
    </row>
    <row r="719" spans="1:61" x14ac:dyDescent="0.55000000000000004">
      <c r="A719">
        <f t="shared" si="564"/>
        <v>696</v>
      </c>
      <c r="B719" s="19">
        <f t="shared" ca="1" si="537"/>
        <v>0</v>
      </c>
      <c r="C719">
        <f t="shared" si="518"/>
        <v>0</v>
      </c>
      <c r="D719">
        <f t="shared" si="538"/>
        <v>0</v>
      </c>
      <c r="E719">
        <f t="shared" ca="1" si="539"/>
        <v>0</v>
      </c>
      <c r="F719">
        <f t="shared" si="519"/>
        <v>0</v>
      </c>
      <c r="G719">
        <f t="shared" si="540"/>
        <v>0</v>
      </c>
      <c r="H719">
        <f t="shared" si="541"/>
        <v>0</v>
      </c>
      <c r="I719" s="19">
        <f t="shared" si="542"/>
        <v>0</v>
      </c>
      <c r="J719" s="26">
        <f t="shared" si="543"/>
        <v>0</v>
      </c>
      <c r="L719" s="19">
        <f t="shared" si="544"/>
        <v>0</v>
      </c>
      <c r="M719" s="26">
        <f t="shared" si="520"/>
        <v>0</v>
      </c>
      <c r="N719" s="18">
        <f t="shared" si="545"/>
        <v>0</v>
      </c>
      <c r="O719" s="18">
        <f t="shared" si="546"/>
        <v>0</v>
      </c>
      <c r="P719" s="18">
        <f t="shared" si="547"/>
        <v>0</v>
      </c>
      <c r="Q719" s="18">
        <f t="shared" si="548"/>
        <v>0</v>
      </c>
      <c r="R719" s="18">
        <f t="shared" si="549"/>
        <v>0</v>
      </c>
      <c r="S719" s="26">
        <f t="shared" si="550"/>
        <v>0</v>
      </c>
      <c r="T719" s="27">
        <f t="shared" si="551"/>
        <v>0</v>
      </c>
      <c r="U719" s="27"/>
      <c r="V719" s="19">
        <f t="shared" si="521"/>
        <v>0</v>
      </c>
      <c r="W719" s="19">
        <f t="shared" ca="1" si="522"/>
        <v>0</v>
      </c>
      <c r="X719" s="19">
        <f t="shared" si="523"/>
        <v>0</v>
      </c>
      <c r="Y719" s="19">
        <f t="shared" si="524"/>
        <v>0</v>
      </c>
      <c r="Z719" s="19">
        <f t="shared" si="517"/>
        <v>0</v>
      </c>
      <c r="AA719" s="19">
        <f t="shared" ca="1" si="552"/>
        <v>0</v>
      </c>
      <c r="AB719">
        <f t="shared" si="566"/>
        <v>0</v>
      </c>
      <c r="AC719" s="19">
        <f t="shared" si="525"/>
        <v>0</v>
      </c>
      <c r="AD719" s="29">
        <f t="shared" si="567"/>
        <v>0</v>
      </c>
      <c r="AE719" s="19">
        <f t="shared" ca="1" si="526"/>
        <v>0</v>
      </c>
      <c r="AF719" s="29">
        <f t="shared" ca="1" si="553"/>
        <v>0</v>
      </c>
      <c r="AG719" s="19"/>
      <c r="AH719" s="19">
        <f t="shared" si="527"/>
        <v>0</v>
      </c>
      <c r="AI719" s="19">
        <f>SUM($AH$23:AH719)</f>
        <v>100000</v>
      </c>
      <c r="AJ719" s="19">
        <f t="shared" si="554"/>
        <v>168457.27917248334</v>
      </c>
      <c r="AK719" s="19">
        <f t="shared" ca="1" si="555"/>
        <v>168457.27917248334</v>
      </c>
      <c r="AL719" s="20">
        <f ca="1">IF($F$13,OFFSET(product_specs!$J$5,MIN(10,saving_model!AZ719),saving_model!$G$14),0)</f>
        <v>0</v>
      </c>
      <c r="AM719" s="19">
        <f t="shared" si="556"/>
        <v>168457.27917248334</v>
      </c>
      <c r="AN719" s="19">
        <f t="shared" si="565"/>
        <v>168534.36178284965</v>
      </c>
      <c r="AO719" s="19">
        <f t="shared" si="557"/>
        <v>0</v>
      </c>
      <c r="AP719" s="19">
        <f t="shared" si="558"/>
        <v>0</v>
      </c>
      <c r="AQ719" s="18">
        <f t="shared" si="528"/>
        <v>140.44530148570803</v>
      </c>
      <c r="AR719" s="18">
        <f t="shared" si="559"/>
        <v>0</v>
      </c>
      <c r="AS719" s="18">
        <f t="shared" si="560"/>
        <v>126.7253822387905</v>
      </c>
      <c r="AT719" s="3">
        <f>return!Q702</f>
        <v>7.5255320908707013E-4</v>
      </c>
      <c r="AU719" s="8">
        <f t="shared" si="529"/>
        <v>1.3354621445502191</v>
      </c>
      <c r="AV719">
        <f t="shared" si="530"/>
        <v>0</v>
      </c>
      <c r="AW719">
        <f t="shared" si="531"/>
        <v>0</v>
      </c>
      <c r="AX719">
        <f t="shared" si="561"/>
        <v>0</v>
      </c>
      <c r="AY719">
        <f t="shared" si="532"/>
        <v>0</v>
      </c>
      <c r="AZ719">
        <f t="shared" si="533"/>
        <v>58</v>
      </c>
      <c r="BA719">
        <f t="shared" si="534"/>
        <v>5</v>
      </c>
      <c r="BB719">
        <f t="shared" si="562"/>
        <v>8.1709400070986149E-3</v>
      </c>
      <c r="BC719">
        <f t="shared" si="535"/>
        <v>9.376267690156434E-2</v>
      </c>
      <c r="BD719">
        <f>VLOOKUP(MIN(90,BE719),mortality!$A$4:$G$76,saving_model!BA719+2,FALSE)</f>
        <v>4.688133845078217E-2</v>
      </c>
      <c r="BE719">
        <f t="shared" si="536"/>
        <v>107</v>
      </c>
      <c r="BF719" s="9">
        <f t="shared" si="563"/>
        <v>8.3717735912058888E-4</v>
      </c>
      <c r="BG719" s="7">
        <f>VLOOKUP(saving_model!AZ719,lapse!$B$4:$C$134,2,FALSE)</f>
        <v>0.01</v>
      </c>
      <c r="BI719">
        <f>discount_curve!K703</f>
        <v>0.45498551850743374</v>
      </c>
    </row>
    <row r="720" spans="1:61" x14ac:dyDescent="0.55000000000000004">
      <c r="A720">
        <f t="shared" si="564"/>
        <v>697</v>
      </c>
      <c r="B720" s="19">
        <f t="shared" ca="1" si="537"/>
        <v>0</v>
      </c>
      <c r="C720">
        <f t="shared" si="518"/>
        <v>0</v>
      </c>
      <c r="D720">
        <f t="shared" si="538"/>
        <v>0</v>
      </c>
      <c r="E720">
        <f t="shared" ca="1" si="539"/>
        <v>0</v>
      </c>
      <c r="F720">
        <f t="shared" si="519"/>
        <v>0</v>
      </c>
      <c r="G720">
        <f t="shared" si="540"/>
        <v>0</v>
      </c>
      <c r="H720">
        <f t="shared" si="541"/>
        <v>0</v>
      </c>
      <c r="I720" s="19">
        <f t="shared" si="542"/>
        <v>0</v>
      </c>
      <c r="J720" s="26">
        <f t="shared" si="543"/>
        <v>0</v>
      </c>
      <c r="L720" s="19">
        <f t="shared" si="544"/>
        <v>0</v>
      </c>
      <c r="M720" s="26">
        <f t="shared" si="520"/>
        <v>0</v>
      </c>
      <c r="N720" s="18">
        <f t="shared" si="545"/>
        <v>0</v>
      </c>
      <c r="O720" s="18">
        <f t="shared" si="546"/>
        <v>0</v>
      </c>
      <c r="P720" s="18">
        <f t="shared" si="547"/>
        <v>0</v>
      </c>
      <c r="Q720" s="18">
        <f t="shared" si="548"/>
        <v>0</v>
      </c>
      <c r="R720" s="18">
        <f t="shared" si="549"/>
        <v>0</v>
      </c>
      <c r="S720" s="26">
        <f t="shared" si="550"/>
        <v>0</v>
      </c>
      <c r="T720" s="27">
        <f t="shared" si="551"/>
        <v>0</v>
      </c>
      <c r="U720" s="27"/>
      <c r="V720" s="19">
        <f t="shared" si="521"/>
        <v>0</v>
      </c>
      <c r="W720" s="19">
        <f t="shared" ca="1" si="522"/>
        <v>0</v>
      </c>
      <c r="X720" s="19">
        <f t="shared" si="523"/>
        <v>0</v>
      </c>
      <c r="Y720" s="19">
        <f t="shared" si="524"/>
        <v>0</v>
      </c>
      <c r="Z720" s="19">
        <f t="shared" si="517"/>
        <v>0</v>
      </c>
      <c r="AA720" s="19">
        <f t="shared" ca="1" si="552"/>
        <v>0</v>
      </c>
      <c r="AB720">
        <f t="shared" si="566"/>
        <v>0</v>
      </c>
      <c r="AC720" s="19">
        <f t="shared" si="525"/>
        <v>0</v>
      </c>
      <c r="AD720" s="29">
        <f t="shared" si="567"/>
        <v>0</v>
      </c>
      <c r="AE720" s="19">
        <f t="shared" ca="1" si="526"/>
        <v>0</v>
      </c>
      <c r="AF720" s="29">
        <f t="shared" ca="1" si="553"/>
        <v>0</v>
      </c>
      <c r="AG720" s="19"/>
      <c r="AH720" s="19">
        <f t="shared" si="527"/>
        <v>0</v>
      </c>
      <c r="AI720" s="19">
        <f>SUM($AH$23:AH720)</f>
        <v>100000</v>
      </c>
      <c r="AJ720" s="19">
        <f t="shared" si="554"/>
        <v>168736.37567297163</v>
      </c>
      <c r="AK720" s="19">
        <f t="shared" ca="1" si="555"/>
        <v>168736.37567297163</v>
      </c>
      <c r="AL720" s="20">
        <f ca="1">IF($F$13,OFFSET(product_specs!$J$5,MIN(10,saving_model!AZ720),saving_model!$G$14),0)</f>
        <v>0</v>
      </c>
      <c r="AM720" s="19">
        <f t="shared" si="556"/>
        <v>168736.37567297163</v>
      </c>
      <c r="AN720" s="19">
        <f t="shared" si="565"/>
        <v>168520.64186360274</v>
      </c>
      <c r="AO720" s="19">
        <f t="shared" si="557"/>
        <v>0</v>
      </c>
      <c r="AP720" s="19">
        <f t="shared" si="558"/>
        <v>0</v>
      </c>
      <c r="AQ720" s="18">
        <f t="shared" si="528"/>
        <v>140.43386821966894</v>
      </c>
      <c r="AR720" s="18">
        <f t="shared" si="559"/>
        <v>0</v>
      </c>
      <c r="AS720" s="18">
        <f t="shared" si="560"/>
        <v>712.33535517711516</v>
      </c>
      <c r="AT720" s="3">
        <f>return!Q703</f>
        <v>4.2305171353431703E-3</v>
      </c>
      <c r="AU720" s="8">
        <f t="shared" si="529"/>
        <v>1.3360173159882822</v>
      </c>
      <c r="AV720">
        <f t="shared" si="530"/>
        <v>0</v>
      </c>
      <c r="AW720">
        <f t="shared" si="531"/>
        <v>0</v>
      </c>
      <c r="AX720">
        <f t="shared" si="561"/>
        <v>0</v>
      </c>
      <c r="AY720">
        <f t="shared" si="532"/>
        <v>0</v>
      </c>
      <c r="AZ720">
        <f t="shared" si="533"/>
        <v>58</v>
      </c>
      <c r="BA720">
        <f t="shared" si="534"/>
        <v>5</v>
      </c>
      <c r="BB720">
        <f t="shared" si="562"/>
        <v>8.1709400070986149E-3</v>
      </c>
      <c r="BC720">
        <f t="shared" si="535"/>
        <v>9.376267690156434E-2</v>
      </c>
      <c r="BD720">
        <f>VLOOKUP(MIN(90,BE720),mortality!$A$4:$G$76,saving_model!BA720+2,FALSE)</f>
        <v>4.688133845078217E-2</v>
      </c>
      <c r="BE720">
        <f t="shared" si="536"/>
        <v>107</v>
      </c>
      <c r="BF720" s="9">
        <f t="shared" si="563"/>
        <v>8.3717735912058888E-4</v>
      </c>
      <c r="BG720" s="7">
        <f>VLOOKUP(saving_model!AZ720,lapse!$B$4:$C$134,2,FALSE)</f>
        <v>0.01</v>
      </c>
      <c r="BI720">
        <f>discount_curve!K704</f>
        <v>0.45447101594554001</v>
      </c>
    </row>
    <row r="721" spans="1:61" x14ac:dyDescent="0.55000000000000004">
      <c r="A721">
        <f t="shared" si="564"/>
        <v>698</v>
      </c>
      <c r="B721" s="19">
        <f t="shared" ca="1" si="537"/>
        <v>0</v>
      </c>
      <c r="C721">
        <f t="shared" si="518"/>
        <v>0</v>
      </c>
      <c r="D721">
        <f t="shared" si="538"/>
        <v>0</v>
      </c>
      <c r="E721">
        <f t="shared" ca="1" si="539"/>
        <v>0</v>
      </c>
      <c r="F721">
        <f t="shared" si="519"/>
        <v>0</v>
      </c>
      <c r="G721">
        <f t="shared" si="540"/>
        <v>0</v>
      </c>
      <c r="H721">
        <f t="shared" si="541"/>
        <v>0</v>
      </c>
      <c r="I721" s="19">
        <f t="shared" si="542"/>
        <v>0</v>
      </c>
      <c r="J721" s="26">
        <f t="shared" si="543"/>
        <v>0</v>
      </c>
      <c r="L721" s="19">
        <f t="shared" si="544"/>
        <v>0</v>
      </c>
      <c r="M721" s="26">
        <f t="shared" si="520"/>
        <v>0</v>
      </c>
      <c r="N721" s="18">
        <f t="shared" si="545"/>
        <v>0</v>
      </c>
      <c r="O721" s="18">
        <f t="shared" si="546"/>
        <v>0</v>
      </c>
      <c r="P721" s="18">
        <f t="shared" si="547"/>
        <v>0</v>
      </c>
      <c r="Q721" s="18">
        <f t="shared" si="548"/>
        <v>0</v>
      </c>
      <c r="R721" s="18">
        <f t="shared" si="549"/>
        <v>0</v>
      </c>
      <c r="S721" s="26">
        <f t="shared" si="550"/>
        <v>0</v>
      </c>
      <c r="T721" s="27">
        <f t="shared" si="551"/>
        <v>0</v>
      </c>
      <c r="U721" s="27"/>
      <c r="V721" s="19">
        <f t="shared" si="521"/>
        <v>0</v>
      </c>
      <c r="W721" s="19">
        <f t="shared" ca="1" si="522"/>
        <v>0</v>
      </c>
      <c r="X721" s="19">
        <f t="shared" si="523"/>
        <v>0</v>
      </c>
      <c r="Y721" s="19">
        <f t="shared" si="524"/>
        <v>0</v>
      </c>
      <c r="Z721" s="19">
        <f t="shared" si="517"/>
        <v>0</v>
      </c>
      <c r="AA721" s="19">
        <f t="shared" ca="1" si="552"/>
        <v>0</v>
      </c>
      <c r="AB721">
        <f t="shared" si="566"/>
        <v>0</v>
      </c>
      <c r="AC721" s="19">
        <f t="shared" si="525"/>
        <v>0</v>
      </c>
      <c r="AD721" s="29">
        <f t="shared" si="567"/>
        <v>0</v>
      </c>
      <c r="AE721" s="19">
        <f t="shared" ca="1" si="526"/>
        <v>0</v>
      </c>
      <c r="AF721" s="29">
        <f t="shared" ca="1" si="553"/>
        <v>0</v>
      </c>
      <c r="AG721" s="19"/>
      <c r="AH721" s="19">
        <f t="shared" si="527"/>
        <v>0</v>
      </c>
      <c r="AI721" s="19">
        <f>SUM($AH$23:AH721)</f>
        <v>100000</v>
      </c>
      <c r="AJ721" s="19">
        <f t="shared" si="554"/>
        <v>169523.80637506061</v>
      </c>
      <c r="AK721" s="19">
        <f t="shared" ca="1" si="555"/>
        <v>169523.80637506061</v>
      </c>
      <c r="AL721" s="20">
        <f ca="1">IF($F$13,OFFSET(product_specs!$J$5,MIN(10,saving_model!AZ721),saving_model!$G$14),0)</f>
        <v>0</v>
      </c>
      <c r="AM721" s="19">
        <f t="shared" si="556"/>
        <v>169523.80637506061</v>
      </c>
      <c r="AN721" s="19">
        <f t="shared" si="565"/>
        <v>169092.54335056018</v>
      </c>
      <c r="AO721" s="19">
        <f t="shared" si="557"/>
        <v>0</v>
      </c>
      <c r="AP721" s="19">
        <f t="shared" si="558"/>
        <v>0</v>
      </c>
      <c r="AQ721" s="18">
        <f t="shared" si="528"/>
        <v>140.9104527921335</v>
      </c>
      <c r="AR721" s="18">
        <f t="shared" si="559"/>
        <v>0</v>
      </c>
      <c r="AS721" s="18">
        <f t="shared" si="560"/>
        <v>1144.3469545851112</v>
      </c>
      <c r="AT721" s="3">
        <f>return!Q704</f>
        <v>6.773222223176445E-3</v>
      </c>
      <c r="AU721" s="8">
        <f t="shared" si="529"/>
        <v>1.3365727182193536</v>
      </c>
      <c r="AV721">
        <f t="shared" si="530"/>
        <v>0</v>
      </c>
      <c r="AW721">
        <f t="shared" si="531"/>
        <v>0</v>
      </c>
      <c r="AX721">
        <f t="shared" si="561"/>
        <v>0</v>
      </c>
      <c r="AY721">
        <f t="shared" si="532"/>
        <v>0</v>
      </c>
      <c r="AZ721">
        <f t="shared" si="533"/>
        <v>58</v>
      </c>
      <c r="BA721">
        <f t="shared" si="534"/>
        <v>5</v>
      </c>
      <c r="BB721">
        <f t="shared" si="562"/>
        <v>8.1709400070986149E-3</v>
      </c>
      <c r="BC721">
        <f t="shared" si="535"/>
        <v>9.376267690156434E-2</v>
      </c>
      <c r="BD721">
        <f>VLOOKUP(MIN(90,BE721),mortality!$A$4:$G$76,saving_model!BA721+2,FALSE)</f>
        <v>4.688133845078217E-2</v>
      </c>
      <c r="BE721">
        <f t="shared" si="536"/>
        <v>107</v>
      </c>
      <c r="BF721" s="9">
        <f t="shared" si="563"/>
        <v>8.3717735912058888E-4</v>
      </c>
      <c r="BG721" s="7">
        <f>VLOOKUP(saving_model!AZ721,lapse!$B$4:$C$134,2,FALSE)</f>
        <v>0.01</v>
      </c>
      <c r="BI721">
        <f>discount_curve!K705</f>
        <v>0.45395709518872651</v>
      </c>
    </row>
    <row r="722" spans="1:61" x14ac:dyDescent="0.55000000000000004">
      <c r="A722">
        <f t="shared" si="564"/>
        <v>699</v>
      </c>
      <c r="B722" s="19">
        <f t="shared" ca="1" si="537"/>
        <v>0</v>
      </c>
      <c r="C722">
        <f t="shared" si="518"/>
        <v>0</v>
      </c>
      <c r="D722">
        <f t="shared" si="538"/>
        <v>0</v>
      </c>
      <c r="E722">
        <f t="shared" ca="1" si="539"/>
        <v>0</v>
      </c>
      <c r="F722">
        <f t="shared" si="519"/>
        <v>0</v>
      </c>
      <c r="G722">
        <f t="shared" si="540"/>
        <v>0</v>
      </c>
      <c r="H722">
        <f t="shared" si="541"/>
        <v>0</v>
      </c>
      <c r="I722" s="19">
        <f t="shared" si="542"/>
        <v>0</v>
      </c>
      <c r="J722" s="26">
        <f t="shared" si="543"/>
        <v>0</v>
      </c>
      <c r="L722" s="19">
        <f t="shared" si="544"/>
        <v>0</v>
      </c>
      <c r="M722" s="26">
        <f t="shared" si="520"/>
        <v>0</v>
      </c>
      <c r="N722" s="18">
        <f t="shared" si="545"/>
        <v>0</v>
      </c>
      <c r="O722" s="18">
        <f t="shared" si="546"/>
        <v>0</v>
      </c>
      <c r="P722" s="18">
        <f t="shared" si="547"/>
        <v>0</v>
      </c>
      <c r="Q722" s="18">
        <f t="shared" si="548"/>
        <v>0</v>
      </c>
      <c r="R722" s="18">
        <f t="shared" si="549"/>
        <v>0</v>
      </c>
      <c r="S722" s="26">
        <f t="shared" si="550"/>
        <v>0</v>
      </c>
      <c r="T722" s="27">
        <f t="shared" si="551"/>
        <v>0</v>
      </c>
      <c r="U722" s="27"/>
      <c r="V722" s="19">
        <f t="shared" si="521"/>
        <v>0</v>
      </c>
      <c r="W722" s="19">
        <f t="shared" ca="1" si="522"/>
        <v>0</v>
      </c>
      <c r="X722" s="19">
        <f t="shared" si="523"/>
        <v>0</v>
      </c>
      <c r="Y722" s="19">
        <f t="shared" si="524"/>
        <v>0</v>
      </c>
      <c r="Z722" s="19">
        <f t="shared" si="517"/>
        <v>0</v>
      </c>
      <c r="AA722" s="19">
        <f t="shared" ca="1" si="552"/>
        <v>0</v>
      </c>
      <c r="AB722">
        <f t="shared" si="566"/>
        <v>0</v>
      </c>
      <c r="AC722" s="19">
        <f t="shared" si="525"/>
        <v>0</v>
      </c>
      <c r="AD722" s="29">
        <f t="shared" si="567"/>
        <v>0</v>
      </c>
      <c r="AE722" s="19">
        <f t="shared" ca="1" si="526"/>
        <v>0</v>
      </c>
      <c r="AF722" s="29">
        <f t="shared" ca="1" si="553"/>
        <v>0</v>
      </c>
      <c r="AG722" s="19"/>
      <c r="AH722" s="19">
        <f t="shared" si="527"/>
        <v>0</v>
      </c>
      <c r="AI722" s="19">
        <f>SUM($AH$23:AH722)</f>
        <v>100000</v>
      </c>
      <c r="AJ722" s="19">
        <f t="shared" si="554"/>
        <v>171798.32798194388</v>
      </c>
      <c r="AK722" s="19">
        <f t="shared" ca="1" si="555"/>
        <v>171798.32798194388</v>
      </c>
      <c r="AL722" s="20">
        <f ca="1">IF($F$13,OFFSET(product_specs!$J$5,MIN(10,saving_model!AZ722),saving_model!$G$14),0)</f>
        <v>0</v>
      </c>
      <c r="AM722" s="19">
        <f t="shared" si="556"/>
        <v>171798.32798194388</v>
      </c>
      <c r="AN722" s="19">
        <f t="shared" si="565"/>
        <v>170095.97985235316</v>
      </c>
      <c r="AO722" s="19">
        <f t="shared" si="557"/>
        <v>0</v>
      </c>
      <c r="AP722" s="19">
        <f t="shared" si="558"/>
        <v>0</v>
      </c>
      <c r="AQ722" s="18">
        <f t="shared" si="528"/>
        <v>141.74664987696096</v>
      </c>
      <c r="AR722" s="18">
        <f t="shared" si="559"/>
        <v>0</v>
      </c>
      <c r="AS722" s="18">
        <f t="shared" si="560"/>
        <v>3688.1895589353776</v>
      </c>
      <c r="AT722" s="3">
        <f>return!Q705</f>
        <v>2.1701074986119506E-2</v>
      </c>
      <c r="AU722" s="8">
        <f t="shared" si="529"/>
        <v>1.3371283513393772</v>
      </c>
      <c r="AV722">
        <f t="shared" si="530"/>
        <v>0</v>
      </c>
      <c r="AW722">
        <f t="shared" si="531"/>
        <v>0</v>
      </c>
      <c r="AX722">
        <f t="shared" si="561"/>
        <v>0</v>
      </c>
      <c r="AY722">
        <f t="shared" si="532"/>
        <v>0</v>
      </c>
      <c r="AZ722">
        <f t="shared" si="533"/>
        <v>58</v>
      </c>
      <c r="BA722">
        <f t="shared" si="534"/>
        <v>5</v>
      </c>
      <c r="BB722">
        <f t="shared" si="562"/>
        <v>8.1709400070986149E-3</v>
      </c>
      <c r="BC722">
        <f t="shared" si="535"/>
        <v>9.376267690156434E-2</v>
      </c>
      <c r="BD722">
        <f>VLOOKUP(MIN(90,BE722),mortality!$A$4:$G$76,saving_model!BA722+2,FALSE)</f>
        <v>4.688133845078217E-2</v>
      </c>
      <c r="BE722">
        <f t="shared" si="536"/>
        <v>107</v>
      </c>
      <c r="BF722" s="9">
        <f t="shared" si="563"/>
        <v>8.3717735912058888E-4</v>
      </c>
      <c r="BG722" s="7">
        <f>VLOOKUP(saving_model!AZ722,lapse!$B$4:$C$134,2,FALSE)</f>
        <v>0.01</v>
      </c>
      <c r="BI722">
        <f>discount_curve!K706</f>
        <v>0.45344375557908212</v>
      </c>
    </row>
    <row r="723" spans="1:61" x14ac:dyDescent="0.55000000000000004">
      <c r="A723">
        <f t="shared" si="564"/>
        <v>700</v>
      </c>
      <c r="B723" s="19">
        <f t="shared" ca="1" si="537"/>
        <v>0</v>
      </c>
      <c r="C723">
        <f t="shared" si="518"/>
        <v>0</v>
      </c>
      <c r="D723">
        <f t="shared" si="538"/>
        <v>0</v>
      </c>
      <c r="E723">
        <f t="shared" ca="1" si="539"/>
        <v>0</v>
      </c>
      <c r="F723">
        <f t="shared" si="519"/>
        <v>0</v>
      </c>
      <c r="G723">
        <f t="shared" si="540"/>
        <v>0</v>
      </c>
      <c r="H723">
        <f t="shared" si="541"/>
        <v>0</v>
      </c>
      <c r="I723" s="19">
        <f t="shared" si="542"/>
        <v>0</v>
      </c>
      <c r="J723" s="26">
        <f t="shared" si="543"/>
        <v>0</v>
      </c>
      <c r="L723" s="19">
        <f t="shared" si="544"/>
        <v>0</v>
      </c>
      <c r="M723" s="26">
        <f t="shared" si="520"/>
        <v>0</v>
      </c>
      <c r="N723" s="18">
        <f t="shared" si="545"/>
        <v>0</v>
      </c>
      <c r="O723" s="18">
        <f t="shared" si="546"/>
        <v>0</v>
      </c>
      <c r="P723" s="18">
        <f t="shared" si="547"/>
        <v>0</v>
      </c>
      <c r="Q723" s="18">
        <f t="shared" si="548"/>
        <v>0</v>
      </c>
      <c r="R723" s="18">
        <f t="shared" si="549"/>
        <v>0</v>
      </c>
      <c r="S723" s="26">
        <f t="shared" si="550"/>
        <v>0</v>
      </c>
      <c r="T723" s="27">
        <f t="shared" si="551"/>
        <v>0</v>
      </c>
      <c r="U723" s="27"/>
      <c r="V723" s="19">
        <f t="shared" si="521"/>
        <v>0</v>
      </c>
      <c r="W723" s="19">
        <f t="shared" ca="1" si="522"/>
        <v>0</v>
      </c>
      <c r="X723" s="19">
        <f t="shared" si="523"/>
        <v>0</v>
      </c>
      <c r="Y723" s="19">
        <f t="shared" si="524"/>
        <v>0</v>
      </c>
      <c r="Z723" s="19">
        <f t="shared" si="517"/>
        <v>0</v>
      </c>
      <c r="AA723" s="19">
        <f t="shared" ca="1" si="552"/>
        <v>0</v>
      </c>
      <c r="AB723">
        <f t="shared" si="566"/>
        <v>0</v>
      </c>
      <c r="AC723" s="19">
        <f t="shared" si="525"/>
        <v>0</v>
      </c>
      <c r="AD723" s="29">
        <f t="shared" si="567"/>
        <v>0</v>
      </c>
      <c r="AE723" s="19">
        <f t="shared" ca="1" si="526"/>
        <v>0</v>
      </c>
      <c r="AF723" s="29">
        <f t="shared" ca="1" si="553"/>
        <v>0</v>
      </c>
      <c r="AG723" s="19"/>
      <c r="AH723" s="19">
        <f t="shared" si="527"/>
        <v>0</v>
      </c>
      <c r="AI723" s="19">
        <f>SUM($AH$23:AH723)</f>
        <v>100000</v>
      </c>
      <c r="AJ723" s="19">
        <f t="shared" si="554"/>
        <v>173297.60131257065</v>
      </c>
      <c r="AK723" s="19">
        <f t="shared" ca="1" si="555"/>
        <v>173297.60131257065</v>
      </c>
      <c r="AL723" s="20">
        <f ca="1">IF($F$13,OFFSET(product_specs!$J$5,MIN(10,saving_model!AZ723),saving_model!$G$14),0)</f>
        <v>0</v>
      </c>
      <c r="AM723" s="19">
        <f t="shared" si="556"/>
        <v>173297.60131257065</v>
      </c>
      <c r="AN723" s="19">
        <f t="shared" si="565"/>
        <v>173642.42276141158</v>
      </c>
      <c r="AO723" s="19">
        <f t="shared" si="557"/>
        <v>0</v>
      </c>
      <c r="AP723" s="19">
        <f t="shared" si="558"/>
        <v>0</v>
      </c>
      <c r="AQ723" s="18">
        <f t="shared" si="528"/>
        <v>144.70201896784297</v>
      </c>
      <c r="AR723" s="18">
        <f t="shared" si="559"/>
        <v>0</v>
      </c>
      <c r="AS723" s="18">
        <f t="shared" si="560"/>
        <v>-400.23885974619577</v>
      </c>
      <c r="AT723" s="3">
        <f>return!Q706</f>
        <v>-2.306882522914222E-3</v>
      </c>
      <c r="AU723" s="8">
        <f t="shared" si="529"/>
        <v>1.3376842154443371</v>
      </c>
      <c r="AV723">
        <f t="shared" si="530"/>
        <v>0</v>
      </c>
      <c r="AW723">
        <f t="shared" si="531"/>
        <v>0</v>
      </c>
      <c r="AX723">
        <f t="shared" si="561"/>
        <v>0</v>
      </c>
      <c r="AY723">
        <f t="shared" si="532"/>
        <v>0</v>
      </c>
      <c r="AZ723">
        <f t="shared" si="533"/>
        <v>58</v>
      </c>
      <c r="BA723">
        <f t="shared" si="534"/>
        <v>5</v>
      </c>
      <c r="BB723">
        <f t="shared" si="562"/>
        <v>8.1709400070986149E-3</v>
      </c>
      <c r="BC723">
        <f t="shared" si="535"/>
        <v>9.376267690156434E-2</v>
      </c>
      <c r="BD723">
        <f>VLOOKUP(MIN(90,BE723),mortality!$A$4:$G$76,saving_model!BA723+2,FALSE)</f>
        <v>4.688133845078217E-2</v>
      </c>
      <c r="BE723">
        <f t="shared" si="536"/>
        <v>107</v>
      </c>
      <c r="BF723" s="9">
        <f t="shared" si="563"/>
        <v>8.3717735912058888E-4</v>
      </c>
      <c r="BG723" s="7">
        <f>VLOOKUP(saving_model!AZ723,lapse!$B$4:$C$134,2,FALSE)</f>
        <v>0.01</v>
      </c>
      <c r="BI723">
        <f>discount_curve!K707</f>
        <v>0.45293099645943902</v>
      </c>
    </row>
    <row r="724" spans="1:61" x14ac:dyDescent="0.55000000000000004">
      <c r="A724">
        <f t="shared" si="564"/>
        <v>701</v>
      </c>
      <c r="B724" s="19">
        <f t="shared" ca="1" si="537"/>
        <v>0</v>
      </c>
      <c r="C724">
        <f t="shared" si="518"/>
        <v>0</v>
      </c>
      <c r="D724">
        <f t="shared" si="538"/>
        <v>0</v>
      </c>
      <c r="E724">
        <f t="shared" ca="1" si="539"/>
        <v>0</v>
      </c>
      <c r="F724">
        <f t="shared" si="519"/>
        <v>0</v>
      </c>
      <c r="G724">
        <f t="shared" si="540"/>
        <v>0</v>
      </c>
      <c r="H724">
        <f t="shared" si="541"/>
        <v>0</v>
      </c>
      <c r="I724" s="19">
        <f t="shared" si="542"/>
        <v>0</v>
      </c>
      <c r="J724" s="26">
        <f t="shared" si="543"/>
        <v>0</v>
      </c>
      <c r="L724" s="19">
        <f t="shared" si="544"/>
        <v>0</v>
      </c>
      <c r="M724" s="26">
        <f t="shared" si="520"/>
        <v>0</v>
      </c>
      <c r="N724" s="18">
        <f t="shared" si="545"/>
        <v>0</v>
      </c>
      <c r="O724" s="18">
        <f t="shared" si="546"/>
        <v>0</v>
      </c>
      <c r="P724" s="18">
        <f t="shared" si="547"/>
        <v>0</v>
      </c>
      <c r="Q724" s="18">
        <f t="shared" si="548"/>
        <v>0</v>
      </c>
      <c r="R724" s="18">
        <f t="shared" si="549"/>
        <v>0</v>
      </c>
      <c r="S724" s="26">
        <f t="shared" si="550"/>
        <v>0</v>
      </c>
      <c r="T724" s="27">
        <f t="shared" si="551"/>
        <v>0</v>
      </c>
      <c r="U724" s="27"/>
      <c r="V724" s="19">
        <f t="shared" si="521"/>
        <v>0</v>
      </c>
      <c r="W724" s="19">
        <f t="shared" ca="1" si="522"/>
        <v>0</v>
      </c>
      <c r="X724" s="19">
        <f t="shared" si="523"/>
        <v>0</v>
      </c>
      <c r="Y724" s="19">
        <f t="shared" si="524"/>
        <v>0</v>
      </c>
      <c r="Z724" s="19">
        <f t="shared" si="517"/>
        <v>0</v>
      </c>
      <c r="AA724" s="19">
        <f t="shared" ca="1" si="552"/>
        <v>0</v>
      </c>
      <c r="AB724">
        <f t="shared" si="566"/>
        <v>0</v>
      </c>
      <c r="AC724" s="19">
        <f t="shared" si="525"/>
        <v>0</v>
      </c>
      <c r="AD724" s="29">
        <f t="shared" si="567"/>
        <v>0</v>
      </c>
      <c r="AE724" s="19">
        <f t="shared" ca="1" si="526"/>
        <v>0</v>
      </c>
      <c r="AF724" s="29">
        <f t="shared" ca="1" si="553"/>
        <v>0</v>
      </c>
      <c r="AG724" s="19"/>
      <c r="AH724" s="19">
        <f t="shared" si="527"/>
        <v>0</v>
      </c>
      <c r="AI724" s="19">
        <f>SUM($AH$23:AH724)</f>
        <v>100000</v>
      </c>
      <c r="AJ724" s="19">
        <f t="shared" si="554"/>
        <v>172648.04797297748</v>
      </c>
      <c r="AK724" s="19">
        <f t="shared" ca="1" si="555"/>
        <v>172648.04797297748</v>
      </c>
      <c r="AL724" s="20">
        <f ca="1">IF($F$13,OFFSET(product_specs!$J$5,MIN(10,saving_model!AZ724),saving_model!$G$14),0)</f>
        <v>0</v>
      </c>
      <c r="AM724" s="19">
        <f t="shared" si="556"/>
        <v>172648.04797297748</v>
      </c>
      <c r="AN724" s="19">
        <f t="shared" si="565"/>
        <v>173097.48188269755</v>
      </c>
      <c r="AO724" s="19">
        <f t="shared" si="557"/>
        <v>0</v>
      </c>
      <c r="AP724" s="19">
        <f t="shared" si="558"/>
        <v>0</v>
      </c>
      <c r="AQ724" s="18">
        <f t="shared" si="528"/>
        <v>144.24790156891461</v>
      </c>
      <c r="AR724" s="18">
        <f t="shared" si="559"/>
        <v>0</v>
      </c>
      <c r="AS724" s="18">
        <f t="shared" si="560"/>
        <v>-610.37201630231789</v>
      </c>
      <c r="AT724" s="3">
        <f>return!Q707</f>
        <v>-3.529115948007755E-3</v>
      </c>
      <c r="AU724" s="8">
        <f t="shared" si="529"/>
        <v>1.3382403106302569</v>
      </c>
      <c r="AV724">
        <f t="shared" si="530"/>
        <v>0</v>
      </c>
      <c r="AW724">
        <f t="shared" si="531"/>
        <v>0</v>
      </c>
      <c r="AX724">
        <f t="shared" si="561"/>
        <v>0</v>
      </c>
      <c r="AY724">
        <f t="shared" si="532"/>
        <v>0</v>
      </c>
      <c r="AZ724">
        <f t="shared" si="533"/>
        <v>58</v>
      </c>
      <c r="BA724">
        <f t="shared" si="534"/>
        <v>5</v>
      </c>
      <c r="BB724">
        <f t="shared" si="562"/>
        <v>8.1709400070986149E-3</v>
      </c>
      <c r="BC724">
        <f t="shared" si="535"/>
        <v>9.376267690156434E-2</v>
      </c>
      <c r="BD724">
        <f>VLOOKUP(MIN(90,BE724),mortality!$A$4:$G$76,saving_model!BA724+2,FALSE)</f>
        <v>4.688133845078217E-2</v>
      </c>
      <c r="BE724">
        <f t="shared" si="536"/>
        <v>107</v>
      </c>
      <c r="BF724" s="9">
        <f t="shared" si="563"/>
        <v>8.3717735912058888E-4</v>
      </c>
      <c r="BG724" s="7">
        <f>VLOOKUP(saving_model!AZ724,lapse!$B$4:$C$134,2,FALSE)</f>
        <v>0.01</v>
      </c>
      <c r="BI724">
        <f>discount_curve!K708</f>
        <v>0.4524188171733729</v>
      </c>
    </row>
    <row r="725" spans="1:61" x14ac:dyDescent="0.55000000000000004">
      <c r="A725">
        <f t="shared" si="564"/>
        <v>702</v>
      </c>
      <c r="B725" s="19">
        <f t="shared" ca="1" si="537"/>
        <v>0</v>
      </c>
      <c r="C725">
        <f t="shared" si="518"/>
        <v>0</v>
      </c>
      <c r="D725">
        <f t="shared" si="538"/>
        <v>0</v>
      </c>
      <c r="E725">
        <f t="shared" ca="1" si="539"/>
        <v>0</v>
      </c>
      <c r="F725">
        <f t="shared" si="519"/>
        <v>0</v>
      </c>
      <c r="G725">
        <f t="shared" si="540"/>
        <v>0</v>
      </c>
      <c r="H725">
        <f t="shared" si="541"/>
        <v>0</v>
      </c>
      <c r="I725" s="19">
        <f t="shared" si="542"/>
        <v>0</v>
      </c>
      <c r="J725" s="26">
        <f t="shared" si="543"/>
        <v>0</v>
      </c>
      <c r="L725" s="19">
        <f t="shared" si="544"/>
        <v>0</v>
      </c>
      <c r="M725" s="26">
        <f t="shared" si="520"/>
        <v>0</v>
      </c>
      <c r="N725" s="18">
        <f t="shared" si="545"/>
        <v>0</v>
      </c>
      <c r="O725" s="18">
        <f t="shared" si="546"/>
        <v>0</v>
      </c>
      <c r="P725" s="18">
        <f t="shared" si="547"/>
        <v>0</v>
      </c>
      <c r="Q725" s="18">
        <f t="shared" si="548"/>
        <v>0</v>
      </c>
      <c r="R725" s="18">
        <f t="shared" si="549"/>
        <v>0</v>
      </c>
      <c r="S725" s="26">
        <f t="shared" si="550"/>
        <v>0</v>
      </c>
      <c r="T725" s="27">
        <f t="shared" si="551"/>
        <v>0</v>
      </c>
      <c r="U725" s="27"/>
      <c r="V725" s="19">
        <f t="shared" si="521"/>
        <v>0</v>
      </c>
      <c r="W725" s="19">
        <f t="shared" ca="1" si="522"/>
        <v>0</v>
      </c>
      <c r="X725" s="19">
        <f t="shared" si="523"/>
        <v>0</v>
      </c>
      <c r="Y725" s="19">
        <f t="shared" si="524"/>
        <v>0</v>
      </c>
      <c r="Z725" s="19">
        <f t="shared" si="517"/>
        <v>0</v>
      </c>
      <c r="AA725" s="19">
        <f t="shared" ca="1" si="552"/>
        <v>0</v>
      </c>
      <c r="AB725">
        <f t="shared" si="566"/>
        <v>0</v>
      </c>
      <c r="AC725" s="19">
        <f t="shared" si="525"/>
        <v>0</v>
      </c>
      <c r="AD725" s="29">
        <f t="shared" si="567"/>
        <v>0</v>
      </c>
      <c r="AE725" s="19">
        <f t="shared" ca="1" si="526"/>
        <v>0</v>
      </c>
      <c r="AF725" s="29">
        <f t="shared" ca="1" si="553"/>
        <v>0</v>
      </c>
      <c r="AG725" s="19"/>
      <c r="AH725" s="19">
        <f t="shared" si="527"/>
        <v>0</v>
      </c>
      <c r="AI725" s="19">
        <f>SUM($AH$23:AH725)</f>
        <v>100000</v>
      </c>
      <c r="AJ725" s="19">
        <f t="shared" si="554"/>
        <v>171105.44177218768</v>
      </c>
      <c r="AK725" s="19">
        <f t="shared" ca="1" si="555"/>
        <v>171105.44177218768</v>
      </c>
      <c r="AL725" s="20">
        <f ca="1">IF($F$13,OFFSET(product_specs!$J$5,MIN(10,saving_model!AZ725),saving_model!$G$14),0)</f>
        <v>0</v>
      </c>
      <c r="AM725" s="19">
        <f t="shared" si="556"/>
        <v>171105.44177218768</v>
      </c>
      <c r="AN725" s="19">
        <f t="shared" si="565"/>
        <v>172342.86196482633</v>
      </c>
      <c r="AO725" s="19">
        <f t="shared" si="557"/>
        <v>0</v>
      </c>
      <c r="AP725" s="19">
        <f t="shared" si="558"/>
        <v>0</v>
      </c>
      <c r="AQ725" s="18">
        <f t="shared" si="528"/>
        <v>143.61905163735528</v>
      </c>
      <c r="AR725" s="18">
        <f t="shared" si="559"/>
        <v>0</v>
      </c>
      <c r="AS725" s="18">
        <f t="shared" si="560"/>
        <v>-2187.602282002596</v>
      </c>
      <c r="AT725" s="3">
        <f>return!Q708</f>
        <v>-1.2703901858067024E-2</v>
      </c>
      <c r="AU725" s="8">
        <f t="shared" si="529"/>
        <v>1.3387966369932007</v>
      </c>
      <c r="AV725">
        <f t="shared" si="530"/>
        <v>0</v>
      </c>
      <c r="AW725">
        <f t="shared" si="531"/>
        <v>0</v>
      </c>
      <c r="AX725">
        <f t="shared" si="561"/>
        <v>0</v>
      </c>
      <c r="AY725">
        <f t="shared" si="532"/>
        <v>0</v>
      </c>
      <c r="AZ725">
        <f t="shared" si="533"/>
        <v>58</v>
      </c>
      <c r="BA725">
        <f t="shared" si="534"/>
        <v>5</v>
      </c>
      <c r="BB725">
        <f t="shared" si="562"/>
        <v>8.1709400070986149E-3</v>
      </c>
      <c r="BC725">
        <f t="shared" si="535"/>
        <v>9.376267690156434E-2</v>
      </c>
      <c r="BD725">
        <f>VLOOKUP(MIN(90,BE725),mortality!$A$4:$G$76,saving_model!BA725+2,FALSE)</f>
        <v>4.688133845078217E-2</v>
      </c>
      <c r="BE725">
        <f t="shared" si="536"/>
        <v>107</v>
      </c>
      <c r="BF725" s="9">
        <f t="shared" si="563"/>
        <v>8.3717735912058888E-4</v>
      </c>
      <c r="BG725" s="7">
        <f>VLOOKUP(saving_model!AZ725,lapse!$B$4:$C$134,2,FALSE)</f>
        <v>0.01</v>
      </c>
      <c r="BI725">
        <f>discount_curve!K709</f>
        <v>0.45190721706520171</v>
      </c>
    </row>
    <row r="726" spans="1:61" x14ac:dyDescent="0.55000000000000004">
      <c r="A726">
        <f t="shared" si="564"/>
        <v>703</v>
      </c>
      <c r="B726" s="19">
        <f t="shared" ca="1" si="537"/>
        <v>0</v>
      </c>
      <c r="C726">
        <f t="shared" si="518"/>
        <v>0</v>
      </c>
      <c r="D726">
        <f t="shared" si="538"/>
        <v>0</v>
      </c>
      <c r="E726">
        <f t="shared" ca="1" si="539"/>
        <v>0</v>
      </c>
      <c r="F726">
        <f t="shared" si="519"/>
        <v>0</v>
      </c>
      <c r="G726">
        <f t="shared" si="540"/>
        <v>0</v>
      </c>
      <c r="H726">
        <f t="shared" si="541"/>
        <v>0</v>
      </c>
      <c r="I726" s="19">
        <f t="shared" si="542"/>
        <v>0</v>
      </c>
      <c r="J726" s="26">
        <f t="shared" si="543"/>
        <v>0</v>
      </c>
      <c r="L726" s="19">
        <f t="shared" si="544"/>
        <v>0</v>
      </c>
      <c r="M726" s="26">
        <f t="shared" si="520"/>
        <v>0</v>
      </c>
      <c r="N726" s="18">
        <f t="shared" si="545"/>
        <v>0</v>
      </c>
      <c r="O726" s="18">
        <f t="shared" si="546"/>
        <v>0</v>
      </c>
      <c r="P726" s="18">
        <f t="shared" si="547"/>
        <v>0</v>
      </c>
      <c r="Q726" s="18">
        <f t="shared" si="548"/>
        <v>0</v>
      </c>
      <c r="R726" s="18">
        <f t="shared" si="549"/>
        <v>0</v>
      </c>
      <c r="S726" s="26">
        <f t="shared" si="550"/>
        <v>0</v>
      </c>
      <c r="T726" s="27">
        <f t="shared" si="551"/>
        <v>0</v>
      </c>
      <c r="U726" s="27"/>
      <c r="V726" s="19">
        <f t="shared" si="521"/>
        <v>0</v>
      </c>
      <c r="W726" s="19">
        <f t="shared" ca="1" si="522"/>
        <v>0</v>
      </c>
      <c r="X726" s="19">
        <f t="shared" si="523"/>
        <v>0</v>
      </c>
      <c r="Y726" s="19">
        <f t="shared" si="524"/>
        <v>0</v>
      </c>
      <c r="Z726" s="19">
        <f t="shared" ref="Z726:Z777" si="568">H726</f>
        <v>0</v>
      </c>
      <c r="AA726" s="19">
        <f t="shared" ca="1" si="552"/>
        <v>0</v>
      </c>
      <c r="AB726">
        <f t="shared" si="566"/>
        <v>0</v>
      </c>
      <c r="AC726" s="19">
        <f t="shared" si="525"/>
        <v>0</v>
      </c>
      <c r="AD726" s="29">
        <f t="shared" si="567"/>
        <v>0</v>
      </c>
      <c r="AE726" s="19">
        <f t="shared" ca="1" si="526"/>
        <v>0</v>
      </c>
      <c r="AF726" s="29">
        <f t="shared" ca="1" si="553"/>
        <v>0</v>
      </c>
      <c r="AG726" s="19"/>
      <c r="AH726" s="19">
        <f t="shared" si="527"/>
        <v>0</v>
      </c>
      <c r="AI726" s="19">
        <f>SUM($AH$23:AH726)</f>
        <v>100000</v>
      </c>
      <c r="AJ726" s="19">
        <f t="shared" si="554"/>
        <v>169919.84774340148</v>
      </c>
      <c r="AK726" s="19">
        <f t="shared" ca="1" si="555"/>
        <v>169919.84774340148</v>
      </c>
      <c r="AL726" s="20">
        <f ca="1">IF($F$13,OFFSET(product_specs!$J$5,MIN(10,saving_model!AZ726),saving_model!$G$14),0)</f>
        <v>0</v>
      </c>
      <c r="AM726" s="19">
        <f t="shared" si="556"/>
        <v>169919.84774340148</v>
      </c>
      <c r="AN726" s="19">
        <f t="shared" si="565"/>
        <v>170011.64063118637</v>
      </c>
      <c r="AO726" s="19">
        <f t="shared" si="557"/>
        <v>0</v>
      </c>
      <c r="AP726" s="19">
        <f t="shared" si="558"/>
        <v>0</v>
      </c>
      <c r="AQ726" s="18">
        <f t="shared" si="528"/>
        <v>141.67636719265531</v>
      </c>
      <c r="AR726" s="18">
        <f t="shared" si="559"/>
        <v>0</v>
      </c>
      <c r="AS726" s="18">
        <f t="shared" si="560"/>
        <v>99.766958815483335</v>
      </c>
      <c r="AT726" s="3">
        <f>return!Q709</f>
        <v>5.8731370932907367E-4</v>
      </c>
      <c r="AU726" s="8">
        <f t="shared" si="529"/>
        <v>1.339353194629272</v>
      </c>
      <c r="AV726">
        <f t="shared" si="530"/>
        <v>0</v>
      </c>
      <c r="AW726">
        <f t="shared" si="531"/>
        <v>0</v>
      </c>
      <c r="AX726">
        <f t="shared" si="561"/>
        <v>0</v>
      </c>
      <c r="AY726">
        <f t="shared" si="532"/>
        <v>0</v>
      </c>
      <c r="AZ726">
        <f t="shared" si="533"/>
        <v>58</v>
      </c>
      <c r="BA726">
        <f t="shared" si="534"/>
        <v>5</v>
      </c>
      <c r="BB726">
        <f t="shared" si="562"/>
        <v>8.1709400070986149E-3</v>
      </c>
      <c r="BC726">
        <f t="shared" si="535"/>
        <v>9.376267690156434E-2</v>
      </c>
      <c r="BD726">
        <f>VLOOKUP(MIN(90,BE726),mortality!$A$4:$G$76,saving_model!BA726+2,FALSE)</f>
        <v>4.688133845078217E-2</v>
      </c>
      <c r="BE726">
        <f t="shared" si="536"/>
        <v>107</v>
      </c>
      <c r="BF726" s="9">
        <f t="shared" si="563"/>
        <v>8.3717735912058888E-4</v>
      </c>
      <c r="BG726" s="7">
        <f>VLOOKUP(saving_model!AZ726,lapse!$B$4:$C$134,2,FALSE)</f>
        <v>0.01</v>
      </c>
      <c r="BI726">
        <f>discount_curve!K710</f>
        <v>0.45139619547998511</v>
      </c>
    </row>
    <row r="727" spans="1:61" x14ac:dyDescent="0.55000000000000004">
      <c r="A727">
        <f t="shared" si="564"/>
        <v>704</v>
      </c>
      <c r="B727" s="19">
        <f t="shared" ca="1" si="537"/>
        <v>0</v>
      </c>
      <c r="C727">
        <f t="shared" ref="C727:C777" si="569">AH727*AV727</f>
        <v>0</v>
      </c>
      <c r="D727">
        <f t="shared" si="538"/>
        <v>0</v>
      </c>
      <c r="E727">
        <f t="shared" ca="1" si="539"/>
        <v>0</v>
      </c>
      <c r="F727">
        <f t="shared" ref="F727:F777" si="570">(AN727+AO727+AS727-AQ727)*AY727</f>
        <v>0</v>
      </c>
      <c r="G727">
        <f t="shared" si="540"/>
        <v>0</v>
      </c>
      <c r="H727">
        <f t="shared" si="541"/>
        <v>0</v>
      </c>
      <c r="I727" s="19">
        <f t="shared" si="542"/>
        <v>0</v>
      </c>
      <c r="J727" s="26">
        <f t="shared" si="543"/>
        <v>0</v>
      </c>
      <c r="L727" s="19">
        <f t="shared" si="544"/>
        <v>0</v>
      </c>
      <c r="M727" s="26">
        <f t="shared" ref="M727:M777" si="571">C727-V727</f>
        <v>0</v>
      </c>
      <c r="N727" s="18">
        <f t="shared" si="545"/>
        <v>0</v>
      </c>
      <c r="O727" s="18">
        <f t="shared" si="546"/>
        <v>0</v>
      </c>
      <c r="P727" s="18">
        <f t="shared" si="547"/>
        <v>0</v>
      </c>
      <c r="Q727" s="18">
        <f t="shared" si="548"/>
        <v>0</v>
      </c>
      <c r="R727" s="18">
        <f t="shared" si="549"/>
        <v>0</v>
      </c>
      <c r="S727" s="26">
        <f t="shared" si="550"/>
        <v>0</v>
      </c>
      <c r="T727" s="27">
        <f t="shared" si="551"/>
        <v>0</v>
      </c>
      <c r="U727" s="27"/>
      <c r="V727" s="19">
        <f t="shared" ref="V727:V777" si="572">C727*$C$15</f>
        <v>0</v>
      </c>
      <c r="W727" s="19">
        <f t="shared" ref="W727:W777" ca="1" si="573">R727-AK727*AX727</f>
        <v>0</v>
      </c>
      <c r="X727" s="19">
        <f t="shared" ref="X727:X777" si="574">N727</f>
        <v>0</v>
      </c>
      <c r="Y727" s="19">
        <f t="shared" ref="Y727:Y777" si="575">G727</f>
        <v>0</v>
      </c>
      <c r="Z727" s="19">
        <f t="shared" si="568"/>
        <v>0</v>
      </c>
      <c r="AA727" s="19">
        <f t="shared" ca="1" si="552"/>
        <v>0</v>
      </c>
      <c r="AB727">
        <f t="shared" si="566"/>
        <v>0</v>
      </c>
      <c r="AC727" s="19">
        <f t="shared" ref="AC727:AC777" si="576">D727-Q727</f>
        <v>0</v>
      </c>
      <c r="AD727" s="29">
        <f t="shared" si="567"/>
        <v>0</v>
      </c>
      <c r="AE727" s="19">
        <f t="shared" ref="AE727:AE790" ca="1" si="577">AA727+AD727</f>
        <v>0</v>
      </c>
      <c r="AF727" s="29">
        <f t="shared" ca="1" si="553"/>
        <v>0</v>
      </c>
      <c r="AG727" s="19"/>
      <c r="AH727" s="19">
        <f t="shared" ref="AH727:AH777" si="578">IF(A727=0, $C$6, $C$7/12)</f>
        <v>0</v>
      </c>
      <c r="AI727" s="19">
        <f>SUM($AH$23:AH727)</f>
        <v>100000</v>
      </c>
      <c r="AJ727" s="19">
        <f t="shared" si="554"/>
        <v>171570.39591248939</v>
      </c>
      <c r="AK727" s="19">
        <f t="shared" ca="1" si="555"/>
        <v>171570.39591248939</v>
      </c>
      <c r="AL727" s="20">
        <f ca="1">IF($F$13,OFFSET(product_specs!$J$5,MIN(10,saving_model!AZ727),saving_model!$G$14),0)</f>
        <v>0</v>
      </c>
      <c r="AM727" s="19">
        <f t="shared" si="556"/>
        <v>171570.39591248939</v>
      </c>
      <c r="AN727" s="19">
        <f t="shared" si="565"/>
        <v>169969.73122280921</v>
      </c>
      <c r="AO727" s="19">
        <f t="shared" si="557"/>
        <v>0</v>
      </c>
      <c r="AP727" s="19">
        <f t="shared" si="558"/>
        <v>0</v>
      </c>
      <c r="AQ727" s="18">
        <f t="shared" ref="AQ727:AQ777" si="579">SUM(AN727:AO727)*$C$16/12</f>
        <v>141.64144268567435</v>
      </c>
      <c r="AR727" s="18">
        <f t="shared" si="559"/>
        <v>0</v>
      </c>
      <c r="AS727" s="18">
        <f t="shared" si="560"/>
        <v>3484.6122647317061</v>
      </c>
      <c r="AT727" s="3">
        <f>return!Q710</f>
        <v>2.0518468230098064E-2</v>
      </c>
      <c r="AU727" s="8">
        <f t="shared" ref="AU727:AU777" si="580">IF(A727=0,1,AU726*(1+$F$5)^(1/12))</f>
        <v>1.3399099836346147</v>
      </c>
      <c r="AV727">
        <f t="shared" ref="AV727:AV777" si="581">IF(A727=0,$C$12,AV726-AW726-AX726-AY726)</f>
        <v>0</v>
      </c>
      <c r="AW727">
        <f t="shared" ref="AW727:AW777" si="582">IFERROR(AV727*BB727,0)</f>
        <v>0</v>
      </c>
      <c r="AX727">
        <f t="shared" si="561"/>
        <v>0</v>
      </c>
      <c r="AY727">
        <f t="shared" ref="AY727:AY790" si="583">IF(A727=12*$C$10-1,AV727-AW727-AX727,0)</f>
        <v>0</v>
      </c>
      <c r="AZ727">
        <f t="shared" ref="AZ727:AZ777" si="584">FLOOR(A727/12,1)</f>
        <v>58</v>
      </c>
      <c r="BA727">
        <f t="shared" ref="BA727:BA777" si="585">MIN(AZ727,5)</f>
        <v>5</v>
      </c>
      <c r="BB727">
        <f t="shared" si="562"/>
        <v>8.1709400070986149E-3</v>
      </c>
      <c r="BC727">
        <f t="shared" ref="BC727:BC777" si="586">MAX(0,MIN(1,BD727*(1+$C$13)))</f>
        <v>9.376267690156434E-2</v>
      </c>
      <c r="BD727">
        <f>VLOOKUP(MIN(90,BE727),mortality!$A$4:$G$76,saving_model!BA727+2,FALSE)</f>
        <v>4.688133845078217E-2</v>
      </c>
      <c r="BE727">
        <f t="shared" ref="BE727:BE777" si="587">$C$9+AZ727</f>
        <v>107</v>
      </c>
      <c r="BF727" s="9">
        <f t="shared" si="563"/>
        <v>8.3717735912058888E-4</v>
      </c>
      <c r="BG727" s="7">
        <f>VLOOKUP(saving_model!AZ727,lapse!$B$4:$C$134,2,FALSE)</f>
        <v>0.01</v>
      </c>
      <c r="BI727">
        <f>discount_curve!K711</f>
        <v>0.45088575176352247</v>
      </c>
    </row>
    <row r="728" spans="1:61" x14ac:dyDescent="0.55000000000000004">
      <c r="A728">
        <f t="shared" si="564"/>
        <v>705</v>
      </c>
      <c r="B728" s="19">
        <f t="shared" ref="B728:B777" ca="1" si="588">C728-SUM(D728:H728)+I728-J728</f>
        <v>0</v>
      </c>
      <c r="C728">
        <f t="shared" si="569"/>
        <v>0</v>
      </c>
      <c r="D728">
        <f t="shared" ref="D728:D777" si="589">AJ728*AW728</f>
        <v>0</v>
      </c>
      <c r="E728">
        <f t="shared" ref="E728:E777" ca="1" si="590">AK728*AX728</f>
        <v>0</v>
      </c>
      <c r="F728">
        <f t="shared" si="570"/>
        <v>0</v>
      </c>
      <c r="G728">
        <f t="shared" ref="G728:G777" si="591">AV728*$F$6/12*AU728</f>
        <v>0</v>
      </c>
      <c r="H728">
        <f t="shared" ref="H728:H777" si="592">C728*$F$8</f>
        <v>0</v>
      </c>
      <c r="I728" s="19">
        <f t="shared" ref="I728:I777" si="593">P728</f>
        <v>0</v>
      </c>
      <c r="J728" s="26">
        <f t="shared" ref="J728:J777" si="594">L729-L728</f>
        <v>0</v>
      </c>
      <c r="L728" s="19">
        <f t="shared" ref="L728:L777" si="595">AN728*AV728</f>
        <v>0</v>
      </c>
      <c r="M728" s="26">
        <f t="shared" si="571"/>
        <v>0</v>
      </c>
      <c r="N728" s="18">
        <f t="shared" ref="N728:N777" si="596">AV728*AQ728</f>
        <v>0</v>
      </c>
      <c r="O728" s="18">
        <f t="shared" ref="O728:O777" si="597">AR728*AV728</f>
        <v>0</v>
      </c>
      <c r="P728" s="18">
        <f t="shared" ref="P728:P777" si="598">(AV728-AW728-AX728)*AS728+(AW728+AX728)*AS728/2</f>
        <v>0</v>
      </c>
      <c r="Q728" s="18">
        <f t="shared" ref="Q728:Q777" si="599">AM728*AW728</f>
        <v>0</v>
      </c>
      <c r="R728" s="18">
        <f t="shared" ref="R728:R777" si="600">AM728*AX728</f>
        <v>0</v>
      </c>
      <c r="S728" s="26">
        <f t="shared" ref="S728:S777" si="601">L728+M728-N728-O728+P728-Q728-R728</f>
        <v>0</v>
      </c>
      <c r="T728" s="27">
        <f t="shared" ref="T728:T777" si="602">L729-S728</f>
        <v>0</v>
      </c>
      <c r="U728" s="27"/>
      <c r="V728" s="19">
        <f t="shared" si="572"/>
        <v>0</v>
      </c>
      <c r="W728" s="19">
        <f t="shared" ca="1" si="573"/>
        <v>0</v>
      </c>
      <c r="X728" s="19">
        <f t="shared" si="574"/>
        <v>0</v>
      </c>
      <c r="Y728" s="19">
        <f t="shared" si="575"/>
        <v>0</v>
      </c>
      <c r="Z728" s="19">
        <f t="shared" si="568"/>
        <v>0</v>
      </c>
      <c r="AA728" s="19">
        <f t="shared" ref="AA728:AA777" ca="1" si="603">SUM(V728:X728)-SUM(Y728:Z728)</f>
        <v>0</v>
      </c>
      <c r="AB728">
        <f t="shared" si="566"/>
        <v>0</v>
      </c>
      <c r="AC728" s="19">
        <f t="shared" si="576"/>
        <v>0</v>
      </c>
      <c r="AD728" s="29">
        <f t="shared" si="567"/>
        <v>0</v>
      </c>
      <c r="AE728" s="19">
        <f t="shared" ca="1" si="577"/>
        <v>0</v>
      </c>
      <c r="AF728" s="29">
        <f t="shared" ref="AF728:AF777" ca="1" si="604">(B728-AE728)*10^6</f>
        <v>0</v>
      </c>
      <c r="AG728" s="19"/>
      <c r="AH728" s="19">
        <f t="shared" si="578"/>
        <v>0</v>
      </c>
      <c r="AI728" s="19">
        <f>SUM($AH$23:AH728)</f>
        <v>100000</v>
      </c>
      <c r="AJ728" s="19">
        <f t="shared" ref="AJ728:AJ777" si="605">IF($F$11="add",AI728+AM728, MAX(AI728, AM728))</f>
        <v>173596.37020759814</v>
      </c>
      <c r="AK728" s="19">
        <f t="shared" ref="AK728:AK777" ca="1" si="606">AM728*(1-AL728)</f>
        <v>173596.37020759814</v>
      </c>
      <c r="AL728" s="20">
        <f ca="1">IF($F$13,OFFSET(product_specs!$J$5,MIN(10,saving_model!AZ728),saving_model!$G$14),0)</f>
        <v>0</v>
      </c>
      <c r="AM728" s="19">
        <f t="shared" ref="AM728:AM777" si="607">AN728+AO728-AQ728-AR728+AS728/2</f>
        <v>173596.37020759814</v>
      </c>
      <c r="AN728" s="19">
        <f t="shared" si="565"/>
        <v>173312.70204485522</v>
      </c>
      <c r="AO728" s="19">
        <f t="shared" ref="AO728:AO777" si="608">AH728*(1-$C$15)</f>
        <v>0</v>
      </c>
      <c r="AP728" s="19">
        <f t="shared" ref="AP728:AP777" si="609">IF($F$11="add",$C$8,MAX(0,AI728-SUM(AN728:AO728)))</f>
        <v>0</v>
      </c>
      <c r="AQ728" s="18">
        <f t="shared" si="579"/>
        <v>144.42725170404603</v>
      </c>
      <c r="AR728" s="18">
        <f t="shared" ref="AR728:AR777" si="610">AP728*BB728*(1+$F$12)</f>
        <v>0</v>
      </c>
      <c r="AS728" s="18">
        <f t="shared" ref="AS728:AS777" si="611">(AN728+AO728-AQ728-AR728)*AT728</f>
        <v>856.190828893917</v>
      </c>
      <c r="AT728" s="3">
        <f>return!Q711</f>
        <v>4.9442707096125638E-3</v>
      </c>
      <c r="AU728" s="8">
        <f t="shared" si="580"/>
        <v>1.3404670041054121</v>
      </c>
      <c r="AV728">
        <f t="shared" si="581"/>
        <v>0</v>
      </c>
      <c r="AW728">
        <f t="shared" si="582"/>
        <v>0</v>
      </c>
      <c r="AX728">
        <f t="shared" ref="AX728:AX777" si="612">(AV728-AW728)*BF728</f>
        <v>0</v>
      </c>
      <c r="AY728">
        <f t="shared" si="583"/>
        <v>0</v>
      </c>
      <c r="AZ728">
        <f t="shared" si="584"/>
        <v>58</v>
      </c>
      <c r="BA728">
        <f t="shared" si="585"/>
        <v>5</v>
      </c>
      <c r="BB728">
        <f t="shared" ref="BB728:BB777" si="613">1-(1-BC728)^(1/12)</f>
        <v>8.1709400070986149E-3</v>
      </c>
      <c r="BC728">
        <f t="shared" si="586"/>
        <v>9.376267690156434E-2</v>
      </c>
      <c r="BD728">
        <f>VLOOKUP(MIN(90,BE728),mortality!$A$4:$G$76,saving_model!BA728+2,FALSE)</f>
        <v>4.688133845078217E-2</v>
      </c>
      <c r="BE728">
        <f t="shared" si="587"/>
        <v>107</v>
      </c>
      <c r="BF728" s="9">
        <f t="shared" ref="BF728:BF777" si="614">1-(1-BG728)^(1/12)</f>
        <v>8.3717735912058888E-4</v>
      </c>
      <c r="BG728" s="7">
        <f>VLOOKUP(saving_model!AZ728,lapse!$B$4:$C$134,2,FALSE)</f>
        <v>0.01</v>
      </c>
      <c r="BI728">
        <f>discount_curve!K712</f>
        <v>0.45037588526235384</v>
      </c>
    </row>
    <row r="729" spans="1:61" x14ac:dyDescent="0.55000000000000004">
      <c r="A729">
        <f t="shared" ref="A729:A777" si="615">A728+1</f>
        <v>706</v>
      </c>
      <c r="B729" s="19">
        <f t="shared" ca="1" si="588"/>
        <v>0</v>
      </c>
      <c r="C729">
        <f t="shared" si="569"/>
        <v>0</v>
      </c>
      <c r="D729">
        <f t="shared" si="589"/>
        <v>0</v>
      </c>
      <c r="E729">
        <f t="shared" ca="1" si="590"/>
        <v>0</v>
      </c>
      <c r="F729">
        <f t="shared" si="570"/>
        <v>0</v>
      </c>
      <c r="G729">
        <f t="shared" si="591"/>
        <v>0</v>
      </c>
      <c r="H729">
        <f t="shared" si="592"/>
        <v>0</v>
      </c>
      <c r="I729" s="19">
        <f t="shared" si="593"/>
        <v>0</v>
      </c>
      <c r="J729" s="26">
        <f t="shared" si="594"/>
        <v>0</v>
      </c>
      <c r="L729" s="19">
        <f t="shared" si="595"/>
        <v>0</v>
      </c>
      <c r="M729" s="26">
        <f t="shared" si="571"/>
        <v>0</v>
      </c>
      <c r="N729" s="18">
        <f t="shared" si="596"/>
        <v>0</v>
      </c>
      <c r="O729" s="18">
        <f t="shared" si="597"/>
        <v>0</v>
      </c>
      <c r="P729" s="18">
        <f t="shared" si="598"/>
        <v>0</v>
      </c>
      <c r="Q729" s="18">
        <f t="shared" si="599"/>
        <v>0</v>
      </c>
      <c r="R729" s="18">
        <f t="shared" si="600"/>
        <v>0</v>
      </c>
      <c r="S729" s="26">
        <f t="shared" si="601"/>
        <v>0</v>
      </c>
      <c r="T729" s="27">
        <f t="shared" si="602"/>
        <v>0</v>
      </c>
      <c r="U729" s="27"/>
      <c r="V729" s="19">
        <f t="shared" si="572"/>
        <v>0</v>
      </c>
      <c r="W729" s="19">
        <f t="shared" ca="1" si="573"/>
        <v>0</v>
      </c>
      <c r="X729" s="19">
        <f t="shared" si="574"/>
        <v>0</v>
      </c>
      <c r="Y729" s="19">
        <f t="shared" si="575"/>
        <v>0</v>
      </c>
      <c r="Z729" s="19">
        <f t="shared" si="568"/>
        <v>0</v>
      </c>
      <c r="AA729" s="19">
        <f t="shared" ca="1" si="603"/>
        <v>0</v>
      </c>
      <c r="AB729">
        <f t="shared" si="566"/>
        <v>0</v>
      </c>
      <c r="AC729" s="19">
        <f t="shared" si="576"/>
        <v>0</v>
      </c>
      <c r="AD729" s="29">
        <f t="shared" si="567"/>
        <v>0</v>
      </c>
      <c r="AE729" s="19">
        <f t="shared" ca="1" si="577"/>
        <v>0</v>
      </c>
      <c r="AF729" s="29">
        <f t="shared" ca="1" si="604"/>
        <v>0</v>
      </c>
      <c r="AG729" s="19"/>
      <c r="AH729" s="19">
        <f t="shared" si="578"/>
        <v>0</v>
      </c>
      <c r="AI729" s="19">
        <f>SUM($AH$23:AH729)</f>
        <v>100000</v>
      </c>
      <c r="AJ729" s="19">
        <f t="shared" si="605"/>
        <v>174162.70283452063</v>
      </c>
      <c r="AK729" s="19">
        <f t="shared" ca="1" si="606"/>
        <v>174162.70283452063</v>
      </c>
      <c r="AL729" s="20">
        <f ca="1">IF($F$13,OFFSET(product_specs!$J$5,MIN(10,saving_model!AZ729),saving_model!$G$14),0)</f>
        <v>0</v>
      </c>
      <c r="AM729" s="19">
        <f t="shared" si="607"/>
        <v>174162.70283452063</v>
      </c>
      <c r="AN729" s="19">
        <f t="shared" ref="AN729:AN777" si="616">AN728+AO728+AS728-AQ728-AR728</f>
        <v>174024.4656220451</v>
      </c>
      <c r="AO729" s="19">
        <f t="shared" si="608"/>
        <v>0</v>
      </c>
      <c r="AP729" s="19">
        <f t="shared" si="609"/>
        <v>0</v>
      </c>
      <c r="AQ729" s="18">
        <f t="shared" si="579"/>
        <v>145.02038801837094</v>
      </c>
      <c r="AR729" s="18">
        <f t="shared" si="610"/>
        <v>0</v>
      </c>
      <c r="AS729" s="18">
        <f t="shared" si="611"/>
        <v>566.51520098779895</v>
      </c>
      <c r="AT729" s="3">
        <f>return!Q712</f>
        <v>3.2580918361300171E-3</v>
      </c>
      <c r="AU729" s="8">
        <f t="shared" si="580"/>
        <v>1.3410242561378882</v>
      </c>
      <c r="AV729">
        <f t="shared" si="581"/>
        <v>0</v>
      </c>
      <c r="AW729">
        <f t="shared" si="582"/>
        <v>0</v>
      </c>
      <c r="AX729">
        <f t="shared" si="612"/>
        <v>0</v>
      </c>
      <c r="AY729">
        <f t="shared" si="583"/>
        <v>0</v>
      </c>
      <c r="AZ729">
        <f t="shared" si="584"/>
        <v>58</v>
      </c>
      <c r="BA729">
        <f t="shared" si="585"/>
        <v>5</v>
      </c>
      <c r="BB729">
        <f t="shared" si="613"/>
        <v>8.1709400070986149E-3</v>
      </c>
      <c r="BC729">
        <f t="shared" si="586"/>
        <v>9.376267690156434E-2</v>
      </c>
      <c r="BD729">
        <f>VLOOKUP(MIN(90,BE729),mortality!$A$4:$G$76,saving_model!BA729+2,FALSE)</f>
        <v>4.688133845078217E-2</v>
      </c>
      <c r="BE729">
        <f t="shared" si="587"/>
        <v>107</v>
      </c>
      <c r="BF729" s="9">
        <f t="shared" si="614"/>
        <v>8.3717735912058888E-4</v>
      </c>
      <c r="BG729" s="7">
        <f>VLOOKUP(saving_model!AZ729,lapse!$B$4:$C$134,2,FALSE)</f>
        <v>0.01</v>
      </c>
      <c r="BI729">
        <f>discount_curve!K713</f>
        <v>0.44986659532375789</v>
      </c>
    </row>
    <row r="730" spans="1:61" x14ac:dyDescent="0.55000000000000004">
      <c r="A730">
        <f t="shared" si="615"/>
        <v>707</v>
      </c>
      <c r="B730" s="19">
        <f t="shared" ca="1" si="588"/>
        <v>0</v>
      </c>
      <c r="C730">
        <f t="shared" si="569"/>
        <v>0</v>
      </c>
      <c r="D730">
        <f t="shared" si="589"/>
        <v>0</v>
      </c>
      <c r="E730">
        <f t="shared" ca="1" si="590"/>
        <v>0</v>
      </c>
      <c r="F730">
        <f t="shared" si="570"/>
        <v>0</v>
      </c>
      <c r="G730">
        <f t="shared" si="591"/>
        <v>0</v>
      </c>
      <c r="H730">
        <f t="shared" si="592"/>
        <v>0</v>
      </c>
      <c r="I730" s="19">
        <f t="shared" si="593"/>
        <v>0</v>
      </c>
      <c r="J730" s="26">
        <f t="shared" si="594"/>
        <v>0</v>
      </c>
      <c r="L730" s="19">
        <f t="shared" si="595"/>
        <v>0</v>
      </c>
      <c r="M730" s="26">
        <f t="shared" si="571"/>
        <v>0</v>
      </c>
      <c r="N730" s="18">
        <f t="shared" si="596"/>
        <v>0</v>
      </c>
      <c r="O730" s="18">
        <f t="shared" si="597"/>
        <v>0</v>
      </c>
      <c r="P730" s="18">
        <f t="shared" si="598"/>
        <v>0</v>
      </c>
      <c r="Q730" s="18">
        <f t="shared" si="599"/>
        <v>0</v>
      </c>
      <c r="R730" s="18">
        <f t="shared" si="600"/>
        <v>0</v>
      </c>
      <c r="S730" s="26">
        <f t="shared" si="601"/>
        <v>0</v>
      </c>
      <c r="T730" s="27">
        <f t="shared" si="602"/>
        <v>0</v>
      </c>
      <c r="U730" s="27"/>
      <c r="V730" s="19">
        <f t="shared" si="572"/>
        <v>0</v>
      </c>
      <c r="W730" s="19">
        <f t="shared" ca="1" si="573"/>
        <v>0</v>
      </c>
      <c r="X730" s="19">
        <f t="shared" si="574"/>
        <v>0</v>
      </c>
      <c r="Y730" s="19">
        <f t="shared" si="575"/>
        <v>0</v>
      </c>
      <c r="Z730" s="19">
        <f t="shared" si="568"/>
        <v>0</v>
      </c>
      <c r="AA730" s="19">
        <f t="shared" ca="1" si="603"/>
        <v>0</v>
      </c>
      <c r="AB730">
        <f t="shared" si="566"/>
        <v>0</v>
      </c>
      <c r="AC730" s="19">
        <f t="shared" si="576"/>
        <v>0</v>
      </c>
      <c r="AD730" s="29">
        <f t="shared" si="567"/>
        <v>0</v>
      </c>
      <c r="AE730" s="19">
        <f t="shared" ca="1" si="577"/>
        <v>0</v>
      </c>
      <c r="AF730" s="29">
        <f t="shared" ca="1" si="604"/>
        <v>0</v>
      </c>
      <c r="AG730" s="19"/>
      <c r="AH730" s="19">
        <f t="shared" si="578"/>
        <v>0</v>
      </c>
      <c r="AI730" s="19">
        <f>SUM($AH$23:AH730)</f>
        <v>100000</v>
      </c>
      <c r="AJ730" s="19">
        <f t="shared" si="605"/>
        <v>174583.70793430446</v>
      </c>
      <c r="AK730" s="19">
        <f t="shared" ca="1" si="606"/>
        <v>174583.70793430446</v>
      </c>
      <c r="AL730" s="20">
        <f ca="1">IF($F$13,OFFSET(product_specs!$J$5,MIN(10,saving_model!AZ730),saving_model!$G$14),0)</f>
        <v>0</v>
      </c>
      <c r="AM730" s="19">
        <f t="shared" si="607"/>
        <v>174583.70793430446</v>
      </c>
      <c r="AN730" s="19">
        <f t="shared" si="616"/>
        <v>174445.96043501454</v>
      </c>
      <c r="AO730" s="19">
        <f t="shared" si="608"/>
        <v>0</v>
      </c>
      <c r="AP730" s="19">
        <f t="shared" si="609"/>
        <v>0</v>
      </c>
      <c r="AQ730" s="18">
        <f t="shared" si="579"/>
        <v>145.37163369584545</v>
      </c>
      <c r="AR730" s="18">
        <f t="shared" si="610"/>
        <v>0</v>
      </c>
      <c r="AS730" s="18">
        <f t="shared" si="611"/>
        <v>566.23826597151924</v>
      </c>
      <c r="AT730" s="3">
        <f>return!Q713</f>
        <v>3.2486308271566511E-3</v>
      </c>
      <c r="AU730" s="8">
        <f t="shared" si="580"/>
        <v>1.3415817398283065</v>
      </c>
      <c r="AV730">
        <f t="shared" si="581"/>
        <v>0</v>
      </c>
      <c r="AW730">
        <f t="shared" si="582"/>
        <v>0</v>
      </c>
      <c r="AX730">
        <f t="shared" si="612"/>
        <v>0</v>
      </c>
      <c r="AY730">
        <f t="shared" si="583"/>
        <v>0</v>
      </c>
      <c r="AZ730">
        <f t="shared" si="584"/>
        <v>58</v>
      </c>
      <c r="BA730">
        <f t="shared" si="585"/>
        <v>5</v>
      </c>
      <c r="BB730">
        <f t="shared" si="613"/>
        <v>8.1709400070986149E-3</v>
      </c>
      <c r="BC730">
        <f t="shared" si="586"/>
        <v>9.376267690156434E-2</v>
      </c>
      <c r="BD730">
        <f>VLOOKUP(MIN(90,BE730),mortality!$A$4:$G$76,saving_model!BA730+2,FALSE)</f>
        <v>4.688133845078217E-2</v>
      </c>
      <c r="BE730">
        <f t="shared" si="587"/>
        <v>107</v>
      </c>
      <c r="BF730" s="9">
        <f t="shared" si="614"/>
        <v>8.3717735912058888E-4</v>
      </c>
      <c r="BG730" s="7">
        <f>VLOOKUP(saving_model!AZ730,lapse!$B$4:$C$134,2,FALSE)</f>
        <v>0.01</v>
      </c>
      <c r="BI730">
        <f>discount_curve!K714</f>
        <v>0.44935788129575144</v>
      </c>
    </row>
    <row r="731" spans="1:61" x14ac:dyDescent="0.55000000000000004">
      <c r="A731">
        <f t="shared" si="615"/>
        <v>708</v>
      </c>
      <c r="B731" s="19">
        <f t="shared" ca="1" si="588"/>
        <v>0</v>
      </c>
      <c r="C731">
        <f t="shared" si="569"/>
        <v>0</v>
      </c>
      <c r="D731">
        <f t="shared" si="589"/>
        <v>0</v>
      </c>
      <c r="E731">
        <f t="shared" ca="1" si="590"/>
        <v>0</v>
      </c>
      <c r="F731">
        <f t="shared" si="570"/>
        <v>0</v>
      </c>
      <c r="G731">
        <f t="shared" si="591"/>
        <v>0</v>
      </c>
      <c r="H731">
        <f t="shared" si="592"/>
        <v>0</v>
      </c>
      <c r="I731" s="19">
        <f t="shared" si="593"/>
        <v>0</v>
      </c>
      <c r="J731" s="26">
        <f t="shared" si="594"/>
        <v>0</v>
      </c>
      <c r="L731" s="19">
        <f t="shared" si="595"/>
        <v>0</v>
      </c>
      <c r="M731" s="26">
        <f t="shared" si="571"/>
        <v>0</v>
      </c>
      <c r="N731" s="18">
        <f t="shared" si="596"/>
        <v>0</v>
      </c>
      <c r="O731" s="18">
        <f t="shared" si="597"/>
        <v>0</v>
      </c>
      <c r="P731" s="18">
        <f t="shared" si="598"/>
        <v>0</v>
      </c>
      <c r="Q731" s="18">
        <f t="shared" si="599"/>
        <v>0</v>
      </c>
      <c r="R731" s="18">
        <f t="shared" si="600"/>
        <v>0</v>
      </c>
      <c r="S731" s="26">
        <f t="shared" si="601"/>
        <v>0</v>
      </c>
      <c r="T731" s="27">
        <f t="shared" si="602"/>
        <v>0</v>
      </c>
      <c r="U731" s="27"/>
      <c r="V731" s="19">
        <f t="shared" si="572"/>
        <v>0</v>
      </c>
      <c r="W731" s="19">
        <f t="shared" ca="1" si="573"/>
        <v>0</v>
      </c>
      <c r="X731" s="19">
        <f t="shared" si="574"/>
        <v>0</v>
      </c>
      <c r="Y731" s="19">
        <f t="shared" si="575"/>
        <v>0</v>
      </c>
      <c r="Z731" s="19">
        <f t="shared" si="568"/>
        <v>0</v>
      </c>
      <c r="AA731" s="19">
        <f t="shared" ca="1" si="603"/>
        <v>0</v>
      </c>
      <c r="AB731">
        <f t="shared" si="566"/>
        <v>0</v>
      </c>
      <c r="AC731" s="19">
        <f t="shared" si="576"/>
        <v>0</v>
      </c>
      <c r="AD731" s="29">
        <f t="shared" si="567"/>
        <v>0</v>
      </c>
      <c r="AE731" s="19">
        <f t="shared" ca="1" si="577"/>
        <v>0</v>
      </c>
      <c r="AF731" s="29">
        <f t="shared" ca="1" si="604"/>
        <v>0</v>
      </c>
      <c r="AG731" s="19"/>
      <c r="AH731" s="19">
        <f t="shared" si="578"/>
        <v>0</v>
      </c>
      <c r="AI731" s="19">
        <f>SUM($AH$23:AH731)</f>
        <v>100000</v>
      </c>
      <c r="AJ731" s="19">
        <f t="shared" si="605"/>
        <v>174733.56227535038</v>
      </c>
      <c r="AK731" s="19">
        <f t="shared" ca="1" si="606"/>
        <v>174733.56227535038</v>
      </c>
      <c r="AL731" s="20">
        <f ca="1">IF($F$13,OFFSET(product_specs!$J$5,MIN(10,saving_model!AZ731),saving_model!$G$14),0)</f>
        <v>0</v>
      </c>
      <c r="AM731" s="19">
        <f t="shared" si="607"/>
        <v>174733.56227535038</v>
      </c>
      <c r="AN731" s="19">
        <f t="shared" si="616"/>
        <v>174866.8270672902</v>
      </c>
      <c r="AO731" s="19">
        <f t="shared" si="608"/>
        <v>0</v>
      </c>
      <c r="AP731" s="19">
        <f t="shared" si="609"/>
        <v>0</v>
      </c>
      <c r="AQ731" s="18">
        <f t="shared" si="579"/>
        <v>145.7223558894085</v>
      </c>
      <c r="AR731" s="18">
        <f t="shared" si="610"/>
        <v>0</v>
      </c>
      <c r="AS731" s="18">
        <f t="shared" si="611"/>
        <v>24.915127899212237</v>
      </c>
      <c r="AT731" s="3">
        <f>return!Q714</f>
        <v>1.4259941831507028E-4</v>
      </c>
      <c r="AU731" s="8">
        <f t="shared" si="580"/>
        <v>1.3421394552729706</v>
      </c>
      <c r="AV731">
        <f t="shared" si="581"/>
        <v>0</v>
      </c>
      <c r="AW731">
        <f t="shared" si="582"/>
        <v>0</v>
      </c>
      <c r="AX731">
        <f t="shared" si="612"/>
        <v>0</v>
      </c>
      <c r="AY731">
        <f t="shared" si="583"/>
        <v>0</v>
      </c>
      <c r="AZ731">
        <f t="shared" si="584"/>
        <v>59</v>
      </c>
      <c r="BA731">
        <f t="shared" si="585"/>
        <v>5</v>
      </c>
      <c r="BB731">
        <f t="shared" si="613"/>
        <v>8.1709400070986149E-3</v>
      </c>
      <c r="BC731">
        <f t="shared" si="586"/>
        <v>9.376267690156434E-2</v>
      </c>
      <c r="BD731">
        <f>VLOOKUP(MIN(90,BE731),mortality!$A$4:$G$76,saving_model!BA731+2,FALSE)</f>
        <v>4.688133845078217E-2</v>
      </c>
      <c r="BE731">
        <f t="shared" si="587"/>
        <v>108</v>
      </c>
      <c r="BF731" s="9">
        <f t="shared" si="614"/>
        <v>8.3717735912058888E-4</v>
      </c>
      <c r="BG731" s="7">
        <f>VLOOKUP(saving_model!AZ731,lapse!$B$4:$C$134,2,FALSE)</f>
        <v>0.01</v>
      </c>
      <c r="BI731">
        <f>discount_curve!K715</f>
        <v>0.43980004366355713</v>
      </c>
    </row>
    <row r="732" spans="1:61" x14ac:dyDescent="0.55000000000000004">
      <c r="A732">
        <f t="shared" si="615"/>
        <v>709</v>
      </c>
      <c r="B732" s="19">
        <f t="shared" ca="1" si="588"/>
        <v>0</v>
      </c>
      <c r="C732">
        <f t="shared" si="569"/>
        <v>0</v>
      </c>
      <c r="D732">
        <f t="shared" si="589"/>
        <v>0</v>
      </c>
      <c r="E732">
        <f t="shared" ca="1" si="590"/>
        <v>0</v>
      </c>
      <c r="F732">
        <f t="shared" si="570"/>
        <v>0</v>
      </c>
      <c r="G732">
        <f t="shared" si="591"/>
        <v>0</v>
      </c>
      <c r="H732">
        <f t="shared" si="592"/>
        <v>0</v>
      </c>
      <c r="I732" s="19">
        <f t="shared" si="593"/>
        <v>0</v>
      </c>
      <c r="J732" s="26">
        <f t="shared" si="594"/>
        <v>0</v>
      </c>
      <c r="L732" s="19">
        <f t="shared" si="595"/>
        <v>0</v>
      </c>
      <c r="M732" s="26">
        <f t="shared" si="571"/>
        <v>0</v>
      </c>
      <c r="N732" s="18">
        <f t="shared" si="596"/>
        <v>0</v>
      </c>
      <c r="O732" s="18">
        <f t="shared" si="597"/>
        <v>0</v>
      </c>
      <c r="P732" s="18">
        <f t="shared" si="598"/>
        <v>0</v>
      </c>
      <c r="Q732" s="18">
        <f t="shared" si="599"/>
        <v>0</v>
      </c>
      <c r="R732" s="18">
        <f t="shared" si="600"/>
        <v>0</v>
      </c>
      <c r="S732" s="26">
        <f t="shared" si="601"/>
        <v>0</v>
      </c>
      <c r="T732" s="27">
        <f t="shared" si="602"/>
        <v>0</v>
      </c>
      <c r="U732" s="27"/>
      <c r="V732" s="19">
        <f t="shared" si="572"/>
        <v>0</v>
      </c>
      <c r="W732" s="19">
        <f t="shared" ca="1" si="573"/>
        <v>0</v>
      </c>
      <c r="X732" s="19">
        <f t="shared" si="574"/>
        <v>0</v>
      </c>
      <c r="Y732" s="19">
        <f t="shared" si="575"/>
        <v>0</v>
      </c>
      <c r="Z732" s="19">
        <f t="shared" si="568"/>
        <v>0</v>
      </c>
      <c r="AA732" s="19">
        <f t="shared" ca="1" si="603"/>
        <v>0</v>
      </c>
      <c r="AB732">
        <f t="shared" si="566"/>
        <v>0</v>
      </c>
      <c r="AC732" s="19">
        <f t="shared" si="576"/>
        <v>0</v>
      </c>
      <c r="AD732" s="29">
        <f t="shared" si="567"/>
        <v>0</v>
      </c>
      <c r="AE732" s="19">
        <f t="shared" ca="1" si="577"/>
        <v>0</v>
      </c>
      <c r="AF732" s="29">
        <f t="shared" ca="1" si="604"/>
        <v>0</v>
      </c>
      <c r="AG732" s="19"/>
      <c r="AH732" s="19">
        <f t="shared" si="578"/>
        <v>0</v>
      </c>
      <c r="AI732" s="19">
        <f>SUM($AH$23:AH732)</f>
        <v>100000</v>
      </c>
      <c r="AJ732" s="19">
        <f t="shared" si="605"/>
        <v>174486.58317260662</v>
      </c>
      <c r="AK732" s="19">
        <f t="shared" ca="1" si="606"/>
        <v>174486.58317260662</v>
      </c>
      <c r="AL732" s="20">
        <f ca="1">IF($F$13,OFFSET(product_specs!$J$5,MIN(10,saving_model!AZ732),saving_model!$G$14),0)</f>
        <v>0</v>
      </c>
      <c r="AM732" s="19">
        <f t="shared" si="607"/>
        <v>174486.58317260662</v>
      </c>
      <c r="AN732" s="19">
        <f t="shared" si="616"/>
        <v>174746.01983929999</v>
      </c>
      <c r="AO732" s="19">
        <f t="shared" si="608"/>
        <v>0</v>
      </c>
      <c r="AP732" s="19">
        <f t="shared" si="609"/>
        <v>0</v>
      </c>
      <c r="AQ732" s="18">
        <f t="shared" si="579"/>
        <v>145.62168319941665</v>
      </c>
      <c r="AR732" s="18">
        <f t="shared" si="610"/>
        <v>0</v>
      </c>
      <c r="AS732" s="18">
        <f t="shared" si="611"/>
        <v>-227.62996698787603</v>
      </c>
      <c r="AT732" s="3">
        <f>return!Q715</f>
        <v>-1.3037196328977707E-3</v>
      </c>
      <c r="AU732" s="8">
        <f t="shared" si="580"/>
        <v>1.3426974025682241</v>
      </c>
      <c r="AV732">
        <f t="shared" si="581"/>
        <v>0</v>
      </c>
      <c r="AW732">
        <f t="shared" si="582"/>
        <v>0</v>
      </c>
      <c r="AX732">
        <f t="shared" si="612"/>
        <v>0</v>
      </c>
      <c r="AY732">
        <f t="shared" si="583"/>
        <v>0</v>
      </c>
      <c r="AZ732">
        <f t="shared" si="584"/>
        <v>59</v>
      </c>
      <c r="BA732">
        <f t="shared" si="585"/>
        <v>5</v>
      </c>
      <c r="BB732">
        <f t="shared" si="613"/>
        <v>8.1709400070986149E-3</v>
      </c>
      <c r="BC732">
        <f t="shared" si="586"/>
        <v>9.376267690156434E-2</v>
      </c>
      <c r="BD732">
        <f>VLOOKUP(MIN(90,BE732),mortality!$A$4:$G$76,saving_model!BA732+2,FALSE)</f>
        <v>4.688133845078217E-2</v>
      </c>
      <c r="BE732">
        <f t="shared" si="587"/>
        <v>108</v>
      </c>
      <c r="BF732" s="9">
        <f t="shared" si="614"/>
        <v>8.3717735912058888E-4</v>
      </c>
      <c r="BG732" s="7">
        <f>VLOOKUP(saving_model!AZ732,lapse!$B$4:$C$134,2,FALSE)</f>
        <v>0.01</v>
      </c>
      <c r="BI732">
        <f>discount_curve!K716</f>
        <v>0.43929007516069585</v>
      </c>
    </row>
    <row r="733" spans="1:61" x14ac:dyDescent="0.55000000000000004">
      <c r="A733">
        <f t="shared" si="615"/>
        <v>710</v>
      </c>
      <c r="B733" s="19">
        <f t="shared" ca="1" si="588"/>
        <v>0</v>
      </c>
      <c r="C733">
        <f t="shared" si="569"/>
        <v>0</v>
      </c>
      <c r="D733">
        <f t="shared" si="589"/>
        <v>0</v>
      </c>
      <c r="E733">
        <f t="shared" ca="1" si="590"/>
        <v>0</v>
      </c>
      <c r="F733">
        <f t="shared" si="570"/>
        <v>0</v>
      </c>
      <c r="G733">
        <f t="shared" si="591"/>
        <v>0</v>
      </c>
      <c r="H733">
        <f t="shared" si="592"/>
        <v>0</v>
      </c>
      <c r="I733" s="19">
        <f t="shared" si="593"/>
        <v>0</v>
      </c>
      <c r="J733" s="26">
        <f t="shared" si="594"/>
        <v>0</v>
      </c>
      <c r="L733" s="19">
        <f t="shared" si="595"/>
        <v>0</v>
      </c>
      <c r="M733" s="26">
        <f t="shared" si="571"/>
        <v>0</v>
      </c>
      <c r="N733" s="18">
        <f t="shared" si="596"/>
        <v>0</v>
      </c>
      <c r="O733" s="18">
        <f t="shared" si="597"/>
        <v>0</v>
      </c>
      <c r="P733" s="18">
        <f t="shared" si="598"/>
        <v>0</v>
      </c>
      <c r="Q733" s="18">
        <f t="shared" si="599"/>
        <v>0</v>
      </c>
      <c r="R733" s="18">
        <f t="shared" si="600"/>
        <v>0</v>
      </c>
      <c r="S733" s="26">
        <f t="shared" si="601"/>
        <v>0</v>
      </c>
      <c r="T733" s="27">
        <f t="shared" si="602"/>
        <v>0</v>
      </c>
      <c r="U733" s="27"/>
      <c r="V733" s="19">
        <f t="shared" si="572"/>
        <v>0</v>
      </c>
      <c r="W733" s="19">
        <f t="shared" ca="1" si="573"/>
        <v>0</v>
      </c>
      <c r="X733" s="19">
        <f t="shared" si="574"/>
        <v>0</v>
      </c>
      <c r="Y733" s="19">
        <f t="shared" si="575"/>
        <v>0</v>
      </c>
      <c r="Z733" s="19">
        <f t="shared" si="568"/>
        <v>0</v>
      </c>
      <c r="AA733" s="19">
        <f t="shared" ca="1" si="603"/>
        <v>0</v>
      </c>
      <c r="AB733">
        <f t="shared" si="566"/>
        <v>0</v>
      </c>
      <c r="AC733" s="19">
        <f t="shared" si="576"/>
        <v>0</v>
      </c>
      <c r="AD733" s="29">
        <f t="shared" si="567"/>
        <v>0</v>
      </c>
      <c r="AE733" s="19">
        <f t="shared" ca="1" si="577"/>
        <v>0</v>
      </c>
      <c r="AF733" s="29">
        <f t="shared" ca="1" si="604"/>
        <v>0</v>
      </c>
      <c r="AG733" s="19"/>
      <c r="AH733" s="19">
        <f t="shared" si="578"/>
        <v>0</v>
      </c>
      <c r="AI733" s="19">
        <f>SUM($AH$23:AH733)</f>
        <v>100000</v>
      </c>
      <c r="AJ733" s="19">
        <f t="shared" si="605"/>
        <v>173340.54086187386</v>
      </c>
      <c r="AK733" s="19">
        <f t="shared" ca="1" si="606"/>
        <v>173340.54086187386</v>
      </c>
      <c r="AL733" s="20">
        <f ca="1">IF($F$13,OFFSET(product_specs!$J$5,MIN(10,saving_model!AZ733),saving_model!$G$14),0)</f>
        <v>0</v>
      </c>
      <c r="AM733" s="19">
        <f t="shared" si="607"/>
        <v>173340.54086187386</v>
      </c>
      <c r="AN733" s="19">
        <f t="shared" si="616"/>
        <v>174372.76818911268</v>
      </c>
      <c r="AO733" s="19">
        <f t="shared" si="608"/>
        <v>0</v>
      </c>
      <c r="AP733" s="19">
        <f t="shared" si="609"/>
        <v>0</v>
      </c>
      <c r="AQ733" s="18">
        <f t="shared" si="579"/>
        <v>145.31064015759389</v>
      </c>
      <c r="AR733" s="18">
        <f t="shared" si="610"/>
        <v>0</v>
      </c>
      <c r="AS733" s="18">
        <f t="shared" si="611"/>
        <v>-1773.8333741624335</v>
      </c>
      <c r="AT733" s="3">
        <f>return!Q716</f>
        <v>-1.0181135620738857E-2</v>
      </c>
      <c r="AU733" s="8">
        <f t="shared" si="580"/>
        <v>1.3432555818104508</v>
      </c>
      <c r="AV733">
        <f t="shared" si="581"/>
        <v>0</v>
      </c>
      <c r="AW733">
        <f t="shared" si="582"/>
        <v>0</v>
      </c>
      <c r="AX733">
        <f t="shared" si="612"/>
        <v>0</v>
      </c>
      <c r="AY733">
        <f t="shared" si="583"/>
        <v>0</v>
      </c>
      <c r="AZ733">
        <f t="shared" si="584"/>
        <v>59</v>
      </c>
      <c r="BA733">
        <f t="shared" si="585"/>
        <v>5</v>
      </c>
      <c r="BB733">
        <f t="shared" si="613"/>
        <v>8.1709400070986149E-3</v>
      </c>
      <c r="BC733">
        <f t="shared" si="586"/>
        <v>9.376267690156434E-2</v>
      </c>
      <c r="BD733">
        <f>VLOOKUP(MIN(90,BE733),mortality!$A$4:$G$76,saving_model!BA733+2,FALSE)</f>
        <v>4.688133845078217E-2</v>
      </c>
      <c r="BE733">
        <f t="shared" si="587"/>
        <v>108</v>
      </c>
      <c r="BF733" s="9">
        <f t="shared" si="614"/>
        <v>8.3717735912058888E-4</v>
      </c>
      <c r="BG733" s="7">
        <f>VLOOKUP(saving_model!AZ733,lapse!$B$4:$C$134,2,FALSE)</f>
        <v>0.01</v>
      </c>
      <c r="BI733">
        <f>discount_curve!K717</f>
        <v>0.43878069798991309</v>
      </c>
    </row>
    <row r="734" spans="1:61" x14ac:dyDescent="0.55000000000000004">
      <c r="A734">
        <f t="shared" si="615"/>
        <v>711</v>
      </c>
      <c r="B734" s="19">
        <f t="shared" ca="1" si="588"/>
        <v>0</v>
      </c>
      <c r="C734">
        <f t="shared" si="569"/>
        <v>0</v>
      </c>
      <c r="D734">
        <f t="shared" si="589"/>
        <v>0</v>
      </c>
      <c r="E734">
        <f t="shared" ca="1" si="590"/>
        <v>0</v>
      </c>
      <c r="F734">
        <f t="shared" si="570"/>
        <v>0</v>
      </c>
      <c r="G734">
        <f t="shared" si="591"/>
        <v>0</v>
      </c>
      <c r="H734">
        <f t="shared" si="592"/>
        <v>0</v>
      </c>
      <c r="I734" s="19">
        <f t="shared" si="593"/>
        <v>0</v>
      </c>
      <c r="J734" s="26">
        <f t="shared" si="594"/>
        <v>0</v>
      </c>
      <c r="L734" s="19">
        <f t="shared" si="595"/>
        <v>0</v>
      </c>
      <c r="M734" s="26">
        <f t="shared" si="571"/>
        <v>0</v>
      </c>
      <c r="N734" s="18">
        <f t="shared" si="596"/>
        <v>0</v>
      </c>
      <c r="O734" s="18">
        <f t="shared" si="597"/>
        <v>0</v>
      </c>
      <c r="P734" s="18">
        <f t="shared" si="598"/>
        <v>0</v>
      </c>
      <c r="Q734" s="18">
        <f t="shared" si="599"/>
        <v>0</v>
      </c>
      <c r="R734" s="18">
        <f t="shared" si="600"/>
        <v>0</v>
      </c>
      <c r="S734" s="26">
        <f t="shared" si="601"/>
        <v>0</v>
      </c>
      <c r="T734" s="27">
        <f t="shared" si="602"/>
        <v>0</v>
      </c>
      <c r="U734" s="27"/>
      <c r="V734" s="19">
        <f t="shared" si="572"/>
        <v>0</v>
      </c>
      <c r="W734" s="19">
        <f t="shared" ca="1" si="573"/>
        <v>0</v>
      </c>
      <c r="X734" s="19">
        <f t="shared" si="574"/>
        <v>0</v>
      </c>
      <c r="Y734" s="19">
        <f t="shared" si="575"/>
        <v>0</v>
      </c>
      <c r="Z734" s="19">
        <f t="shared" si="568"/>
        <v>0</v>
      </c>
      <c r="AA734" s="19">
        <f t="shared" ca="1" si="603"/>
        <v>0</v>
      </c>
      <c r="AB734">
        <f t="shared" si="566"/>
        <v>0</v>
      </c>
      <c r="AC734" s="19">
        <f t="shared" si="576"/>
        <v>0</v>
      </c>
      <c r="AD734" s="29">
        <f t="shared" si="567"/>
        <v>0</v>
      </c>
      <c r="AE734" s="19">
        <f t="shared" ca="1" si="577"/>
        <v>0</v>
      </c>
      <c r="AF734" s="29">
        <f t="shared" ca="1" si="604"/>
        <v>0</v>
      </c>
      <c r="AG734" s="19"/>
      <c r="AH734" s="19">
        <f t="shared" si="578"/>
        <v>0</v>
      </c>
      <c r="AI734" s="19">
        <f>SUM($AH$23:AH734)</f>
        <v>100000</v>
      </c>
      <c r="AJ734" s="19">
        <f t="shared" si="605"/>
        <v>172378.6792537531</v>
      </c>
      <c r="AK734" s="19">
        <f t="shared" ca="1" si="606"/>
        <v>172378.6792537531</v>
      </c>
      <c r="AL734" s="20">
        <f ca="1">IF($F$13,OFFSET(product_specs!$J$5,MIN(10,saving_model!AZ734),saving_model!$G$14),0)</f>
        <v>0</v>
      </c>
      <c r="AM734" s="19">
        <f t="shared" si="607"/>
        <v>172378.6792537531</v>
      </c>
      <c r="AN734" s="19">
        <f t="shared" si="616"/>
        <v>172453.62417479264</v>
      </c>
      <c r="AO734" s="19">
        <f t="shared" si="608"/>
        <v>0</v>
      </c>
      <c r="AP734" s="19">
        <f t="shared" si="609"/>
        <v>0</v>
      </c>
      <c r="AQ734" s="18">
        <f t="shared" si="579"/>
        <v>143.71135347899386</v>
      </c>
      <c r="AR734" s="18">
        <f t="shared" si="610"/>
        <v>0</v>
      </c>
      <c r="AS734" s="18">
        <f t="shared" si="611"/>
        <v>137.53286487887024</v>
      </c>
      <c r="AT734" s="3">
        <f>return!Q717</f>
        <v>7.9817151913652573E-4</v>
      </c>
      <c r="AU734" s="8">
        <f t="shared" si="580"/>
        <v>1.3438139930960744</v>
      </c>
      <c r="AV734">
        <f t="shared" si="581"/>
        <v>0</v>
      </c>
      <c r="AW734">
        <f t="shared" si="582"/>
        <v>0</v>
      </c>
      <c r="AX734">
        <f t="shared" si="612"/>
        <v>0</v>
      </c>
      <c r="AY734">
        <f t="shared" si="583"/>
        <v>0</v>
      </c>
      <c r="AZ734">
        <f t="shared" si="584"/>
        <v>59</v>
      </c>
      <c r="BA734">
        <f t="shared" si="585"/>
        <v>5</v>
      </c>
      <c r="BB734">
        <f t="shared" si="613"/>
        <v>8.1709400070986149E-3</v>
      </c>
      <c r="BC734">
        <f t="shared" si="586"/>
        <v>9.376267690156434E-2</v>
      </c>
      <c r="BD734">
        <f>VLOOKUP(MIN(90,BE734),mortality!$A$4:$G$76,saving_model!BA734+2,FALSE)</f>
        <v>4.688133845078217E-2</v>
      </c>
      <c r="BE734">
        <f t="shared" si="587"/>
        <v>108</v>
      </c>
      <c r="BF734" s="9">
        <f t="shared" si="614"/>
        <v>8.3717735912058888E-4</v>
      </c>
      <c r="BG734" s="7">
        <f>VLOOKUP(saving_model!AZ734,lapse!$B$4:$C$134,2,FALSE)</f>
        <v>0.01</v>
      </c>
      <c r="BI734">
        <f>discount_curve!K718</f>
        <v>0.43827191146553179</v>
      </c>
    </row>
    <row r="735" spans="1:61" x14ac:dyDescent="0.55000000000000004">
      <c r="A735">
        <f t="shared" si="615"/>
        <v>712</v>
      </c>
      <c r="B735" s="19">
        <f t="shared" ca="1" si="588"/>
        <v>0</v>
      </c>
      <c r="C735">
        <f t="shared" si="569"/>
        <v>0</v>
      </c>
      <c r="D735">
        <f t="shared" si="589"/>
        <v>0</v>
      </c>
      <c r="E735">
        <f t="shared" ca="1" si="590"/>
        <v>0</v>
      </c>
      <c r="F735">
        <f t="shared" si="570"/>
        <v>0</v>
      </c>
      <c r="G735">
        <f t="shared" si="591"/>
        <v>0</v>
      </c>
      <c r="H735">
        <f t="shared" si="592"/>
        <v>0</v>
      </c>
      <c r="I735" s="19">
        <f t="shared" si="593"/>
        <v>0</v>
      </c>
      <c r="J735" s="26">
        <f t="shared" si="594"/>
        <v>0</v>
      </c>
      <c r="L735" s="19">
        <f t="shared" si="595"/>
        <v>0</v>
      </c>
      <c r="M735" s="26">
        <f t="shared" si="571"/>
        <v>0</v>
      </c>
      <c r="N735" s="18">
        <f t="shared" si="596"/>
        <v>0</v>
      </c>
      <c r="O735" s="18">
        <f t="shared" si="597"/>
        <v>0</v>
      </c>
      <c r="P735" s="18">
        <f t="shared" si="598"/>
        <v>0</v>
      </c>
      <c r="Q735" s="18">
        <f t="shared" si="599"/>
        <v>0</v>
      </c>
      <c r="R735" s="18">
        <f t="shared" si="600"/>
        <v>0</v>
      </c>
      <c r="S735" s="26">
        <f t="shared" si="601"/>
        <v>0</v>
      </c>
      <c r="T735" s="27">
        <f t="shared" si="602"/>
        <v>0</v>
      </c>
      <c r="U735" s="27"/>
      <c r="V735" s="19">
        <f t="shared" si="572"/>
        <v>0</v>
      </c>
      <c r="W735" s="19">
        <f t="shared" ca="1" si="573"/>
        <v>0</v>
      </c>
      <c r="X735" s="19">
        <f t="shared" si="574"/>
        <v>0</v>
      </c>
      <c r="Y735" s="19">
        <f t="shared" si="575"/>
        <v>0</v>
      </c>
      <c r="Z735" s="19">
        <f t="shared" si="568"/>
        <v>0</v>
      </c>
      <c r="AA735" s="19">
        <f t="shared" ca="1" si="603"/>
        <v>0</v>
      </c>
      <c r="AB735">
        <f t="shared" si="566"/>
        <v>0</v>
      </c>
      <c r="AC735" s="19">
        <f t="shared" si="576"/>
        <v>0</v>
      </c>
      <c r="AD735" s="29">
        <f t="shared" si="567"/>
        <v>0</v>
      </c>
      <c r="AE735" s="19">
        <f t="shared" ca="1" si="577"/>
        <v>0</v>
      </c>
      <c r="AF735" s="29">
        <f t="shared" ca="1" si="604"/>
        <v>0</v>
      </c>
      <c r="AG735" s="19"/>
      <c r="AH735" s="19">
        <f t="shared" si="578"/>
        <v>0</v>
      </c>
      <c r="AI735" s="19">
        <f>SUM($AH$23:AH735)</f>
        <v>100000</v>
      </c>
      <c r="AJ735" s="19">
        <f t="shared" si="605"/>
        <v>170911.69785037782</v>
      </c>
      <c r="AK735" s="19">
        <f t="shared" ca="1" si="606"/>
        <v>170911.69785037782</v>
      </c>
      <c r="AL735" s="20">
        <f ca="1">IF($F$13,OFFSET(product_specs!$J$5,MIN(10,saving_model!AZ735),saving_model!$G$14),0)</f>
        <v>0</v>
      </c>
      <c r="AM735" s="19">
        <f t="shared" si="607"/>
        <v>170911.69785037782</v>
      </c>
      <c r="AN735" s="19">
        <f t="shared" si="616"/>
        <v>172447.44568619251</v>
      </c>
      <c r="AO735" s="19">
        <f t="shared" si="608"/>
        <v>0</v>
      </c>
      <c r="AP735" s="19">
        <f t="shared" si="609"/>
        <v>0</v>
      </c>
      <c r="AQ735" s="18">
        <f t="shared" si="579"/>
        <v>143.70620473849377</v>
      </c>
      <c r="AR735" s="18">
        <f t="shared" si="610"/>
        <v>0</v>
      </c>
      <c r="AS735" s="18">
        <f t="shared" si="611"/>
        <v>-2784.0832621523764</v>
      </c>
      <c r="AT735" s="3">
        <f>return!Q718</f>
        <v>-1.6157996747668046E-2</v>
      </c>
      <c r="AU735" s="8">
        <f t="shared" si="580"/>
        <v>1.3443726365215591</v>
      </c>
      <c r="AV735">
        <f t="shared" si="581"/>
        <v>0</v>
      </c>
      <c r="AW735">
        <f t="shared" si="582"/>
        <v>0</v>
      </c>
      <c r="AX735">
        <f t="shared" si="612"/>
        <v>0</v>
      </c>
      <c r="AY735">
        <f t="shared" si="583"/>
        <v>0</v>
      </c>
      <c r="AZ735">
        <f t="shared" si="584"/>
        <v>59</v>
      </c>
      <c r="BA735">
        <f t="shared" si="585"/>
        <v>5</v>
      </c>
      <c r="BB735">
        <f t="shared" si="613"/>
        <v>8.1709400070986149E-3</v>
      </c>
      <c r="BC735">
        <f t="shared" si="586"/>
        <v>9.376267690156434E-2</v>
      </c>
      <c r="BD735">
        <f>VLOOKUP(MIN(90,BE735),mortality!$A$4:$G$76,saving_model!BA735+2,FALSE)</f>
        <v>4.688133845078217E-2</v>
      </c>
      <c r="BE735">
        <f t="shared" si="587"/>
        <v>108</v>
      </c>
      <c r="BF735" s="9">
        <f t="shared" si="614"/>
        <v>8.3717735912058888E-4</v>
      </c>
      <c r="BG735" s="7">
        <f>VLOOKUP(saving_model!AZ735,lapse!$B$4:$C$134,2,FALSE)</f>
        <v>0.01</v>
      </c>
      <c r="BI735">
        <f>discount_curve!K719</f>
        <v>0.43776371490267024</v>
      </c>
    </row>
    <row r="736" spans="1:61" x14ac:dyDescent="0.55000000000000004">
      <c r="A736">
        <f t="shared" si="615"/>
        <v>713</v>
      </c>
      <c r="B736" s="19">
        <f t="shared" ca="1" si="588"/>
        <v>0</v>
      </c>
      <c r="C736">
        <f t="shared" si="569"/>
        <v>0</v>
      </c>
      <c r="D736">
        <f t="shared" si="589"/>
        <v>0</v>
      </c>
      <c r="E736">
        <f t="shared" ca="1" si="590"/>
        <v>0</v>
      </c>
      <c r="F736">
        <f t="shared" si="570"/>
        <v>0</v>
      </c>
      <c r="G736">
        <f t="shared" si="591"/>
        <v>0</v>
      </c>
      <c r="H736">
        <f t="shared" si="592"/>
        <v>0</v>
      </c>
      <c r="I736" s="19">
        <f t="shared" si="593"/>
        <v>0</v>
      </c>
      <c r="J736" s="26">
        <f t="shared" si="594"/>
        <v>0</v>
      </c>
      <c r="L736" s="19">
        <f t="shared" si="595"/>
        <v>0</v>
      </c>
      <c r="M736" s="26">
        <f t="shared" si="571"/>
        <v>0</v>
      </c>
      <c r="N736" s="18">
        <f t="shared" si="596"/>
        <v>0</v>
      </c>
      <c r="O736" s="18">
        <f t="shared" si="597"/>
        <v>0</v>
      </c>
      <c r="P736" s="18">
        <f t="shared" si="598"/>
        <v>0</v>
      </c>
      <c r="Q736" s="18">
        <f t="shared" si="599"/>
        <v>0</v>
      </c>
      <c r="R736" s="18">
        <f t="shared" si="600"/>
        <v>0</v>
      </c>
      <c r="S736" s="26">
        <f t="shared" si="601"/>
        <v>0</v>
      </c>
      <c r="T736" s="27">
        <f t="shared" si="602"/>
        <v>0</v>
      </c>
      <c r="U736" s="27"/>
      <c r="V736" s="19">
        <f t="shared" si="572"/>
        <v>0</v>
      </c>
      <c r="W736" s="19">
        <f t="shared" ca="1" si="573"/>
        <v>0</v>
      </c>
      <c r="X736" s="19">
        <f t="shared" si="574"/>
        <v>0</v>
      </c>
      <c r="Y736" s="19">
        <f t="shared" si="575"/>
        <v>0</v>
      </c>
      <c r="Z736" s="19">
        <f t="shared" si="568"/>
        <v>0</v>
      </c>
      <c r="AA736" s="19">
        <f t="shared" ca="1" si="603"/>
        <v>0</v>
      </c>
      <c r="AB736">
        <f t="shared" si="566"/>
        <v>0</v>
      </c>
      <c r="AC736" s="19">
        <f t="shared" si="576"/>
        <v>0</v>
      </c>
      <c r="AD736" s="29">
        <f t="shared" si="567"/>
        <v>0</v>
      </c>
      <c r="AE736" s="19">
        <f t="shared" ca="1" si="577"/>
        <v>0</v>
      </c>
      <c r="AF736" s="29">
        <f t="shared" ca="1" si="604"/>
        <v>0</v>
      </c>
      <c r="AG736" s="19"/>
      <c r="AH736" s="19">
        <f t="shared" si="578"/>
        <v>0</v>
      </c>
      <c r="AI736" s="19">
        <f>SUM($AH$23:AH736)</f>
        <v>100000</v>
      </c>
      <c r="AJ736" s="19">
        <f t="shared" si="605"/>
        <v>169014.55097218801</v>
      </c>
      <c r="AK736" s="19">
        <f t="shared" ca="1" si="606"/>
        <v>169014.55097218801</v>
      </c>
      <c r="AL736" s="20">
        <f ca="1">IF($F$13,OFFSET(product_specs!$J$5,MIN(10,saving_model!AZ736),saving_model!$G$14),0)</f>
        <v>0</v>
      </c>
      <c r="AM736" s="19">
        <f t="shared" si="607"/>
        <v>169014.55097218801</v>
      </c>
      <c r="AN736" s="19">
        <f t="shared" si="616"/>
        <v>169519.65621930163</v>
      </c>
      <c r="AO736" s="19">
        <f t="shared" si="608"/>
        <v>0</v>
      </c>
      <c r="AP736" s="19">
        <f t="shared" si="609"/>
        <v>0</v>
      </c>
      <c r="AQ736" s="18">
        <f t="shared" si="579"/>
        <v>141.26638018275136</v>
      </c>
      <c r="AR736" s="18">
        <f t="shared" si="610"/>
        <v>0</v>
      </c>
      <c r="AS736" s="18">
        <f t="shared" si="611"/>
        <v>-727.67773386174736</v>
      </c>
      <c r="AT736" s="3">
        <f>return!Q719</f>
        <v>-4.2961663205850487E-3</v>
      </c>
      <c r="AU736" s="8">
        <f t="shared" si="580"/>
        <v>1.3449315121834087</v>
      </c>
      <c r="AV736">
        <f t="shared" si="581"/>
        <v>0</v>
      </c>
      <c r="AW736">
        <f t="shared" si="582"/>
        <v>0</v>
      </c>
      <c r="AX736">
        <f t="shared" si="612"/>
        <v>0</v>
      </c>
      <c r="AY736">
        <f t="shared" si="583"/>
        <v>0</v>
      </c>
      <c r="AZ736">
        <f t="shared" si="584"/>
        <v>59</v>
      </c>
      <c r="BA736">
        <f t="shared" si="585"/>
        <v>5</v>
      </c>
      <c r="BB736">
        <f t="shared" si="613"/>
        <v>8.1709400070986149E-3</v>
      </c>
      <c r="BC736">
        <f t="shared" si="586"/>
        <v>9.376267690156434E-2</v>
      </c>
      <c r="BD736">
        <f>VLOOKUP(MIN(90,BE736),mortality!$A$4:$G$76,saving_model!BA736+2,FALSE)</f>
        <v>4.688133845078217E-2</v>
      </c>
      <c r="BE736">
        <f t="shared" si="587"/>
        <v>108</v>
      </c>
      <c r="BF736" s="9">
        <f t="shared" si="614"/>
        <v>8.3717735912058888E-4</v>
      </c>
      <c r="BG736" s="7">
        <f>VLOOKUP(saving_model!AZ736,lapse!$B$4:$C$134,2,FALSE)</f>
        <v>0.01</v>
      </c>
      <c r="BI736">
        <f>discount_curve!K720</f>
        <v>0.43725610761724071</v>
      </c>
    </row>
    <row r="737" spans="1:61" x14ac:dyDescent="0.55000000000000004">
      <c r="A737">
        <f t="shared" si="615"/>
        <v>714</v>
      </c>
      <c r="B737" s="19">
        <f t="shared" ca="1" si="588"/>
        <v>0</v>
      </c>
      <c r="C737">
        <f t="shared" si="569"/>
        <v>0</v>
      </c>
      <c r="D737">
        <f t="shared" si="589"/>
        <v>0</v>
      </c>
      <c r="E737">
        <f t="shared" ca="1" si="590"/>
        <v>0</v>
      </c>
      <c r="F737">
        <f t="shared" si="570"/>
        <v>0</v>
      </c>
      <c r="G737">
        <f t="shared" si="591"/>
        <v>0</v>
      </c>
      <c r="H737">
        <f t="shared" si="592"/>
        <v>0</v>
      </c>
      <c r="I737" s="19">
        <f t="shared" si="593"/>
        <v>0</v>
      </c>
      <c r="J737" s="26">
        <f t="shared" si="594"/>
        <v>0</v>
      </c>
      <c r="L737" s="19">
        <f t="shared" si="595"/>
        <v>0</v>
      </c>
      <c r="M737" s="26">
        <f t="shared" si="571"/>
        <v>0</v>
      </c>
      <c r="N737" s="18">
        <f t="shared" si="596"/>
        <v>0</v>
      </c>
      <c r="O737" s="18">
        <f t="shared" si="597"/>
        <v>0</v>
      </c>
      <c r="P737" s="18">
        <f t="shared" si="598"/>
        <v>0</v>
      </c>
      <c r="Q737" s="18">
        <f t="shared" si="599"/>
        <v>0</v>
      </c>
      <c r="R737" s="18">
        <f t="shared" si="600"/>
        <v>0</v>
      </c>
      <c r="S737" s="26">
        <f t="shared" si="601"/>
        <v>0</v>
      </c>
      <c r="T737" s="27">
        <f t="shared" si="602"/>
        <v>0</v>
      </c>
      <c r="U737" s="27"/>
      <c r="V737" s="19">
        <f t="shared" si="572"/>
        <v>0</v>
      </c>
      <c r="W737" s="19">
        <f t="shared" ca="1" si="573"/>
        <v>0</v>
      </c>
      <c r="X737" s="19">
        <f t="shared" si="574"/>
        <v>0</v>
      </c>
      <c r="Y737" s="19">
        <f t="shared" si="575"/>
        <v>0</v>
      </c>
      <c r="Z737" s="19">
        <f t="shared" si="568"/>
        <v>0</v>
      </c>
      <c r="AA737" s="19">
        <f t="shared" ca="1" si="603"/>
        <v>0</v>
      </c>
      <c r="AB737">
        <f t="shared" si="566"/>
        <v>0</v>
      </c>
      <c r="AC737" s="19">
        <f t="shared" si="576"/>
        <v>0</v>
      </c>
      <c r="AD737" s="29">
        <f t="shared" si="567"/>
        <v>0</v>
      </c>
      <c r="AE737" s="19">
        <f t="shared" ca="1" si="577"/>
        <v>0</v>
      </c>
      <c r="AF737" s="29">
        <f t="shared" ca="1" si="604"/>
        <v>0</v>
      </c>
      <c r="AG737" s="19"/>
      <c r="AH737" s="19">
        <f t="shared" si="578"/>
        <v>0</v>
      </c>
      <c r="AI737" s="19">
        <f>SUM($AH$23:AH737)</f>
        <v>100000</v>
      </c>
      <c r="AJ737" s="19">
        <f t="shared" si="605"/>
        <v>169132.14871639674</v>
      </c>
      <c r="AK737" s="19">
        <f t="shared" ca="1" si="606"/>
        <v>169132.14871639674</v>
      </c>
      <c r="AL737" s="20">
        <f ca="1">IF($F$13,OFFSET(product_specs!$J$5,MIN(10,saving_model!AZ737),saving_model!$G$14),0)</f>
        <v>0</v>
      </c>
      <c r="AM737" s="19">
        <f t="shared" si="607"/>
        <v>169132.14871639674</v>
      </c>
      <c r="AN737" s="19">
        <f t="shared" si="616"/>
        <v>168650.71210525712</v>
      </c>
      <c r="AO737" s="19">
        <f t="shared" si="608"/>
        <v>0</v>
      </c>
      <c r="AP737" s="19">
        <f t="shared" si="609"/>
        <v>0</v>
      </c>
      <c r="AQ737" s="18">
        <f t="shared" si="579"/>
        <v>140.54226008771425</v>
      </c>
      <c r="AR737" s="18">
        <f t="shared" si="610"/>
        <v>0</v>
      </c>
      <c r="AS737" s="18">
        <f t="shared" si="611"/>
        <v>1243.9577424546374</v>
      </c>
      <c r="AT737" s="3">
        <f>return!Q720</f>
        <v>7.3820929834538251E-3</v>
      </c>
      <c r="AU737" s="8">
        <f t="shared" si="580"/>
        <v>1.3454906201781671</v>
      </c>
      <c r="AV737">
        <f t="shared" si="581"/>
        <v>0</v>
      </c>
      <c r="AW737">
        <f t="shared" si="582"/>
        <v>0</v>
      </c>
      <c r="AX737">
        <f t="shared" si="612"/>
        <v>0</v>
      </c>
      <c r="AY737">
        <f t="shared" si="583"/>
        <v>0</v>
      </c>
      <c r="AZ737">
        <f t="shared" si="584"/>
        <v>59</v>
      </c>
      <c r="BA737">
        <f t="shared" si="585"/>
        <v>5</v>
      </c>
      <c r="BB737">
        <f t="shared" si="613"/>
        <v>8.1709400070986149E-3</v>
      </c>
      <c r="BC737">
        <f t="shared" si="586"/>
        <v>9.376267690156434E-2</v>
      </c>
      <c r="BD737">
        <f>VLOOKUP(MIN(90,BE737),mortality!$A$4:$G$76,saving_model!BA737+2,FALSE)</f>
        <v>4.688133845078217E-2</v>
      </c>
      <c r="BE737">
        <f t="shared" si="587"/>
        <v>108</v>
      </c>
      <c r="BF737" s="9">
        <f t="shared" si="614"/>
        <v>8.3717735912058888E-4</v>
      </c>
      <c r="BG737" s="7">
        <f>VLOOKUP(saving_model!AZ737,lapse!$B$4:$C$134,2,FALSE)</f>
        <v>0.01</v>
      </c>
      <c r="BI737">
        <f>discount_curve!K721</f>
        <v>0.4367490889259486</v>
      </c>
    </row>
    <row r="738" spans="1:61" x14ac:dyDescent="0.55000000000000004">
      <c r="A738">
        <f t="shared" si="615"/>
        <v>715</v>
      </c>
      <c r="B738" s="19">
        <f t="shared" ca="1" si="588"/>
        <v>0</v>
      </c>
      <c r="C738">
        <f t="shared" si="569"/>
        <v>0</v>
      </c>
      <c r="D738">
        <f t="shared" si="589"/>
        <v>0</v>
      </c>
      <c r="E738">
        <f t="shared" ca="1" si="590"/>
        <v>0</v>
      </c>
      <c r="F738">
        <f t="shared" si="570"/>
        <v>0</v>
      </c>
      <c r="G738">
        <f t="shared" si="591"/>
        <v>0</v>
      </c>
      <c r="H738">
        <f t="shared" si="592"/>
        <v>0</v>
      </c>
      <c r="I738" s="19">
        <f t="shared" si="593"/>
        <v>0</v>
      </c>
      <c r="J738" s="26">
        <f t="shared" si="594"/>
        <v>0</v>
      </c>
      <c r="L738" s="19">
        <f t="shared" si="595"/>
        <v>0</v>
      </c>
      <c r="M738" s="26">
        <f t="shared" si="571"/>
        <v>0</v>
      </c>
      <c r="N738" s="18">
        <f t="shared" si="596"/>
        <v>0</v>
      </c>
      <c r="O738" s="18">
        <f t="shared" si="597"/>
        <v>0</v>
      </c>
      <c r="P738" s="18">
        <f t="shared" si="598"/>
        <v>0</v>
      </c>
      <c r="Q738" s="18">
        <f t="shared" si="599"/>
        <v>0</v>
      </c>
      <c r="R738" s="18">
        <f t="shared" si="600"/>
        <v>0</v>
      </c>
      <c r="S738" s="26">
        <f t="shared" si="601"/>
        <v>0</v>
      </c>
      <c r="T738" s="27">
        <f t="shared" si="602"/>
        <v>0</v>
      </c>
      <c r="U738" s="27"/>
      <c r="V738" s="19">
        <f t="shared" si="572"/>
        <v>0</v>
      </c>
      <c r="W738" s="19">
        <f t="shared" ca="1" si="573"/>
        <v>0</v>
      </c>
      <c r="X738" s="19">
        <f t="shared" si="574"/>
        <v>0</v>
      </c>
      <c r="Y738" s="19">
        <f t="shared" si="575"/>
        <v>0</v>
      </c>
      <c r="Z738" s="19">
        <f t="shared" si="568"/>
        <v>0</v>
      </c>
      <c r="AA738" s="19">
        <f t="shared" ca="1" si="603"/>
        <v>0</v>
      </c>
      <c r="AB738">
        <f t="shared" si="566"/>
        <v>0</v>
      </c>
      <c r="AC738" s="19">
        <f t="shared" si="576"/>
        <v>0</v>
      </c>
      <c r="AD738" s="29">
        <f t="shared" si="567"/>
        <v>0</v>
      </c>
      <c r="AE738" s="19">
        <f t="shared" ca="1" si="577"/>
        <v>0</v>
      </c>
      <c r="AF738" s="29">
        <f t="shared" ca="1" si="604"/>
        <v>0</v>
      </c>
      <c r="AG738" s="19"/>
      <c r="AH738" s="19">
        <f t="shared" si="578"/>
        <v>0</v>
      </c>
      <c r="AI738" s="19">
        <f>SUM($AH$23:AH738)</f>
        <v>100000</v>
      </c>
      <c r="AJ738" s="19">
        <f t="shared" si="605"/>
        <v>168904.65182384555</v>
      </c>
      <c r="AK738" s="19">
        <f t="shared" ca="1" si="606"/>
        <v>168904.65182384555</v>
      </c>
      <c r="AL738" s="20">
        <f ca="1">IF($F$13,OFFSET(product_specs!$J$5,MIN(10,saving_model!AZ738),saving_model!$G$14),0)</f>
        <v>0</v>
      </c>
      <c r="AM738" s="19">
        <f t="shared" si="607"/>
        <v>168904.65182384555</v>
      </c>
      <c r="AN738" s="19">
        <f t="shared" si="616"/>
        <v>169754.12758762404</v>
      </c>
      <c r="AO738" s="19">
        <f t="shared" si="608"/>
        <v>0</v>
      </c>
      <c r="AP738" s="19">
        <f t="shared" si="609"/>
        <v>0</v>
      </c>
      <c r="AQ738" s="18">
        <f t="shared" si="579"/>
        <v>141.46177298968669</v>
      </c>
      <c r="AR738" s="18">
        <f t="shared" si="610"/>
        <v>0</v>
      </c>
      <c r="AS738" s="18">
        <f t="shared" si="611"/>
        <v>-1416.0279815776071</v>
      </c>
      <c r="AT738" s="3">
        <f>return!Q721</f>
        <v>-8.3485981119190145E-3</v>
      </c>
      <c r="AU738" s="8">
        <f t="shared" si="580"/>
        <v>1.3460499606024188</v>
      </c>
      <c r="AV738">
        <f t="shared" si="581"/>
        <v>0</v>
      </c>
      <c r="AW738">
        <f t="shared" si="582"/>
        <v>0</v>
      </c>
      <c r="AX738">
        <f t="shared" si="612"/>
        <v>0</v>
      </c>
      <c r="AY738">
        <f t="shared" si="583"/>
        <v>0</v>
      </c>
      <c r="AZ738">
        <f t="shared" si="584"/>
        <v>59</v>
      </c>
      <c r="BA738">
        <f t="shared" si="585"/>
        <v>5</v>
      </c>
      <c r="BB738">
        <f t="shared" si="613"/>
        <v>8.1709400070986149E-3</v>
      </c>
      <c r="BC738">
        <f t="shared" si="586"/>
        <v>9.376267690156434E-2</v>
      </c>
      <c r="BD738">
        <f>VLOOKUP(MIN(90,BE738),mortality!$A$4:$G$76,saving_model!BA738+2,FALSE)</f>
        <v>4.688133845078217E-2</v>
      </c>
      <c r="BE738">
        <f t="shared" si="587"/>
        <v>108</v>
      </c>
      <c r="BF738" s="9">
        <f t="shared" si="614"/>
        <v>8.3717735912058888E-4</v>
      </c>
      <c r="BG738" s="7">
        <f>VLOOKUP(saving_model!AZ738,lapse!$B$4:$C$134,2,FALSE)</f>
        <v>0.01</v>
      </c>
      <c r="BI738">
        <f>discount_curve!K722</f>
        <v>0.43624265814629198</v>
      </c>
    </row>
    <row r="739" spans="1:61" x14ac:dyDescent="0.55000000000000004">
      <c r="A739">
        <f t="shared" si="615"/>
        <v>716</v>
      </c>
      <c r="B739" s="19">
        <f t="shared" ca="1" si="588"/>
        <v>0</v>
      </c>
      <c r="C739">
        <f t="shared" si="569"/>
        <v>0</v>
      </c>
      <c r="D739">
        <f t="shared" si="589"/>
        <v>0</v>
      </c>
      <c r="E739">
        <f t="shared" ca="1" si="590"/>
        <v>0</v>
      </c>
      <c r="F739">
        <f t="shared" si="570"/>
        <v>0</v>
      </c>
      <c r="G739">
        <f t="shared" si="591"/>
        <v>0</v>
      </c>
      <c r="H739">
        <f t="shared" si="592"/>
        <v>0</v>
      </c>
      <c r="I739" s="19">
        <f t="shared" si="593"/>
        <v>0</v>
      </c>
      <c r="J739" s="26">
        <f t="shared" si="594"/>
        <v>0</v>
      </c>
      <c r="L739" s="19">
        <f t="shared" si="595"/>
        <v>0</v>
      </c>
      <c r="M739" s="26">
        <f t="shared" si="571"/>
        <v>0</v>
      </c>
      <c r="N739" s="18">
        <f t="shared" si="596"/>
        <v>0</v>
      </c>
      <c r="O739" s="18">
        <f t="shared" si="597"/>
        <v>0</v>
      </c>
      <c r="P739" s="18">
        <f t="shared" si="598"/>
        <v>0</v>
      </c>
      <c r="Q739" s="18">
        <f t="shared" si="599"/>
        <v>0</v>
      </c>
      <c r="R739" s="18">
        <f t="shared" si="600"/>
        <v>0</v>
      </c>
      <c r="S739" s="26">
        <f t="shared" si="601"/>
        <v>0</v>
      </c>
      <c r="T739" s="27">
        <f t="shared" si="602"/>
        <v>0</v>
      </c>
      <c r="U739" s="27"/>
      <c r="V739" s="19">
        <f t="shared" si="572"/>
        <v>0</v>
      </c>
      <c r="W739" s="19">
        <f t="shared" ca="1" si="573"/>
        <v>0</v>
      </c>
      <c r="X739" s="19">
        <f t="shared" si="574"/>
        <v>0</v>
      </c>
      <c r="Y739" s="19">
        <f t="shared" si="575"/>
        <v>0</v>
      </c>
      <c r="Z739" s="19">
        <f t="shared" si="568"/>
        <v>0</v>
      </c>
      <c r="AA739" s="19">
        <f t="shared" ca="1" si="603"/>
        <v>0</v>
      </c>
      <c r="AB739">
        <f t="shared" si="566"/>
        <v>0</v>
      </c>
      <c r="AC739" s="19">
        <f t="shared" si="576"/>
        <v>0</v>
      </c>
      <c r="AD739" s="29">
        <f t="shared" si="567"/>
        <v>0</v>
      </c>
      <c r="AE739" s="19">
        <f t="shared" ca="1" si="577"/>
        <v>0</v>
      </c>
      <c r="AF739" s="29">
        <f t="shared" ca="1" si="604"/>
        <v>0</v>
      </c>
      <c r="AG739" s="19"/>
      <c r="AH739" s="19">
        <f t="shared" si="578"/>
        <v>0</v>
      </c>
      <c r="AI739" s="19">
        <f>SUM($AH$23:AH739)</f>
        <v>100000</v>
      </c>
      <c r="AJ739" s="19">
        <f t="shared" si="605"/>
        <v>168024.97082450899</v>
      </c>
      <c r="AK739" s="19">
        <f t="shared" ca="1" si="606"/>
        <v>168024.97082450899</v>
      </c>
      <c r="AL739" s="20">
        <f ca="1">IF($F$13,OFFSET(product_specs!$J$5,MIN(10,saving_model!AZ739),saving_model!$G$14),0)</f>
        <v>0</v>
      </c>
      <c r="AM739" s="19">
        <f t="shared" si="607"/>
        <v>168024.97082450899</v>
      </c>
      <c r="AN739" s="19">
        <f t="shared" si="616"/>
        <v>168196.63783305674</v>
      </c>
      <c r="AO739" s="19">
        <f t="shared" si="608"/>
        <v>0</v>
      </c>
      <c r="AP739" s="19">
        <f t="shared" si="609"/>
        <v>0</v>
      </c>
      <c r="AQ739" s="18">
        <f t="shared" si="579"/>
        <v>140.16386486088064</v>
      </c>
      <c r="AR739" s="18">
        <f t="shared" si="610"/>
        <v>0</v>
      </c>
      <c r="AS739" s="18">
        <f t="shared" si="611"/>
        <v>-63.006287373733656</v>
      </c>
      <c r="AT739" s="3">
        <f>return!Q722</f>
        <v>-3.7491139666334661E-4</v>
      </c>
      <c r="AU739" s="8">
        <f t="shared" si="580"/>
        <v>1.3466095335527881</v>
      </c>
      <c r="AV739">
        <f t="shared" si="581"/>
        <v>0</v>
      </c>
      <c r="AW739">
        <f t="shared" si="582"/>
        <v>0</v>
      </c>
      <c r="AX739">
        <f t="shared" si="612"/>
        <v>0</v>
      </c>
      <c r="AY739">
        <f t="shared" si="583"/>
        <v>0</v>
      </c>
      <c r="AZ739">
        <f t="shared" si="584"/>
        <v>59</v>
      </c>
      <c r="BA739">
        <f t="shared" si="585"/>
        <v>5</v>
      </c>
      <c r="BB739">
        <f t="shared" si="613"/>
        <v>8.1709400070986149E-3</v>
      </c>
      <c r="BC739">
        <f t="shared" si="586"/>
        <v>9.376267690156434E-2</v>
      </c>
      <c r="BD739">
        <f>VLOOKUP(MIN(90,BE739),mortality!$A$4:$G$76,saving_model!BA739+2,FALSE)</f>
        <v>4.688133845078217E-2</v>
      </c>
      <c r="BE739">
        <f t="shared" si="587"/>
        <v>108</v>
      </c>
      <c r="BF739" s="9">
        <f t="shared" si="614"/>
        <v>8.3717735912058888E-4</v>
      </c>
      <c r="BG739" s="7">
        <f>VLOOKUP(saving_model!AZ739,lapse!$B$4:$C$134,2,FALSE)</f>
        <v>0.01</v>
      </c>
      <c r="BI739">
        <f>discount_curve!K723</f>
        <v>0.43573681459656</v>
      </c>
    </row>
    <row r="740" spans="1:61" x14ac:dyDescent="0.55000000000000004">
      <c r="A740">
        <f t="shared" si="615"/>
        <v>717</v>
      </c>
      <c r="B740" s="19">
        <f t="shared" ca="1" si="588"/>
        <v>0</v>
      </c>
      <c r="C740">
        <f t="shared" si="569"/>
        <v>0</v>
      </c>
      <c r="D740">
        <f t="shared" si="589"/>
        <v>0</v>
      </c>
      <c r="E740">
        <f t="shared" ca="1" si="590"/>
        <v>0</v>
      </c>
      <c r="F740">
        <f t="shared" si="570"/>
        <v>0</v>
      </c>
      <c r="G740">
        <f t="shared" si="591"/>
        <v>0</v>
      </c>
      <c r="H740">
        <f t="shared" si="592"/>
        <v>0</v>
      </c>
      <c r="I740" s="19">
        <f t="shared" si="593"/>
        <v>0</v>
      </c>
      <c r="J740" s="26">
        <f t="shared" si="594"/>
        <v>0</v>
      </c>
      <c r="L740" s="19">
        <f t="shared" si="595"/>
        <v>0</v>
      </c>
      <c r="M740" s="26">
        <f t="shared" si="571"/>
        <v>0</v>
      </c>
      <c r="N740" s="18">
        <f t="shared" si="596"/>
        <v>0</v>
      </c>
      <c r="O740" s="18">
        <f t="shared" si="597"/>
        <v>0</v>
      </c>
      <c r="P740" s="18">
        <f t="shared" si="598"/>
        <v>0</v>
      </c>
      <c r="Q740" s="18">
        <f t="shared" si="599"/>
        <v>0</v>
      </c>
      <c r="R740" s="18">
        <f t="shared" si="600"/>
        <v>0</v>
      </c>
      <c r="S740" s="26">
        <f t="shared" si="601"/>
        <v>0</v>
      </c>
      <c r="T740" s="27">
        <f t="shared" si="602"/>
        <v>0</v>
      </c>
      <c r="U740" s="27"/>
      <c r="V740" s="19">
        <f t="shared" si="572"/>
        <v>0</v>
      </c>
      <c r="W740" s="19">
        <f t="shared" ca="1" si="573"/>
        <v>0</v>
      </c>
      <c r="X740" s="19">
        <f t="shared" si="574"/>
        <v>0</v>
      </c>
      <c r="Y740" s="19">
        <f t="shared" si="575"/>
        <v>0</v>
      </c>
      <c r="Z740" s="19">
        <f t="shared" si="568"/>
        <v>0</v>
      </c>
      <c r="AA740" s="19">
        <f t="shared" ca="1" si="603"/>
        <v>0</v>
      </c>
      <c r="AB740">
        <f t="shared" si="566"/>
        <v>0</v>
      </c>
      <c r="AC740" s="19">
        <f t="shared" si="576"/>
        <v>0</v>
      </c>
      <c r="AD740" s="29">
        <f t="shared" si="567"/>
        <v>0</v>
      </c>
      <c r="AE740" s="19">
        <f t="shared" ca="1" si="577"/>
        <v>0</v>
      </c>
      <c r="AF740" s="29">
        <f t="shared" ca="1" si="604"/>
        <v>0</v>
      </c>
      <c r="AG740" s="19"/>
      <c r="AH740" s="19">
        <f t="shared" si="578"/>
        <v>0</v>
      </c>
      <c r="AI740" s="19">
        <f>SUM($AH$23:AH740)</f>
        <v>100000</v>
      </c>
      <c r="AJ740" s="19">
        <f t="shared" si="605"/>
        <v>168881.15953621449</v>
      </c>
      <c r="AK740" s="19">
        <f t="shared" ca="1" si="606"/>
        <v>168881.15953621449</v>
      </c>
      <c r="AL740" s="20">
        <f ca="1">IF($F$13,OFFSET(product_specs!$J$5,MIN(10,saving_model!AZ740),saving_model!$G$14),0)</f>
        <v>0</v>
      </c>
      <c r="AM740" s="19">
        <f t="shared" si="607"/>
        <v>168881.15953621449</v>
      </c>
      <c r="AN740" s="19">
        <f t="shared" si="616"/>
        <v>167993.4676808221</v>
      </c>
      <c r="AO740" s="19">
        <f t="shared" si="608"/>
        <v>0</v>
      </c>
      <c r="AP740" s="19">
        <f t="shared" si="609"/>
        <v>0</v>
      </c>
      <c r="AQ740" s="18">
        <f t="shared" si="579"/>
        <v>139.99455640068507</v>
      </c>
      <c r="AR740" s="18">
        <f t="shared" si="610"/>
        <v>0</v>
      </c>
      <c r="AS740" s="18">
        <f t="shared" si="611"/>
        <v>2055.3728235861468</v>
      </c>
      <c r="AT740" s="3">
        <f>return!Q723</f>
        <v>1.2245041972188453E-2</v>
      </c>
      <c r="AU740" s="8">
        <f t="shared" si="580"/>
        <v>1.3471693391259396</v>
      </c>
      <c r="AV740">
        <f t="shared" si="581"/>
        <v>0</v>
      </c>
      <c r="AW740">
        <f t="shared" si="582"/>
        <v>0</v>
      </c>
      <c r="AX740">
        <f t="shared" si="612"/>
        <v>0</v>
      </c>
      <c r="AY740">
        <f t="shared" si="583"/>
        <v>0</v>
      </c>
      <c r="AZ740">
        <f t="shared" si="584"/>
        <v>59</v>
      </c>
      <c r="BA740">
        <f t="shared" si="585"/>
        <v>5</v>
      </c>
      <c r="BB740">
        <f t="shared" si="613"/>
        <v>8.1709400070986149E-3</v>
      </c>
      <c r="BC740">
        <f t="shared" si="586"/>
        <v>9.376267690156434E-2</v>
      </c>
      <c r="BD740">
        <f>VLOOKUP(MIN(90,BE740),mortality!$A$4:$G$76,saving_model!BA740+2,FALSE)</f>
        <v>4.688133845078217E-2</v>
      </c>
      <c r="BE740">
        <f t="shared" si="587"/>
        <v>108</v>
      </c>
      <c r="BF740" s="9">
        <f t="shared" si="614"/>
        <v>8.3717735912058888E-4</v>
      </c>
      <c r="BG740" s="7">
        <f>VLOOKUP(saving_model!AZ740,lapse!$B$4:$C$134,2,FALSE)</f>
        <v>0.01</v>
      </c>
      <c r="BI740">
        <f>discount_curve!K724</f>
        <v>0.43523155759583237</v>
      </c>
    </row>
    <row r="741" spans="1:61" x14ac:dyDescent="0.55000000000000004">
      <c r="A741">
        <f t="shared" si="615"/>
        <v>718</v>
      </c>
      <c r="B741" s="19">
        <f t="shared" ca="1" si="588"/>
        <v>0</v>
      </c>
      <c r="C741">
        <f t="shared" si="569"/>
        <v>0</v>
      </c>
      <c r="D741">
        <f t="shared" si="589"/>
        <v>0</v>
      </c>
      <c r="E741">
        <f t="shared" ca="1" si="590"/>
        <v>0</v>
      </c>
      <c r="F741">
        <f t="shared" si="570"/>
        <v>0</v>
      </c>
      <c r="G741">
        <f t="shared" si="591"/>
        <v>0</v>
      </c>
      <c r="H741">
        <f t="shared" si="592"/>
        <v>0</v>
      </c>
      <c r="I741" s="19">
        <f t="shared" si="593"/>
        <v>0</v>
      </c>
      <c r="J741" s="26">
        <f t="shared" si="594"/>
        <v>0</v>
      </c>
      <c r="L741" s="19">
        <f t="shared" si="595"/>
        <v>0</v>
      </c>
      <c r="M741" s="26">
        <f t="shared" si="571"/>
        <v>0</v>
      </c>
      <c r="N741" s="18">
        <f t="shared" si="596"/>
        <v>0</v>
      </c>
      <c r="O741" s="18">
        <f t="shared" si="597"/>
        <v>0</v>
      </c>
      <c r="P741" s="18">
        <f t="shared" si="598"/>
        <v>0</v>
      </c>
      <c r="Q741" s="18">
        <f t="shared" si="599"/>
        <v>0</v>
      </c>
      <c r="R741" s="18">
        <f t="shared" si="600"/>
        <v>0</v>
      </c>
      <c r="S741" s="26">
        <f t="shared" si="601"/>
        <v>0</v>
      </c>
      <c r="T741" s="27">
        <f t="shared" si="602"/>
        <v>0</v>
      </c>
      <c r="U741" s="27"/>
      <c r="V741" s="19">
        <f t="shared" si="572"/>
        <v>0</v>
      </c>
      <c r="W741" s="19">
        <f t="shared" ca="1" si="573"/>
        <v>0</v>
      </c>
      <c r="X741" s="19">
        <f t="shared" si="574"/>
        <v>0</v>
      </c>
      <c r="Y741" s="19">
        <f t="shared" si="575"/>
        <v>0</v>
      </c>
      <c r="Z741" s="19">
        <f t="shared" si="568"/>
        <v>0</v>
      </c>
      <c r="AA741" s="19">
        <f t="shared" ca="1" si="603"/>
        <v>0</v>
      </c>
      <c r="AB741">
        <f t="shared" si="566"/>
        <v>0</v>
      </c>
      <c r="AC741" s="19">
        <f t="shared" si="576"/>
        <v>0</v>
      </c>
      <c r="AD741" s="29">
        <f t="shared" si="567"/>
        <v>0</v>
      </c>
      <c r="AE741" s="19">
        <f t="shared" ca="1" si="577"/>
        <v>0</v>
      </c>
      <c r="AF741" s="29">
        <f t="shared" ca="1" si="604"/>
        <v>0</v>
      </c>
      <c r="AG741" s="19"/>
      <c r="AH741" s="19">
        <f t="shared" si="578"/>
        <v>0</v>
      </c>
      <c r="AI741" s="19">
        <f>SUM($AH$23:AH741)</f>
        <v>100000</v>
      </c>
      <c r="AJ741" s="19">
        <f t="shared" si="605"/>
        <v>169552.89815436455</v>
      </c>
      <c r="AK741" s="19">
        <f t="shared" ca="1" si="606"/>
        <v>169552.89815436455</v>
      </c>
      <c r="AL741" s="20">
        <f ca="1">IF($F$13,OFFSET(product_specs!$J$5,MIN(10,saving_model!AZ741),saving_model!$G$14),0)</f>
        <v>0</v>
      </c>
      <c r="AM741" s="19">
        <f t="shared" si="607"/>
        <v>169552.89815436455</v>
      </c>
      <c r="AN741" s="19">
        <f t="shared" si="616"/>
        <v>169908.84594800754</v>
      </c>
      <c r="AO741" s="19">
        <f t="shared" si="608"/>
        <v>0</v>
      </c>
      <c r="AP741" s="19">
        <f t="shared" si="609"/>
        <v>0</v>
      </c>
      <c r="AQ741" s="18">
        <f t="shared" si="579"/>
        <v>141.59070495667297</v>
      </c>
      <c r="AR741" s="18">
        <f t="shared" si="610"/>
        <v>0</v>
      </c>
      <c r="AS741" s="18">
        <f t="shared" si="611"/>
        <v>-428.7141773726209</v>
      </c>
      <c r="AT741" s="3">
        <f>return!Q724</f>
        <v>-2.525305464583516E-3</v>
      </c>
      <c r="AU741" s="8">
        <f t="shared" si="580"/>
        <v>1.3477293774185781</v>
      </c>
      <c r="AV741">
        <f t="shared" si="581"/>
        <v>0</v>
      </c>
      <c r="AW741">
        <f t="shared" si="582"/>
        <v>0</v>
      </c>
      <c r="AX741">
        <f t="shared" si="612"/>
        <v>0</v>
      </c>
      <c r="AY741">
        <f t="shared" si="583"/>
        <v>0</v>
      </c>
      <c r="AZ741">
        <f t="shared" si="584"/>
        <v>59</v>
      </c>
      <c r="BA741">
        <f t="shared" si="585"/>
        <v>5</v>
      </c>
      <c r="BB741">
        <f t="shared" si="613"/>
        <v>8.1709400070986149E-3</v>
      </c>
      <c r="BC741">
        <f t="shared" si="586"/>
        <v>9.376267690156434E-2</v>
      </c>
      <c r="BD741">
        <f>VLOOKUP(MIN(90,BE741),mortality!$A$4:$G$76,saving_model!BA741+2,FALSE)</f>
        <v>4.688133845078217E-2</v>
      </c>
      <c r="BE741">
        <f t="shared" si="587"/>
        <v>108</v>
      </c>
      <c r="BF741" s="9">
        <f t="shared" si="614"/>
        <v>8.3717735912058888E-4</v>
      </c>
      <c r="BG741" s="7">
        <f>VLOOKUP(saving_model!AZ741,lapse!$B$4:$C$134,2,FALSE)</f>
        <v>0.01</v>
      </c>
      <c r="BI741">
        <f>discount_curve!K725</f>
        <v>0.43472688646397839</v>
      </c>
    </row>
    <row r="742" spans="1:61" x14ac:dyDescent="0.55000000000000004">
      <c r="A742">
        <f t="shared" si="615"/>
        <v>719</v>
      </c>
      <c r="B742" s="19">
        <f t="shared" ca="1" si="588"/>
        <v>0</v>
      </c>
      <c r="C742">
        <f t="shared" si="569"/>
        <v>0</v>
      </c>
      <c r="D742">
        <f t="shared" si="589"/>
        <v>0</v>
      </c>
      <c r="E742">
        <f t="shared" ca="1" si="590"/>
        <v>0</v>
      </c>
      <c r="F742">
        <f t="shared" si="570"/>
        <v>0</v>
      </c>
      <c r="G742">
        <f t="shared" si="591"/>
        <v>0</v>
      </c>
      <c r="H742">
        <f t="shared" si="592"/>
        <v>0</v>
      </c>
      <c r="I742" s="19">
        <f t="shared" si="593"/>
        <v>0</v>
      </c>
      <c r="J742" s="26">
        <f t="shared" si="594"/>
        <v>0</v>
      </c>
      <c r="L742" s="19">
        <f t="shared" si="595"/>
        <v>0</v>
      </c>
      <c r="M742" s="26">
        <f t="shared" si="571"/>
        <v>0</v>
      </c>
      <c r="N742" s="18">
        <f t="shared" si="596"/>
        <v>0</v>
      </c>
      <c r="O742" s="18">
        <f t="shared" si="597"/>
        <v>0</v>
      </c>
      <c r="P742" s="18">
        <f t="shared" si="598"/>
        <v>0</v>
      </c>
      <c r="Q742" s="18">
        <f t="shared" si="599"/>
        <v>0</v>
      </c>
      <c r="R742" s="18">
        <f t="shared" si="600"/>
        <v>0</v>
      </c>
      <c r="S742" s="26">
        <f t="shared" si="601"/>
        <v>0</v>
      </c>
      <c r="T742" s="27">
        <f t="shared" si="602"/>
        <v>0</v>
      </c>
      <c r="U742" s="27"/>
      <c r="V742" s="19">
        <f t="shared" si="572"/>
        <v>0</v>
      </c>
      <c r="W742" s="19">
        <f t="shared" ca="1" si="573"/>
        <v>0</v>
      </c>
      <c r="X742" s="19">
        <f t="shared" si="574"/>
        <v>0</v>
      </c>
      <c r="Y742" s="19">
        <f t="shared" si="575"/>
        <v>0</v>
      </c>
      <c r="Z742" s="19">
        <f t="shared" si="568"/>
        <v>0</v>
      </c>
      <c r="AA742" s="19">
        <f t="shared" ca="1" si="603"/>
        <v>0</v>
      </c>
      <c r="AB742">
        <f t="shared" si="566"/>
        <v>0</v>
      </c>
      <c r="AC742" s="19">
        <f t="shared" si="576"/>
        <v>0</v>
      </c>
      <c r="AD742" s="29">
        <f t="shared" si="567"/>
        <v>0</v>
      </c>
      <c r="AE742" s="19">
        <f t="shared" ca="1" si="577"/>
        <v>0</v>
      </c>
      <c r="AF742" s="29">
        <f t="shared" ca="1" si="604"/>
        <v>0</v>
      </c>
      <c r="AG742" s="19"/>
      <c r="AH742" s="19">
        <f t="shared" si="578"/>
        <v>0</v>
      </c>
      <c r="AI742" s="19">
        <f>SUM($AH$23:AH742)</f>
        <v>100000</v>
      </c>
      <c r="AJ742" s="19">
        <f t="shared" si="605"/>
        <v>169062.4424973666</v>
      </c>
      <c r="AK742" s="19">
        <f t="shared" ca="1" si="606"/>
        <v>169062.4424973666</v>
      </c>
      <c r="AL742" s="20">
        <f ca="1">IF($F$13,OFFSET(product_specs!$J$5,MIN(10,saving_model!AZ742),saving_model!$G$14),0)</f>
        <v>0</v>
      </c>
      <c r="AM742" s="19">
        <f t="shared" si="607"/>
        <v>169062.4424973666</v>
      </c>
      <c r="AN742" s="19">
        <f t="shared" si="616"/>
        <v>169338.54106567823</v>
      </c>
      <c r="AO742" s="19">
        <f t="shared" si="608"/>
        <v>0</v>
      </c>
      <c r="AP742" s="19">
        <f t="shared" si="609"/>
        <v>0</v>
      </c>
      <c r="AQ742" s="18">
        <f t="shared" si="579"/>
        <v>141.1154508880652</v>
      </c>
      <c r="AR742" s="18">
        <f t="shared" si="610"/>
        <v>0</v>
      </c>
      <c r="AS742" s="18">
        <f t="shared" si="611"/>
        <v>-269.96623484714621</v>
      </c>
      <c r="AT742" s="3">
        <f>return!Q725</f>
        <v>-1.5955693998664922E-3</v>
      </c>
      <c r="AU742" s="8">
        <f t="shared" si="580"/>
        <v>1.3482896485274485</v>
      </c>
      <c r="AV742">
        <f t="shared" si="581"/>
        <v>0</v>
      </c>
      <c r="AW742">
        <f t="shared" si="582"/>
        <v>0</v>
      </c>
      <c r="AX742">
        <f t="shared" si="612"/>
        <v>0</v>
      </c>
      <c r="AY742">
        <f t="shared" si="583"/>
        <v>0</v>
      </c>
      <c r="AZ742">
        <f t="shared" si="584"/>
        <v>59</v>
      </c>
      <c r="BA742">
        <f t="shared" si="585"/>
        <v>5</v>
      </c>
      <c r="BB742">
        <f t="shared" si="613"/>
        <v>8.1709400070986149E-3</v>
      </c>
      <c r="BC742">
        <f t="shared" si="586"/>
        <v>9.376267690156434E-2</v>
      </c>
      <c r="BD742">
        <f>VLOOKUP(MIN(90,BE742),mortality!$A$4:$G$76,saving_model!BA742+2,FALSE)</f>
        <v>4.688133845078217E-2</v>
      </c>
      <c r="BE742">
        <f t="shared" si="587"/>
        <v>108</v>
      </c>
      <c r="BF742" s="9">
        <f t="shared" si="614"/>
        <v>8.3717735912058888E-4</v>
      </c>
      <c r="BG742" s="7">
        <f>VLOOKUP(saving_model!AZ742,lapse!$B$4:$C$134,2,FALSE)</f>
        <v>0.01</v>
      </c>
      <c r="BI742">
        <f>discount_curve!K726</f>
        <v>0.43422280052165613</v>
      </c>
    </row>
    <row r="743" spans="1:61" x14ac:dyDescent="0.55000000000000004">
      <c r="A743">
        <f t="shared" si="615"/>
        <v>720</v>
      </c>
      <c r="B743" s="19">
        <f t="shared" ca="1" si="588"/>
        <v>0</v>
      </c>
      <c r="C743">
        <f t="shared" si="569"/>
        <v>0</v>
      </c>
      <c r="D743">
        <f t="shared" si="589"/>
        <v>0</v>
      </c>
      <c r="E743">
        <f t="shared" ca="1" si="590"/>
        <v>0</v>
      </c>
      <c r="F743">
        <f t="shared" si="570"/>
        <v>0</v>
      </c>
      <c r="G743">
        <f t="shared" si="591"/>
        <v>0</v>
      </c>
      <c r="H743">
        <f t="shared" si="592"/>
        <v>0</v>
      </c>
      <c r="I743" s="19">
        <f t="shared" si="593"/>
        <v>0</v>
      </c>
      <c r="J743" s="26">
        <f t="shared" si="594"/>
        <v>0</v>
      </c>
      <c r="L743" s="19">
        <f t="shared" si="595"/>
        <v>0</v>
      </c>
      <c r="M743" s="26">
        <f t="shared" si="571"/>
        <v>0</v>
      </c>
      <c r="N743" s="18">
        <f t="shared" si="596"/>
        <v>0</v>
      </c>
      <c r="O743" s="18">
        <f t="shared" si="597"/>
        <v>0</v>
      </c>
      <c r="P743" s="18">
        <f t="shared" si="598"/>
        <v>0</v>
      </c>
      <c r="Q743" s="18">
        <f t="shared" si="599"/>
        <v>0</v>
      </c>
      <c r="R743" s="18">
        <f t="shared" si="600"/>
        <v>0</v>
      </c>
      <c r="S743" s="26">
        <f t="shared" si="601"/>
        <v>0</v>
      </c>
      <c r="T743" s="27">
        <f t="shared" si="602"/>
        <v>0</v>
      </c>
      <c r="U743" s="27"/>
      <c r="V743" s="19">
        <f t="shared" si="572"/>
        <v>0</v>
      </c>
      <c r="W743" s="19">
        <f t="shared" ca="1" si="573"/>
        <v>0</v>
      </c>
      <c r="X743" s="19">
        <f t="shared" si="574"/>
        <v>0</v>
      </c>
      <c r="Y743" s="19">
        <f t="shared" si="575"/>
        <v>0</v>
      </c>
      <c r="Z743" s="19">
        <f t="shared" si="568"/>
        <v>0</v>
      </c>
      <c r="AA743" s="19">
        <f t="shared" ca="1" si="603"/>
        <v>0</v>
      </c>
      <c r="AB743">
        <f t="shared" si="566"/>
        <v>0</v>
      </c>
      <c r="AC743" s="19">
        <f t="shared" si="576"/>
        <v>0</v>
      </c>
      <c r="AD743" s="29">
        <f t="shared" si="567"/>
        <v>0</v>
      </c>
      <c r="AE743" s="19">
        <f t="shared" ca="1" si="577"/>
        <v>0</v>
      </c>
      <c r="AF743" s="29">
        <f t="shared" ca="1" si="604"/>
        <v>0</v>
      </c>
      <c r="AG743" s="19"/>
      <c r="AH743" s="19">
        <f t="shared" si="578"/>
        <v>0</v>
      </c>
      <c r="AI743" s="19">
        <f>SUM($AH$23:AH743)</f>
        <v>100000</v>
      </c>
      <c r="AJ743" s="19">
        <f t="shared" si="605"/>
        <v>169714.21930000855</v>
      </c>
      <c r="AK743" s="19">
        <f t="shared" ca="1" si="606"/>
        <v>169714.21930000855</v>
      </c>
      <c r="AL743" s="20">
        <f ca="1">IF($F$13,OFFSET(product_specs!$J$5,MIN(10,saving_model!AZ743),saving_model!$G$14),0)</f>
        <v>0</v>
      </c>
      <c r="AM743" s="19">
        <f t="shared" si="607"/>
        <v>169714.21930000855</v>
      </c>
      <c r="AN743" s="19">
        <f t="shared" si="616"/>
        <v>168927.45937994303</v>
      </c>
      <c r="AO743" s="19">
        <f t="shared" si="608"/>
        <v>0</v>
      </c>
      <c r="AP743" s="19">
        <f t="shared" si="609"/>
        <v>0</v>
      </c>
      <c r="AQ743" s="18">
        <f t="shared" si="579"/>
        <v>140.77288281661919</v>
      </c>
      <c r="AR743" s="18">
        <f t="shared" si="610"/>
        <v>0</v>
      </c>
      <c r="AS743" s="18">
        <f t="shared" si="611"/>
        <v>1855.065605764257</v>
      </c>
      <c r="AT743" s="3">
        <f>return!Q726</f>
        <v>1.0990591996696608E-2</v>
      </c>
      <c r="AU743" s="8">
        <f t="shared" si="580"/>
        <v>1.3488501525493357</v>
      </c>
      <c r="AV743">
        <f t="shared" si="581"/>
        <v>0</v>
      </c>
      <c r="AW743">
        <f t="shared" si="582"/>
        <v>0</v>
      </c>
      <c r="AX743">
        <f t="shared" si="612"/>
        <v>0</v>
      </c>
      <c r="AY743">
        <f t="shared" si="583"/>
        <v>0</v>
      </c>
      <c r="AZ743">
        <f t="shared" si="584"/>
        <v>60</v>
      </c>
      <c r="BA743">
        <f t="shared" si="585"/>
        <v>5</v>
      </c>
      <c r="BB743">
        <f t="shared" si="613"/>
        <v>8.1709400070986149E-3</v>
      </c>
      <c r="BC743">
        <f t="shared" si="586"/>
        <v>9.376267690156434E-2</v>
      </c>
      <c r="BD743">
        <f>VLOOKUP(MIN(90,BE743),mortality!$A$4:$G$76,saving_model!BA743+2,FALSE)</f>
        <v>4.688133845078217E-2</v>
      </c>
      <c r="BE743">
        <f t="shared" si="587"/>
        <v>109</v>
      </c>
      <c r="BF743" s="9">
        <f t="shared" si="614"/>
        <v>8.3717735912058888E-4</v>
      </c>
      <c r="BG743" s="7">
        <f>VLOOKUP(saving_model!AZ743,lapse!$B$4:$C$134,2,FALSE)</f>
        <v>0.01</v>
      </c>
      <c r="BI743">
        <f>discount_curve!K727</f>
        <v>0.42483101203908807</v>
      </c>
    </row>
    <row r="744" spans="1:61" x14ac:dyDescent="0.55000000000000004">
      <c r="A744">
        <f t="shared" si="615"/>
        <v>721</v>
      </c>
      <c r="B744" s="19">
        <f t="shared" ca="1" si="588"/>
        <v>0</v>
      </c>
      <c r="C744">
        <f t="shared" si="569"/>
        <v>0</v>
      </c>
      <c r="D744">
        <f t="shared" si="589"/>
        <v>0</v>
      </c>
      <c r="E744">
        <f t="shared" ca="1" si="590"/>
        <v>0</v>
      </c>
      <c r="F744">
        <f t="shared" si="570"/>
        <v>0</v>
      </c>
      <c r="G744">
        <f t="shared" si="591"/>
        <v>0</v>
      </c>
      <c r="H744">
        <f t="shared" si="592"/>
        <v>0</v>
      </c>
      <c r="I744" s="19">
        <f t="shared" si="593"/>
        <v>0</v>
      </c>
      <c r="J744" s="26">
        <f t="shared" si="594"/>
        <v>0</v>
      </c>
      <c r="L744" s="19">
        <f t="shared" si="595"/>
        <v>0</v>
      </c>
      <c r="M744" s="26">
        <f t="shared" si="571"/>
        <v>0</v>
      </c>
      <c r="N744" s="18">
        <f t="shared" si="596"/>
        <v>0</v>
      </c>
      <c r="O744" s="18">
        <f t="shared" si="597"/>
        <v>0</v>
      </c>
      <c r="P744" s="18">
        <f t="shared" si="598"/>
        <v>0</v>
      </c>
      <c r="Q744" s="18">
        <f t="shared" si="599"/>
        <v>0</v>
      </c>
      <c r="R744" s="18">
        <f t="shared" si="600"/>
        <v>0</v>
      </c>
      <c r="S744" s="26">
        <f t="shared" si="601"/>
        <v>0</v>
      </c>
      <c r="T744" s="27">
        <f t="shared" si="602"/>
        <v>0</v>
      </c>
      <c r="U744" s="27"/>
      <c r="V744" s="19">
        <f t="shared" si="572"/>
        <v>0</v>
      </c>
      <c r="W744" s="19">
        <f t="shared" ca="1" si="573"/>
        <v>0</v>
      </c>
      <c r="X744" s="19">
        <f t="shared" si="574"/>
        <v>0</v>
      </c>
      <c r="Y744" s="19">
        <f t="shared" si="575"/>
        <v>0</v>
      </c>
      <c r="Z744" s="19">
        <f t="shared" si="568"/>
        <v>0</v>
      </c>
      <c r="AA744" s="19">
        <f t="shared" ca="1" si="603"/>
        <v>0</v>
      </c>
      <c r="AB744">
        <f t="shared" si="566"/>
        <v>0</v>
      </c>
      <c r="AC744" s="19">
        <f t="shared" si="576"/>
        <v>0</v>
      </c>
      <c r="AD744" s="29">
        <f t="shared" si="567"/>
        <v>0</v>
      </c>
      <c r="AE744" s="19">
        <f t="shared" ca="1" si="577"/>
        <v>0</v>
      </c>
      <c r="AF744" s="29">
        <f t="shared" ca="1" si="604"/>
        <v>0</v>
      </c>
      <c r="AG744" s="19"/>
      <c r="AH744" s="19">
        <f t="shared" si="578"/>
        <v>0</v>
      </c>
      <c r="AI744" s="19">
        <f>SUM($AH$23:AH744)</f>
        <v>100000</v>
      </c>
      <c r="AJ744" s="19">
        <f t="shared" si="605"/>
        <v>169959.96878350258</v>
      </c>
      <c r="AK744" s="19">
        <f t="shared" ca="1" si="606"/>
        <v>169959.96878350258</v>
      </c>
      <c r="AL744" s="20">
        <f ca="1">IF($F$13,OFFSET(product_specs!$J$5,MIN(10,saving_model!AZ744),saving_model!$G$14),0)</f>
        <v>0</v>
      </c>
      <c r="AM744" s="19">
        <f t="shared" si="607"/>
        <v>169959.96878350258</v>
      </c>
      <c r="AN744" s="19">
        <f t="shared" si="616"/>
        <v>170641.75210289066</v>
      </c>
      <c r="AO744" s="19">
        <f t="shared" si="608"/>
        <v>0</v>
      </c>
      <c r="AP744" s="19">
        <f t="shared" si="609"/>
        <v>0</v>
      </c>
      <c r="AQ744" s="18">
        <f t="shared" si="579"/>
        <v>142.20146008574224</v>
      </c>
      <c r="AR744" s="18">
        <f t="shared" si="610"/>
        <v>0</v>
      </c>
      <c r="AS744" s="18">
        <f t="shared" si="611"/>
        <v>-1079.1637186046289</v>
      </c>
      <c r="AT744" s="3">
        <f>return!Q727</f>
        <v>-6.32942265557912E-3</v>
      </c>
      <c r="AU744" s="8">
        <f t="shared" si="580"/>
        <v>1.3494108895810655</v>
      </c>
      <c r="AV744">
        <f t="shared" si="581"/>
        <v>0</v>
      </c>
      <c r="AW744">
        <f t="shared" si="582"/>
        <v>0</v>
      </c>
      <c r="AX744">
        <f t="shared" si="612"/>
        <v>0</v>
      </c>
      <c r="AY744">
        <f t="shared" si="583"/>
        <v>0</v>
      </c>
      <c r="AZ744">
        <f t="shared" si="584"/>
        <v>60</v>
      </c>
      <c r="BA744">
        <f t="shared" si="585"/>
        <v>5</v>
      </c>
      <c r="BB744">
        <f t="shared" si="613"/>
        <v>8.1709400070986149E-3</v>
      </c>
      <c r="BC744">
        <f t="shared" si="586"/>
        <v>9.376267690156434E-2</v>
      </c>
      <c r="BD744">
        <f>VLOOKUP(MIN(90,BE744),mortality!$A$4:$G$76,saving_model!BA744+2,FALSE)</f>
        <v>4.688133845078217E-2</v>
      </c>
      <c r="BE744">
        <f t="shared" si="587"/>
        <v>109</v>
      </c>
      <c r="BF744" s="9">
        <f t="shared" si="614"/>
        <v>8.3717735912058888E-4</v>
      </c>
      <c r="BG744" s="7">
        <f>VLOOKUP(saving_model!AZ744,lapse!$B$4:$C$134,2,FALSE)</f>
        <v>0.01</v>
      </c>
      <c r="BI744">
        <f>discount_curve!K728</f>
        <v>0.4243261976857598</v>
      </c>
    </row>
    <row r="745" spans="1:61" x14ac:dyDescent="0.55000000000000004">
      <c r="A745">
        <f t="shared" si="615"/>
        <v>722</v>
      </c>
      <c r="B745" s="19">
        <f t="shared" ca="1" si="588"/>
        <v>0</v>
      </c>
      <c r="C745">
        <f t="shared" si="569"/>
        <v>0</v>
      </c>
      <c r="D745">
        <f t="shared" si="589"/>
        <v>0</v>
      </c>
      <c r="E745">
        <f t="shared" ca="1" si="590"/>
        <v>0</v>
      </c>
      <c r="F745">
        <f t="shared" si="570"/>
        <v>0</v>
      </c>
      <c r="G745">
        <f t="shared" si="591"/>
        <v>0</v>
      </c>
      <c r="H745">
        <f t="shared" si="592"/>
        <v>0</v>
      </c>
      <c r="I745" s="19">
        <f t="shared" si="593"/>
        <v>0</v>
      </c>
      <c r="J745" s="26">
        <f t="shared" si="594"/>
        <v>0</v>
      </c>
      <c r="L745" s="19">
        <f t="shared" si="595"/>
        <v>0</v>
      </c>
      <c r="M745" s="26">
        <f t="shared" si="571"/>
        <v>0</v>
      </c>
      <c r="N745" s="18">
        <f t="shared" si="596"/>
        <v>0</v>
      </c>
      <c r="O745" s="18">
        <f t="shared" si="597"/>
        <v>0</v>
      </c>
      <c r="P745" s="18">
        <f t="shared" si="598"/>
        <v>0</v>
      </c>
      <c r="Q745" s="18">
        <f t="shared" si="599"/>
        <v>0</v>
      </c>
      <c r="R745" s="18">
        <f t="shared" si="600"/>
        <v>0</v>
      </c>
      <c r="S745" s="26">
        <f t="shared" si="601"/>
        <v>0</v>
      </c>
      <c r="T745" s="27">
        <f t="shared" si="602"/>
        <v>0</v>
      </c>
      <c r="U745" s="27"/>
      <c r="V745" s="19">
        <f t="shared" si="572"/>
        <v>0</v>
      </c>
      <c r="W745" s="19">
        <f t="shared" ca="1" si="573"/>
        <v>0</v>
      </c>
      <c r="X745" s="19">
        <f t="shared" si="574"/>
        <v>0</v>
      </c>
      <c r="Y745" s="19">
        <f t="shared" si="575"/>
        <v>0</v>
      </c>
      <c r="Z745" s="19">
        <f t="shared" si="568"/>
        <v>0</v>
      </c>
      <c r="AA745" s="19">
        <f t="shared" ca="1" si="603"/>
        <v>0</v>
      </c>
      <c r="AB745">
        <f t="shared" si="566"/>
        <v>0</v>
      </c>
      <c r="AC745" s="19">
        <f t="shared" si="576"/>
        <v>0</v>
      </c>
      <c r="AD745" s="29">
        <f t="shared" si="567"/>
        <v>0</v>
      </c>
      <c r="AE745" s="19">
        <f t="shared" ca="1" si="577"/>
        <v>0</v>
      </c>
      <c r="AF745" s="29">
        <f t="shared" ca="1" si="604"/>
        <v>0</v>
      </c>
      <c r="AG745" s="19"/>
      <c r="AH745" s="19">
        <f t="shared" si="578"/>
        <v>0</v>
      </c>
      <c r="AI745" s="19">
        <f>SUM($AH$23:AH745)</f>
        <v>100000</v>
      </c>
      <c r="AJ745" s="19">
        <f t="shared" si="605"/>
        <v>169458.59201799516</v>
      </c>
      <c r="AK745" s="19">
        <f t="shared" ca="1" si="606"/>
        <v>169458.59201799516</v>
      </c>
      <c r="AL745" s="20">
        <f ca="1">IF($F$13,OFFSET(product_specs!$J$5,MIN(10,saving_model!AZ745),saving_model!$G$14),0)</f>
        <v>0</v>
      </c>
      <c r="AM745" s="19">
        <f t="shared" si="607"/>
        <v>169458.59201799516</v>
      </c>
      <c r="AN745" s="19">
        <f t="shared" si="616"/>
        <v>169420.38692420028</v>
      </c>
      <c r="AO745" s="19">
        <f t="shared" si="608"/>
        <v>0</v>
      </c>
      <c r="AP745" s="19">
        <f t="shared" si="609"/>
        <v>0</v>
      </c>
      <c r="AQ745" s="18">
        <f t="shared" si="579"/>
        <v>141.18365577016689</v>
      </c>
      <c r="AR745" s="18">
        <f t="shared" si="610"/>
        <v>0</v>
      </c>
      <c r="AS745" s="18">
        <f t="shared" si="611"/>
        <v>358.77749913010035</v>
      </c>
      <c r="AT745" s="3">
        <f>return!Q728</f>
        <v>2.1194422717194517E-3</v>
      </c>
      <c r="AU745" s="8">
        <f t="shared" si="580"/>
        <v>1.3499718597195034</v>
      </c>
      <c r="AV745">
        <f t="shared" si="581"/>
        <v>0</v>
      </c>
      <c r="AW745">
        <f t="shared" si="582"/>
        <v>0</v>
      </c>
      <c r="AX745">
        <f t="shared" si="612"/>
        <v>0</v>
      </c>
      <c r="AY745">
        <f t="shared" si="583"/>
        <v>0</v>
      </c>
      <c r="AZ745">
        <f t="shared" si="584"/>
        <v>60</v>
      </c>
      <c r="BA745">
        <f t="shared" si="585"/>
        <v>5</v>
      </c>
      <c r="BB745">
        <f t="shared" si="613"/>
        <v>8.1709400070986149E-3</v>
      </c>
      <c r="BC745">
        <f t="shared" si="586"/>
        <v>9.376267690156434E-2</v>
      </c>
      <c r="BD745">
        <f>VLOOKUP(MIN(90,BE745),mortality!$A$4:$G$76,saving_model!BA745+2,FALSE)</f>
        <v>4.688133845078217E-2</v>
      </c>
      <c r="BE745">
        <f t="shared" si="587"/>
        <v>109</v>
      </c>
      <c r="BF745" s="9">
        <f t="shared" si="614"/>
        <v>8.3717735912058888E-4</v>
      </c>
      <c r="BG745" s="7">
        <f>VLOOKUP(saving_model!AZ745,lapse!$B$4:$C$134,2,FALSE)</f>
        <v>0.01</v>
      </c>
      <c r="BI745">
        <f>discount_curve!K729</f>
        <v>0.42382198318866654</v>
      </c>
    </row>
    <row r="746" spans="1:61" x14ac:dyDescent="0.55000000000000004">
      <c r="A746">
        <f t="shared" si="615"/>
        <v>723</v>
      </c>
      <c r="B746" s="19">
        <f t="shared" ca="1" si="588"/>
        <v>0</v>
      </c>
      <c r="C746">
        <f t="shared" si="569"/>
        <v>0</v>
      </c>
      <c r="D746">
        <f t="shared" si="589"/>
        <v>0</v>
      </c>
      <c r="E746">
        <f t="shared" ca="1" si="590"/>
        <v>0</v>
      </c>
      <c r="F746">
        <f t="shared" si="570"/>
        <v>0</v>
      </c>
      <c r="G746">
        <f t="shared" si="591"/>
        <v>0</v>
      </c>
      <c r="H746">
        <f t="shared" si="592"/>
        <v>0</v>
      </c>
      <c r="I746" s="19">
        <f t="shared" si="593"/>
        <v>0</v>
      </c>
      <c r="J746" s="26">
        <f t="shared" si="594"/>
        <v>0</v>
      </c>
      <c r="L746" s="19">
        <f t="shared" si="595"/>
        <v>0</v>
      </c>
      <c r="M746" s="26">
        <f t="shared" si="571"/>
        <v>0</v>
      </c>
      <c r="N746" s="18">
        <f t="shared" si="596"/>
        <v>0</v>
      </c>
      <c r="O746" s="18">
        <f t="shared" si="597"/>
        <v>0</v>
      </c>
      <c r="P746" s="18">
        <f t="shared" si="598"/>
        <v>0</v>
      </c>
      <c r="Q746" s="18">
        <f t="shared" si="599"/>
        <v>0</v>
      </c>
      <c r="R746" s="18">
        <f t="shared" si="600"/>
        <v>0</v>
      </c>
      <c r="S746" s="26">
        <f t="shared" si="601"/>
        <v>0</v>
      </c>
      <c r="T746" s="27">
        <f t="shared" si="602"/>
        <v>0</v>
      </c>
      <c r="U746" s="27"/>
      <c r="V746" s="19">
        <f t="shared" si="572"/>
        <v>0</v>
      </c>
      <c r="W746" s="19">
        <f t="shared" ca="1" si="573"/>
        <v>0</v>
      </c>
      <c r="X746" s="19">
        <f t="shared" si="574"/>
        <v>0</v>
      </c>
      <c r="Y746" s="19">
        <f t="shared" si="575"/>
        <v>0</v>
      </c>
      <c r="Z746" s="19">
        <f t="shared" si="568"/>
        <v>0</v>
      </c>
      <c r="AA746" s="19">
        <f t="shared" ca="1" si="603"/>
        <v>0</v>
      </c>
      <c r="AB746">
        <f t="shared" si="566"/>
        <v>0</v>
      </c>
      <c r="AC746" s="19">
        <f t="shared" si="576"/>
        <v>0</v>
      </c>
      <c r="AD746" s="29">
        <f t="shared" si="567"/>
        <v>0</v>
      </c>
      <c r="AE746" s="19">
        <f t="shared" ca="1" si="577"/>
        <v>0</v>
      </c>
      <c r="AF746" s="29">
        <f t="shared" ca="1" si="604"/>
        <v>0</v>
      </c>
      <c r="AG746" s="19"/>
      <c r="AH746" s="19">
        <f t="shared" si="578"/>
        <v>0</v>
      </c>
      <c r="AI746" s="19">
        <f>SUM($AH$23:AH746)</f>
        <v>100000</v>
      </c>
      <c r="AJ746" s="19">
        <f t="shared" si="605"/>
        <v>169771.00637586435</v>
      </c>
      <c r="AK746" s="19">
        <f t="shared" ca="1" si="606"/>
        <v>169771.00637586435</v>
      </c>
      <c r="AL746" s="20">
        <f ca="1">IF($F$13,OFFSET(product_specs!$J$5,MIN(10,saving_model!AZ746),saving_model!$G$14),0)</f>
        <v>0</v>
      </c>
      <c r="AM746" s="19">
        <f t="shared" si="607"/>
        <v>169771.00637586435</v>
      </c>
      <c r="AN746" s="19">
        <f t="shared" si="616"/>
        <v>169637.98076756022</v>
      </c>
      <c r="AO746" s="19">
        <f t="shared" si="608"/>
        <v>0</v>
      </c>
      <c r="AP746" s="19">
        <f t="shared" si="609"/>
        <v>0</v>
      </c>
      <c r="AQ746" s="18">
        <f t="shared" si="579"/>
        <v>141.36498397296685</v>
      </c>
      <c r="AR746" s="18">
        <f t="shared" si="610"/>
        <v>0</v>
      </c>
      <c r="AS746" s="18">
        <f t="shared" si="611"/>
        <v>548.78118455423328</v>
      </c>
      <c r="AT746" s="3">
        <f>return!Q729</f>
        <v>3.2377117502742081E-3</v>
      </c>
      <c r="AU746" s="8">
        <f t="shared" si="580"/>
        <v>1.3505330630615553</v>
      </c>
      <c r="AV746">
        <f t="shared" si="581"/>
        <v>0</v>
      </c>
      <c r="AW746">
        <f t="shared" si="582"/>
        <v>0</v>
      </c>
      <c r="AX746">
        <f t="shared" si="612"/>
        <v>0</v>
      </c>
      <c r="AY746">
        <f t="shared" si="583"/>
        <v>0</v>
      </c>
      <c r="AZ746">
        <f t="shared" si="584"/>
        <v>60</v>
      </c>
      <c r="BA746">
        <f t="shared" si="585"/>
        <v>5</v>
      </c>
      <c r="BB746">
        <f t="shared" si="613"/>
        <v>8.1709400070986149E-3</v>
      </c>
      <c r="BC746">
        <f t="shared" si="586"/>
        <v>9.376267690156434E-2</v>
      </c>
      <c r="BD746">
        <f>VLOOKUP(MIN(90,BE746),mortality!$A$4:$G$76,saving_model!BA746+2,FALSE)</f>
        <v>4.688133845078217E-2</v>
      </c>
      <c r="BE746">
        <f t="shared" si="587"/>
        <v>109</v>
      </c>
      <c r="BF746" s="9">
        <f t="shared" si="614"/>
        <v>8.3717735912058888E-4</v>
      </c>
      <c r="BG746" s="7">
        <f>VLOOKUP(saving_model!AZ746,lapse!$B$4:$C$134,2,FALSE)</f>
        <v>0.01</v>
      </c>
      <c r="BI746">
        <f>discount_curve!K730</f>
        <v>0.42331836783501625</v>
      </c>
    </row>
    <row r="747" spans="1:61" x14ac:dyDescent="0.55000000000000004">
      <c r="A747">
        <f t="shared" si="615"/>
        <v>724</v>
      </c>
      <c r="B747" s="19">
        <f t="shared" ca="1" si="588"/>
        <v>0</v>
      </c>
      <c r="C747">
        <f t="shared" si="569"/>
        <v>0</v>
      </c>
      <c r="D747">
        <f t="shared" si="589"/>
        <v>0</v>
      </c>
      <c r="E747">
        <f t="shared" ca="1" si="590"/>
        <v>0</v>
      </c>
      <c r="F747">
        <f t="shared" si="570"/>
        <v>0</v>
      </c>
      <c r="G747">
        <f t="shared" si="591"/>
        <v>0</v>
      </c>
      <c r="H747">
        <f t="shared" si="592"/>
        <v>0</v>
      </c>
      <c r="I747" s="19">
        <f t="shared" si="593"/>
        <v>0</v>
      </c>
      <c r="J747" s="26">
        <f t="shared" si="594"/>
        <v>0</v>
      </c>
      <c r="L747" s="19">
        <f t="shared" si="595"/>
        <v>0</v>
      </c>
      <c r="M747" s="26">
        <f t="shared" si="571"/>
        <v>0</v>
      </c>
      <c r="N747" s="18">
        <f t="shared" si="596"/>
        <v>0</v>
      </c>
      <c r="O747" s="18">
        <f t="shared" si="597"/>
        <v>0</v>
      </c>
      <c r="P747" s="18">
        <f t="shared" si="598"/>
        <v>0</v>
      </c>
      <c r="Q747" s="18">
        <f t="shared" si="599"/>
        <v>0</v>
      </c>
      <c r="R747" s="18">
        <f t="shared" si="600"/>
        <v>0</v>
      </c>
      <c r="S747" s="26">
        <f t="shared" si="601"/>
        <v>0</v>
      </c>
      <c r="T747" s="27">
        <f t="shared" si="602"/>
        <v>0</v>
      </c>
      <c r="U747" s="27"/>
      <c r="V747" s="19">
        <f t="shared" si="572"/>
        <v>0</v>
      </c>
      <c r="W747" s="19">
        <f t="shared" ca="1" si="573"/>
        <v>0</v>
      </c>
      <c r="X747" s="19">
        <f t="shared" si="574"/>
        <v>0</v>
      </c>
      <c r="Y747" s="19">
        <f t="shared" si="575"/>
        <v>0</v>
      </c>
      <c r="Z747" s="19">
        <f t="shared" si="568"/>
        <v>0</v>
      </c>
      <c r="AA747" s="19">
        <f t="shared" ca="1" si="603"/>
        <v>0</v>
      </c>
      <c r="AB747">
        <f t="shared" si="566"/>
        <v>0</v>
      </c>
      <c r="AC747" s="19">
        <f t="shared" si="576"/>
        <v>0</v>
      </c>
      <c r="AD747" s="29">
        <f t="shared" si="567"/>
        <v>0</v>
      </c>
      <c r="AE747" s="19">
        <f t="shared" ca="1" si="577"/>
        <v>0</v>
      </c>
      <c r="AF747" s="29">
        <f t="shared" ca="1" si="604"/>
        <v>0</v>
      </c>
      <c r="AG747" s="19"/>
      <c r="AH747" s="19">
        <f t="shared" si="578"/>
        <v>0</v>
      </c>
      <c r="AI747" s="19">
        <f>SUM($AH$23:AH747)</f>
        <v>100000</v>
      </c>
      <c r="AJ747" s="19">
        <f t="shared" si="605"/>
        <v>169789.42190620481</v>
      </c>
      <c r="AK747" s="19">
        <f t="shared" ca="1" si="606"/>
        <v>169789.42190620481</v>
      </c>
      <c r="AL747" s="20">
        <f ca="1">IF($F$13,OFFSET(product_specs!$J$5,MIN(10,saving_model!AZ747),saving_model!$G$14),0)</f>
        <v>0</v>
      </c>
      <c r="AM747" s="19">
        <f t="shared" si="607"/>
        <v>169789.42190620481</v>
      </c>
      <c r="AN747" s="19">
        <f t="shared" si="616"/>
        <v>170045.39696814149</v>
      </c>
      <c r="AO747" s="19">
        <f t="shared" si="608"/>
        <v>0</v>
      </c>
      <c r="AP747" s="19">
        <f t="shared" si="609"/>
        <v>0</v>
      </c>
      <c r="AQ747" s="18">
        <f t="shared" si="579"/>
        <v>141.70449747345126</v>
      </c>
      <c r="AR747" s="18">
        <f t="shared" si="610"/>
        <v>0</v>
      </c>
      <c r="AS747" s="18">
        <f t="shared" si="611"/>
        <v>-228.54112892643573</v>
      </c>
      <c r="AT747" s="3">
        <f>return!Q730</f>
        <v>-1.3451216133274491E-3</v>
      </c>
      <c r="AU747" s="8">
        <f t="shared" si="580"/>
        <v>1.3510944997041674</v>
      </c>
      <c r="AV747">
        <f t="shared" si="581"/>
        <v>0</v>
      </c>
      <c r="AW747">
        <f t="shared" si="582"/>
        <v>0</v>
      </c>
      <c r="AX747">
        <f t="shared" si="612"/>
        <v>0</v>
      </c>
      <c r="AY747">
        <f t="shared" si="583"/>
        <v>0</v>
      </c>
      <c r="AZ747">
        <f t="shared" si="584"/>
        <v>60</v>
      </c>
      <c r="BA747">
        <f t="shared" si="585"/>
        <v>5</v>
      </c>
      <c r="BB747">
        <f t="shared" si="613"/>
        <v>8.1709400070986149E-3</v>
      </c>
      <c r="BC747">
        <f t="shared" si="586"/>
        <v>9.376267690156434E-2</v>
      </c>
      <c r="BD747">
        <f>VLOOKUP(MIN(90,BE747),mortality!$A$4:$G$76,saving_model!BA747+2,FALSE)</f>
        <v>4.688133845078217E-2</v>
      </c>
      <c r="BE747">
        <f t="shared" si="587"/>
        <v>109</v>
      </c>
      <c r="BF747" s="9">
        <f t="shared" si="614"/>
        <v>8.3717735912058888E-4</v>
      </c>
      <c r="BG747" s="7">
        <f>VLOOKUP(saving_model!AZ747,lapse!$B$4:$C$134,2,FALSE)</f>
        <v>0.01</v>
      </c>
      <c r="BI747">
        <f>discount_curve!K731</f>
        <v>0.42281535091286443</v>
      </c>
    </row>
    <row r="748" spans="1:61" x14ac:dyDescent="0.55000000000000004">
      <c r="A748">
        <f t="shared" si="615"/>
        <v>725</v>
      </c>
      <c r="B748" s="19">
        <f t="shared" ca="1" si="588"/>
        <v>0</v>
      </c>
      <c r="C748">
        <f t="shared" si="569"/>
        <v>0</v>
      </c>
      <c r="D748">
        <f t="shared" si="589"/>
        <v>0</v>
      </c>
      <c r="E748">
        <f t="shared" ca="1" si="590"/>
        <v>0</v>
      </c>
      <c r="F748">
        <f t="shared" si="570"/>
        <v>0</v>
      </c>
      <c r="G748">
        <f t="shared" si="591"/>
        <v>0</v>
      </c>
      <c r="H748">
        <f t="shared" si="592"/>
        <v>0</v>
      </c>
      <c r="I748" s="19">
        <f t="shared" si="593"/>
        <v>0</v>
      </c>
      <c r="J748" s="26">
        <f t="shared" si="594"/>
        <v>0</v>
      </c>
      <c r="L748" s="19">
        <f t="shared" si="595"/>
        <v>0</v>
      </c>
      <c r="M748" s="26">
        <f t="shared" si="571"/>
        <v>0</v>
      </c>
      <c r="N748" s="18">
        <f t="shared" si="596"/>
        <v>0</v>
      </c>
      <c r="O748" s="18">
        <f t="shared" si="597"/>
        <v>0</v>
      </c>
      <c r="P748" s="18">
        <f t="shared" si="598"/>
        <v>0</v>
      </c>
      <c r="Q748" s="18">
        <f t="shared" si="599"/>
        <v>0</v>
      </c>
      <c r="R748" s="18">
        <f t="shared" si="600"/>
        <v>0</v>
      </c>
      <c r="S748" s="26">
        <f t="shared" si="601"/>
        <v>0</v>
      </c>
      <c r="T748" s="27">
        <f t="shared" si="602"/>
        <v>0</v>
      </c>
      <c r="U748" s="27"/>
      <c r="V748" s="19">
        <f t="shared" si="572"/>
        <v>0</v>
      </c>
      <c r="W748" s="19">
        <f t="shared" ca="1" si="573"/>
        <v>0</v>
      </c>
      <c r="X748" s="19">
        <f t="shared" si="574"/>
        <v>0</v>
      </c>
      <c r="Y748" s="19">
        <f t="shared" si="575"/>
        <v>0</v>
      </c>
      <c r="Z748" s="19">
        <f t="shared" si="568"/>
        <v>0</v>
      </c>
      <c r="AA748" s="19">
        <f t="shared" ca="1" si="603"/>
        <v>0</v>
      </c>
      <c r="AB748">
        <f t="shared" si="566"/>
        <v>0</v>
      </c>
      <c r="AC748" s="19">
        <f t="shared" si="576"/>
        <v>0</v>
      </c>
      <c r="AD748" s="29">
        <f t="shared" si="567"/>
        <v>0</v>
      </c>
      <c r="AE748" s="19">
        <f t="shared" ca="1" si="577"/>
        <v>0</v>
      </c>
      <c r="AF748" s="29">
        <f t="shared" ca="1" si="604"/>
        <v>0</v>
      </c>
      <c r="AG748" s="19"/>
      <c r="AH748" s="19">
        <f t="shared" si="578"/>
        <v>0</v>
      </c>
      <c r="AI748" s="19">
        <f>SUM($AH$23:AH748)</f>
        <v>100000</v>
      </c>
      <c r="AJ748" s="19">
        <f t="shared" si="605"/>
        <v>169706.97922523372</v>
      </c>
      <c r="AK748" s="19">
        <f t="shared" ca="1" si="606"/>
        <v>169706.97922523372</v>
      </c>
      <c r="AL748" s="20">
        <f ca="1">IF($F$13,OFFSET(product_specs!$J$5,MIN(10,saving_model!AZ748),saving_model!$G$14),0)</f>
        <v>0</v>
      </c>
      <c r="AM748" s="19">
        <f t="shared" si="607"/>
        <v>169706.97922523372</v>
      </c>
      <c r="AN748" s="19">
        <f t="shared" si="616"/>
        <v>169675.15134174158</v>
      </c>
      <c r="AO748" s="19">
        <f t="shared" si="608"/>
        <v>0</v>
      </c>
      <c r="AP748" s="19">
        <f t="shared" si="609"/>
        <v>0</v>
      </c>
      <c r="AQ748" s="18">
        <f t="shared" si="579"/>
        <v>141.39595945145132</v>
      </c>
      <c r="AR748" s="18">
        <f t="shared" si="610"/>
        <v>0</v>
      </c>
      <c r="AS748" s="18">
        <f t="shared" si="611"/>
        <v>346.44768588716408</v>
      </c>
      <c r="AT748" s="3">
        <f>return!Q731</f>
        <v>2.0435321868848E-3</v>
      </c>
      <c r="AU748" s="8">
        <f t="shared" si="580"/>
        <v>1.3516561697443261</v>
      </c>
      <c r="AV748">
        <f t="shared" si="581"/>
        <v>0</v>
      </c>
      <c r="AW748">
        <f t="shared" si="582"/>
        <v>0</v>
      </c>
      <c r="AX748">
        <f t="shared" si="612"/>
        <v>0</v>
      </c>
      <c r="AY748">
        <f t="shared" si="583"/>
        <v>0</v>
      </c>
      <c r="AZ748">
        <f t="shared" si="584"/>
        <v>60</v>
      </c>
      <c r="BA748">
        <f t="shared" si="585"/>
        <v>5</v>
      </c>
      <c r="BB748">
        <f t="shared" si="613"/>
        <v>8.1709400070986149E-3</v>
      </c>
      <c r="BC748">
        <f t="shared" si="586"/>
        <v>9.376267690156434E-2</v>
      </c>
      <c r="BD748">
        <f>VLOOKUP(MIN(90,BE748),mortality!$A$4:$G$76,saving_model!BA748+2,FALSE)</f>
        <v>4.688133845078217E-2</v>
      </c>
      <c r="BE748">
        <f t="shared" si="587"/>
        <v>109</v>
      </c>
      <c r="BF748" s="9">
        <f t="shared" si="614"/>
        <v>8.3717735912058888E-4</v>
      </c>
      <c r="BG748" s="7">
        <f>VLOOKUP(saving_model!AZ748,lapse!$B$4:$C$134,2,FALSE)</f>
        <v>0.01</v>
      </c>
      <c r="BI748">
        <f>discount_curve!K732</f>
        <v>0.42231293171111212</v>
      </c>
    </row>
    <row r="749" spans="1:61" x14ac:dyDescent="0.55000000000000004">
      <c r="A749">
        <f t="shared" si="615"/>
        <v>726</v>
      </c>
      <c r="B749" s="19">
        <f t="shared" ca="1" si="588"/>
        <v>0</v>
      </c>
      <c r="C749">
        <f t="shared" si="569"/>
        <v>0</v>
      </c>
      <c r="D749">
        <f t="shared" si="589"/>
        <v>0</v>
      </c>
      <c r="E749">
        <f t="shared" ca="1" si="590"/>
        <v>0</v>
      </c>
      <c r="F749">
        <f t="shared" si="570"/>
        <v>0</v>
      </c>
      <c r="G749">
        <f t="shared" si="591"/>
        <v>0</v>
      </c>
      <c r="H749">
        <f t="shared" si="592"/>
        <v>0</v>
      </c>
      <c r="I749" s="19">
        <f t="shared" si="593"/>
        <v>0</v>
      </c>
      <c r="J749" s="26">
        <f t="shared" si="594"/>
        <v>0</v>
      </c>
      <c r="L749" s="19">
        <f t="shared" si="595"/>
        <v>0</v>
      </c>
      <c r="M749" s="26">
        <f t="shared" si="571"/>
        <v>0</v>
      </c>
      <c r="N749" s="18">
        <f t="shared" si="596"/>
        <v>0</v>
      </c>
      <c r="O749" s="18">
        <f t="shared" si="597"/>
        <v>0</v>
      </c>
      <c r="P749" s="18">
        <f t="shared" si="598"/>
        <v>0</v>
      </c>
      <c r="Q749" s="18">
        <f t="shared" si="599"/>
        <v>0</v>
      </c>
      <c r="R749" s="18">
        <f t="shared" si="600"/>
        <v>0</v>
      </c>
      <c r="S749" s="26">
        <f t="shared" si="601"/>
        <v>0</v>
      </c>
      <c r="T749" s="27">
        <f t="shared" si="602"/>
        <v>0</v>
      </c>
      <c r="U749" s="27"/>
      <c r="V749" s="19">
        <f t="shared" si="572"/>
        <v>0</v>
      </c>
      <c r="W749" s="19">
        <f t="shared" ca="1" si="573"/>
        <v>0</v>
      </c>
      <c r="X749" s="19">
        <f t="shared" si="574"/>
        <v>0</v>
      </c>
      <c r="Y749" s="19">
        <f t="shared" si="575"/>
        <v>0</v>
      </c>
      <c r="Z749" s="19">
        <f t="shared" si="568"/>
        <v>0</v>
      </c>
      <c r="AA749" s="19">
        <f t="shared" ca="1" si="603"/>
        <v>0</v>
      </c>
      <c r="AB749">
        <f t="shared" si="566"/>
        <v>0</v>
      </c>
      <c r="AC749" s="19">
        <f t="shared" si="576"/>
        <v>0</v>
      </c>
      <c r="AD749" s="29">
        <f t="shared" si="567"/>
        <v>0</v>
      </c>
      <c r="AE749" s="19">
        <f t="shared" ca="1" si="577"/>
        <v>0</v>
      </c>
      <c r="AF749" s="29">
        <f t="shared" ca="1" si="604"/>
        <v>0</v>
      </c>
      <c r="AG749" s="19"/>
      <c r="AH749" s="19">
        <f t="shared" si="578"/>
        <v>0</v>
      </c>
      <c r="AI749" s="19">
        <f>SUM($AH$23:AH749)</f>
        <v>100000</v>
      </c>
      <c r="AJ749" s="19">
        <f t="shared" si="605"/>
        <v>169340.53403552799</v>
      </c>
      <c r="AK749" s="19">
        <f t="shared" ca="1" si="606"/>
        <v>169340.53403552799</v>
      </c>
      <c r="AL749" s="20">
        <f ca="1">IF($F$13,OFFSET(product_specs!$J$5,MIN(10,saving_model!AZ749),saving_model!$G$14),0)</f>
        <v>0</v>
      </c>
      <c r="AM749" s="19">
        <f t="shared" si="607"/>
        <v>169340.53403552799</v>
      </c>
      <c r="AN749" s="19">
        <f t="shared" si="616"/>
        <v>169880.2030681773</v>
      </c>
      <c r="AO749" s="19">
        <f t="shared" si="608"/>
        <v>0</v>
      </c>
      <c r="AP749" s="19">
        <f t="shared" si="609"/>
        <v>0</v>
      </c>
      <c r="AQ749" s="18">
        <f t="shared" si="579"/>
        <v>141.56683589014776</v>
      </c>
      <c r="AR749" s="18">
        <f t="shared" si="610"/>
        <v>0</v>
      </c>
      <c r="AS749" s="18">
        <f t="shared" si="611"/>
        <v>-796.20439351833738</v>
      </c>
      <c r="AT749" s="3">
        <f>return!Q732</f>
        <v>-4.6907670003235591E-3</v>
      </c>
      <c r="AU749" s="8">
        <f t="shared" si="580"/>
        <v>1.3522180732790583</v>
      </c>
      <c r="AV749">
        <f t="shared" si="581"/>
        <v>0</v>
      </c>
      <c r="AW749">
        <f t="shared" si="582"/>
        <v>0</v>
      </c>
      <c r="AX749">
        <f t="shared" si="612"/>
        <v>0</v>
      </c>
      <c r="AY749">
        <f t="shared" si="583"/>
        <v>0</v>
      </c>
      <c r="AZ749">
        <f t="shared" si="584"/>
        <v>60</v>
      </c>
      <c r="BA749">
        <f t="shared" si="585"/>
        <v>5</v>
      </c>
      <c r="BB749">
        <f t="shared" si="613"/>
        <v>8.1709400070986149E-3</v>
      </c>
      <c r="BC749">
        <f t="shared" si="586"/>
        <v>9.376267690156434E-2</v>
      </c>
      <c r="BD749">
        <f>VLOOKUP(MIN(90,BE749),mortality!$A$4:$G$76,saving_model!BA749+2,FALSE)</f>
        <v>4.688133845078217E-2</v>
      </c>
      <c r="BE749">
        <f t="shared" si="587"/>
        <v>109</v>
      </c>
      <c r="BF749" s="9">
        <f t="shared" si="614"/>
        <v>8.3717735912058888E-4</v>
      </c>
      <c r="BG749" s="7">
        <f>VLOOKUP(saving_model!AZ749,lapse!$B$4:$C$134,2,FALSE)</f>
        <v>0.01</v>
      </c>
      <c r="BI749">
        <f>discount_curve!K733</f>
        <v>0.42181110951950562</v>
      </c>
    </row>
    <row r="750" spans="1:61" x14ac:dyDescent="0.55000000000000004">
      <c r="A750">
        <f t="shared" si="615"/>
        <v>727</v>
      </c>
      <c r="B750" s="19">
        <f t="shared" ca="1" si="588"/>
        <v>0</v>
      </c>
      <c r="C750">
        <f t="shared" si="569"/>
        <v>0</v>
      </c>
      <c r="D750">
        <f t="shared" si="589"/>
        <v>0</v>
      </c>
      <c r="E750">
        <f t="shared" ca="1" si="590"/>
        <v>0</v>
      </c>
      <c r="F750">
        <f t="shared" si="570"/>
        <v>0</v>
      </c>
      <c r="G750">
        <f t="shared" si="591"/>
        <v>0</v>
      </c>
      <c r="H750">
        <f t="shared" si="592"/>
        <v>0</v>
      </c>
      <c r="I750" s="19">
        <f t="shared" si="593"/>
        <v>0</v>
      </c>
      <c r="J750" s="26">
        <f t="shared" si="594"/>
        <v>0</v>
      </c>
      <c r="L750" s="19">
        <f t="shared" si="595"/>
        <v>0</v>
      </c>
      <c r="M750" s="26">
        <f t="shared" si="571"/>
        <v>0</v>
      </c>
      <c r="N750" s="18">
        <f t="shared" si="596"/>
        <v>0</v>
      </c>
      <c r="O750" s="18">
        <f t="shared" si="597"/>
        <v>0</v>
      </c>
      <c r="P750" s="18">
        <f t="shared" si="598"/>
        <v>0</v>
      </c>
      <c r="Q750" s="18">
        <f t="shared" si="599"/>
        <v>0</v>
      </c>
      <c r="R750" s="18">
        <f t="shared" si="600"/>
        <v>0</v>
      </c>
      <c r="S750" s="26">
        <f t="shared" si="601"/>
        <v>0</v>
      </c>
      <c r="T750" s="27">
        <f t="shared" si="602"/>
        <v>0</v>
      </c>
      <c r="U750" s="27"/>
      <c r="V750" s="19">
        <f t="shared" si="572"/>
        <v>0</v>
      </c>
      <c r="W750" s="19">
        <f t="shared" ca="1" si="573"/>
        <v>0</v>
      </c>
      <c r="X750" s="19">
        <f t="shared" si="574"/>
        <v>0</v>
      </c>
      <c r="Y750" s="19">
        <f t="shared" si="575"/>
        <v>0</v>
      </c>
      <c r="Z750" s="19">
        <f t="shared" si="568"/>
        <v>0</v>
      </c>
      <c r="AA750" s="19">
        <f t="shared" ca="1" si="603"/>
        <v>0</v>
      </c>
      <c r="AB750">
        <f t="shared" si="566"/>
        <v>0</v>
      </c>
      <c r="AC750" s="19">
        <f t="shared" si="576"/>
        <v>0</v>
      </c>
      <c r="AD750" s="29">
        <f t="shared" si="567"/>
        <v>0</v>
      </c>
      <c r="AE750" s="19">
        <f t="shared" ca="1" si="577"/>
        <v>0</v>
      </c>
      <c r="AF750" s="29">
        <f t="shared" ca="1" si="604"/>
        <v>0</v>
      </c>
      <c r="AG750" s="19"/>
      <c r="AH750" s="19">
        <f t="shared" si="578"/>
        <v>0</v>
      </c>
      <c r="AI750" s="19">
        <f>SUM($AH$23:AH750)</f>
        <v>100000</v>
      </c>
      <c r="AJ750" s="19">
        <f t="shared" si="605"/>
        <v>167231.77915092083</v>
      </c>
      <c r="AK750" s="19">
        <f t="shared" ca="1" si="606"/>
        <v>167231.77915092083</v>
      </c>
      <c r="AL750" s="20">
        <f ca="1">IF($F$13,OFFSET(product_specs!$J$5,MIN(10,saving_model!AZ750),saving_model!$G$14),0)</f>
        <v>0</v>
      </c>
      <c r="AM750" s="19">
        <f t="shared" si="607"/>
        <v>167231.77915092083</v>
      </c>
      <c r="AN750" s="19">
        <f t="shared" si="616"/>
        <v>168942.43183876883</v>
      </c>
      <c r="AO750" s="19">
        <f t="shared" si="608"/>
        <v>0</v>
      </c>
      <c r="AP750" s="19">
        <f t="shared" si="609"/>
        <v>0</v>
      </c>
      <c r="AQ750" s="18">
        <f t="shared" si="579"/>
        <v>140.78535986564069</v>
      </c>
      <c r="AR750" s="18">
        <f t="shared" si="610"/>
        <v>0</v>
      </c>
      <c r="AS750" s="18">
        <f t="shared" si="611"/>
        <v>-3139.7346559647322</v>
      </c>
      <c r="AT750" s="3">
        <f>return!Q733</f>
        <v>-1.8600142365063577E-2</v>
      </c>
      <c r="AU750" s="8">
        <f t="shared" si="580"/>
        <v>1.3527802104054312</v>
      </c>
      <c r="AV750">
        <f t="shared" si="581"/>
        <v>0</v>
      </c>
      <c r="AW750">
        <f t="shared" si="582"/>
        <v>0</v>
      </c>
      <c r="AX750">
        <f t="shared" si="612"/>
        <v>0</v>
      </c>
      <c r="AY750">
        <f t="shared" si="583"/>
        <v>0</v>
      </c>
      <c r="AZ750">
        <f t="shared" si="584"/>
        <v>60</v>
      </c>
      <c r="BA750">
        <f t="shared" si="585"/>
        <v>5</v>
      </c>
      <c r="BB750">
        <f t="shared" si="613"/>
        <v>8.1709400070986149E-3</v>
      </c>
      <c r="BC750">
        <f t="shared" si="586"/>
        <v>9.376267690156434E-2</v>
      </c>
      <c r="BD750">
        <f>VLOOKUP(MIN(90,BE750),mortality!$A$4:$G$76,saving_model!BA750+2,FALSE)</f>
        <v>4.688133845078217E-2</v>
      </c>
      <c r="BE750">
        <f t="shared" si="587"/>
        <v>109</v>
      </c>
      <c r="BF750" s="9">
        <f t="shared" si="614"/>
        <v>8.3717735912058888E-4</v>
      </c>
      <c r="BG750" s="7">
        <f>VLOOKUP(saving_model!AZ750,lapse!$B$4:$C$134,2,FALSE)</f>
        <v>0.01</v>
      </c>
      <c r="BI750">
        <f>discount_curve!K734</f>
        <v>0.42130988362863503</v>
      </c>
    </row>
    <row r="751" spans="1:61" x14ac:dyDescent="0.55000000000000004">
      <c r="A751">
        <f t="shared" si="615"/>
        <v>728</v>
      </c>
      <c r="B751" s="19">
        <f t="shared" ca="1" si="588"/>
        <v>0</v>
      </c>
      <c r="C751">
        <f t="shared" si="569"/>
        <v>0</v>
      </c>
      <c r="D751">
        <f t="shared" si="589"/>
        <v>0</v>
      </c>
      <c r="E751">
        <f t="shared" ca="1" si="590"/>
        <v>0</v>
      </c>
      <c r="F751">
        <f t="shared" si="570"/>
        <v>0</v>
      </c>
      <c r="G751">
        <f t="shared" si="591"/>
        <v>0</v>
      </c>
      <c r="H751">
        <f t="shared" si="592"/>
        <v>0</v>
      </c>
      <c r="I751" s="19">
        <f t="shared" si="593"/>
        <v>0</v>
      </c>
      <c r="J751" s="26">
        <f t="shared" si="594"/>
        <v>0</v>
      </c>
      <c r="L751" s="19">
        <f t="shared" si="595"/>
        <v>0</v>
      </c>
      <c r="M751" s="26">
        <f t="shared" si="571"/>
        <v>0</v>
      </c>
      <c r="N751" s="18">
        <f t="shared" si="596"/>
        <v>0</v>
      </c>
      <c r="O751" s="18">
        <f t="shared" si="597"/>
        <v>0</v>
      </c>
      <c r="P751" s="18">
        <f t="shared" si="598"/>
        <v>0</v>
      </c>
      <c r="Q751" s="18">
        <f t="shared" si="599"/>
        <v>0</v>
      </c>
      <c r="R751" s="18">
        <f t="shared" si="600"/>
        <v>0</v>
      </c>
      <c r="S751" s="26">
        <f t="shared" si="601"/>
        <v>0</v>
      </c>
      <c r="T751" s="27">
        <f t="shared" si="602"/>
        <v>0</v>
      </c>
      <c r="U751" s="27"/>
      <c r="V751" s="19">
        <f t="shared" si="572"/>
        <v>0</v>
      </c>
      <c r="W751" s="19">
        <f t="shared" ca="1" si="573"/>
        <v>0</v>
      </c>
      <c r="X751" s="19">
        <f t="shared" si="574"/>
        <v>0</v>
      </c>
      <c r="Y751" s="19">
        <f t="shared" si="575"/>
        <v>0</v>
      </c>
      <c r="Z751" s="19">
        <f t="shared" si="568"/>
        <v>0</v>
      </c>
      <c r="AA751" s="19">
        <f t="shared" ca="1" si="603"/>
        <v>0</v>
      </c>
      <c r="AB751">
        <f t="shared" si="566"/>
        <v>0</v>
      </c>
      <c r="AC751" s="19">
        <f t="shared" si="576"/>
        <v>0</v>
      </c>
      <c r="AD751" s="29">
        <f t="shared" si="567"/>
        <v>0</v>
      </c>
      <c r="AE751" s="19">
        <f t="shared" ca="1" si="577"/>
        <v>0</v>
      </c>
      <c r="AF751" s="29">
        <f t="shared" ca="1" si="604"/>
        <v>0</v>
      </c>
      <c r="AG751" s="19"/>
      <c r="AH751" s="19">
        <f t="shared" si="578"/>
        <v>0</v>
      </c>
      <c r="AI751" s="19">
        <f>SUM($AH$23:AH751)</f>
        <v>100000</v>
      </c>
      <c r="AJ751" s="19">
        <f t="shared" si="605"/>
        <v>165636.48473992839</v>
      </c>
      <c r="AK751" s="19">
        <f t="shared" ca="1" si="606"/>
        <v>165636.48473992839</v>
      </c>
      <c r="AL751" s="20">
        <f ca="1">IF($F$13,OFFSET(product_specs!$J$5,MIN(10,saving_model!AZ751),saving_model!$G$14),0)</f>
        <v>0</v>
      </c>
      <c r="AM751" s="19">
        <f t="shared" si="607"/>
        <v>165636.48473992839</v>
      </c>
      <c r="AN751" s="19">
        <f t="shared" si="616"/>
        <v>165661.91182293845</v>
      </c>
      <c r="AO751" s="19">
        <f t="shared" si="608"/>
        <v>0</v>
      </c>
      <c r="AP751" s="19">
        <f t="shared" si="609"/>
        <v>0</v>
      </c>
      <c r="AQ751" s="18">
        <f t="shared" si="579"/>
        <v>138.05159318578202</v>
      </c>
      <c r="AR751" s="18">
        <f t="shared" si="610"/>
        <v>0</v>
      </c>
      <c r="AS751" s="18">
        <f t="shared" si="611"/>
        <v>225.24902035146911</v>
      </c>
      <c r="AT751" s="3">
        <f>return!Q734</f>
        <v>1.3608250800749566E-3</v>
      </c>
      <c r="AU751" s="8">
        <f t="shared" si="580"/>
        <v>1.3533425812205524</v>
      </c>
      <c r="AV751">
        <f t="shared" si="581"/>
        <v>0</v>
      </c>
      <c r="AW751">
        <f t="shared" si="582"/>
        <v>0</v>
      </c>
      <c r="AX751">
        <f t="shared" si="612"/>
        <v>0</v>
      </c>
      <c r="AY751">
        <f t="shared" si="583"/>
        <v>0</v>
      </c>
      <c r="AZ751">
        <f t="shared" si="584"/>
        <v>60</v>
      </c>
      <c r="BA751">
        <f t="shared" si="585"/>
        <v>5</v>
      </c>
      <c r="BB751">
        <f t="shared" si="613"/>
        <v>8.1709400070986149E-3</v>
      </c>
      <c r="BC751">
        <f t="shared" si="586"/>
        <v>9.376267690156434E-2</v>
      </c>
      <c r="BD751">
        <f>VLOOKUP(MIN(90,BE751),mortality!$A$4:$G$76,saving_model!BA751+2,FALSE)</f>
        <v>4.688133845078217E-2</v>
      </c>
      <c r="BE751">
        <f t="shared" si="587"/>
        <v>109</v>
      </c>
      <c r="BF751" s="9">
        <f t="shared" si="614"/>
        <v>8.3717735912058888E-4</v>
      </c>
      <c r="BG751" s="7">
        <f>VLOOKUP(saving_model!AZ751,lapse!$B$4:$C$134,2,FALSE)</f>
        <v>0.01</v>
      </c>
      <c r="BI751">
        <f>discount_curve!K735</f>
        <v>0.42080925332993374</v>
      </c>
    </row>
    <row r="752" spans="1:61" x14ac:dyDescent="0.55000000000000004">
      <c r="A752">
        <f t="shared" si="615"/>
        <v>729</v>
      </c>
      <c r="B752" s="19">
        <f t="shared" ca="1" si="588"/>
        <v>0</v>
      </c>
      <c r="C752">
        <f t="shared" si="569"/>
        <v>0</v>
      </c>
      <c r="D752">
        <f t="shared" si="589"/>
        <v>0</v>
      </c>
      <c r="E752">
        <f t="shared" ca="1" si="590"/>
        <v>0</v>
      </c>
      <c r="F752">
        <f t="shared" si="570"/>
        <v>0</v>
      </c>
      <c r="G752">
        <f t="shared" si="591"/>
        <v>0</v>
      </c>
      <c r="H752">
        <f t="shared" si="592"/>
        <v>0</v>
      </c>
      <c r="I752" s="19">
        <f t="shared" si="593"/>
        <v>0</v>
      </c>
      <c r="J752" s="26">
        <f t="shared" si="594"/>
        <v>0</v>
      </c>
      <c r="L752" s="19">
        <f t="shared" si="595"/>
        <v>0</v>
      </c>
      <c r="M752" s="26">
        <f t="shared" si="571"/>
        <v>0</v>
      </c>
      <c r="N752" s="18">
        <f t="shared" si="596"/>
        <v>0</v>
      </c>
      <c r="O752" s="18">
        <f t="shared" si="597"/>
        <v>0</v>
      </c>
      <c r="P752" s="18">
        <f t="shared" si="598"/>
        <v>0</v>
      </c>
      <c r="Q752" s="18">
        <f t="shared" si="599"/>
        <v>0</v>
      </c>
      <c r="R752" s="18">
        <f t="shared" si="600"/>
        <v>0</v>
      </c>
      <c r="S752" s="26">
        <f t="shared" si="601"/>
        <v>0</v>
      </c>
      <c r="T752" s="27">
        <f t="shared" si="602"/>
        <v>0</v>
      </c>
      <c r="U752" s="27"/>
      <c r="V752" s="19">
        <f t="shared" si="572"/>
        <v>0</v>
      </c>
      <c r="W752" s="19">
        <f t="shared" ca="1" si="573"/>
        <v>0</v>
      </c>
      <c r="X752" s="19">
        <f t="shared" si="574"/>
        <v>0</v>
      </c>
      <c r="Y752" s="19">
        <f t="shared" si="575"/>
        <v>0</v>
      </c>
      <c r="Z752" s="19">
        <f t="shared" si="568"/>
        <v>0</v>
      </c>
      <c r="AA752" s="19">
        <f t="shared" ca="1" si="603"/>
        <v>0</v>
      </c>
      <c r="AB752">
        <f t="shared" si="566"/>
        <v>0</v>
      </c>
      <c r="AC752" s="19">
        <f t="shared" si="576"/>
        <v>0</v>
      </c>
      <c r="AD752" s="29">
        <f t="shared" si="567"/>
        <v>0</v>
      </c>
      <c r="AE752" s="19">
        <f t="shared" ca="1" si="577"/>
        <v>0</v>
      </c>
      <c r="AF752" s="29">
        <f t="shared" ca="1" si="604"/>
        <v>0</v>
      </c>
      <c r="AG752" s="19"/>
      <c r="AH752" s="19">
        <f t="shared" si="578"/>
        <v>0</v>
      </c>
      <c r="AI752" s="19">
        <f>SUM($AH$23:AH752)</f>
        <v>100000</v>
      </c>
      <c r="AJ752" s="19">
        <f t="shared" si="605"/>
        <v>166268.31130113109</v>
      </c>
      <c r="AK752" s="19">
        <f t="shared" ca="1" si="606"/>
        <v>166268.31130113109</v>
      </c>
      <c r="AL752" s="20">
        <f ca="1">IF($F$13,OFFSET(product_specs!$J$5,MIN(10,saving_model!AZ752),saving_model!$G$14),0)</f>
        <v>0</v>
      </c>
      <c r="AM752" s="19">
        <f t="shared" si="607"/>
        <v>166268.31130113109</v>
      </c>
      <c r="AN752" s="19">
        <f t="shared" si="616"/>
        <v>165749.10925010414</v>
      </c>
      <c r="AO752" s="19">
        <f t="shared" si="608"/>
        <v>0</v>
      </c>
      <c r="AP752" s="19">
        <f t="shared" si="609"/>
        <v>0</v>
      </c>
      <c r="AQ752" s="18">
        <f t="shared" si="579"/>
        <v>138.12425770842012</v>
      </c>
      <c r="AR752" s="18">
        <f t="shared" si="610"/>
        <v>0</v>
      </c>
      <c r="AS752" s="18">
        <f t="shared" si="611"/>
        <v>1314.6526174707685</v>
      </c>
      <c r="AT752" s="3">
        <f>return!Q735</f>
        <v>7.9381969591638679E-3</v>
      </c>
      <c r="AU752" s="8">
        <f t="shared" si="580"/>
        <v>1.3539051858215696</v>
      </c>
      <c r="AV752">
        <f t="shared" si="581"/>
        <v>0</v>
      </c>
      <c r="AW752">
        <f t="shared" si="582"/>
        <v>0</v>
      </c>
      <c r="AX752">
        <f t="shared" si="612"/>
        <v>0</v>
      </c>
      <c r="AY752">
        <f t="shared" si="583"/>
        <v>0</v>
      </c>
      <c r="AZ752">
        <f t="shared" si="584"/>
        <v>60</v>
      </c>
      <c r="BA752">
        <f t="shared" si="585"/>
        <v>5</v>
      </c>
      <c r="BB752">
        <f t="shared" si="613"/>
        <v>8.1709400070986149E-3</v>
      </c>
      <c r="BC752">
        <f t="shared" si="586"/>
        <v>9.376267690156434E-2</v>
      </c>
      <c r="BD752">
        <f>VLOOKUP(MIN(90,BE752),mortality!$A$4:$G$76,saving_model!BA752+2,FALSE)</f>
        <v>4.688133845078217E-2</v>
      </c>
      <c r="BE752">
        <f t="shared" si="587"/>
        <v>109</v>
      </c>
      <c r="BF752" s="9">
        <f t="shared" si="614"/>
        <v>8.3717735912058888E-4</v>
      </c>
      <c r="BG752" s="7">
        <f>VLOOKUP(saving_model!AZ752,lapse!$B$4:$C$134,2,FALSE)</f>
        <v>0.01</v>
      </c>
      <c r="BI752">
        <f>discount_curve!K736</f>
        <v>0.42030921791567655</v>
      </c>
    </row>
    <row r="753" spans="1:61" x14ac:dyDescent="0.55000000000000004">
      <c r="A753">
        <f t="shared" si="615"/>
        <v>730</v>
      </c>
      <c r="B753" s="19">
        <f t="shared" ca="1" si="588"/>
        <v>0</v>
      </c>
      <c r="C753">
        <f t="shared" si="569"/>
        <v>0</v>
      </c>
      <c r="D753">
        <f t="shared" si="589"/>
        <v>0</v>
      </c>
      <c r="E753">
        <f t="shared" ca="1" si="590"/>
        <v>0</v>
      </c>
      <c r="F753">
        <f t="shared" si="570"/>
        <v>0</v>
      </c>
      <c r="G753">
        <f t="shared" si="591"/>
        <v>0</v>
      </c>
      <c r="H753">
        <f t="shared" si="592"/>
        <v>0</v>
      </c>
      <c r="I753" s="19">
        <f t="shared" si="593"/>
        <v>0</v>
      </c>
      <c r="J753" s="26">
        <f t="shared" si="594"/>
        <v>0</v>
      </c>
      <c r="L753" s="19">
        <f t="shared" si="595"/>
        <v>0</v>
      </c>
      <c r="M753" s="26">
        <f t="shared" si="571"/>
        <v>0</v>
      </c>
      <c r="N753" s="18">
        <f t="shared" si="596"/>
        <v>0</v>
      </c>
      <c r="O753" s="18">
        <f t="shared" si="597"/>
        <v>0</v>
      </c>
      <c r="P753" s="18">
        <f t="shared" si="598"/>
        <v>0</v>
      </c>
      <c r="Q753" s="18">
        <f t="shared" si="599"/>
        <v>0</v>
      </c>
      <c r="R753" s="18">
        <f t="shared" si="600"/>
        <v>0</v>
      </c>
      <c r="S753" s="26">
        <f t="shared" si="601"/>
        <v>0</v>
      </c>
      <c r="T753" s="27">
        <f t="shared" si="602"/>
        <v>0</v>
      </c>
      <c r="U753" s="27"/>
      <c r="V753" s="19">
        <f t="shared" si="572"/>
        <v>0</v>
      </c>
      <c r="W753" s="19">
        <f t="shared" ca="1" si="573"/>
        <v>0</v>
      </c>
      <c r="X753" s="19">
        <f t="shared" si="574"/>
        <v>0</v>
      </c>
      <c r="Y753" s="19">
        <f t="shared" si="575"/>
        <v>0</v>
      </c>
      <c r="Z753" s="19">
        <f t="shared" si="568"/>
        <v>0</v>
      </c>
      <c r="AA753" s="19">
        <f t="shared" ca="1" si="603"/>
        <v>0</v>
      </c>
      <c r="AB753">
        <f t="shared" si="566"/>
        <v>0</v>
      </c>
      <c r="AC753" s="19">
        <f t="shared" si="576"/>
        <v>0</v>
      </c>
      <c r="AD753" s="29">
        <f t="shared" si="567"/>
        <v>0</v>
      </c>
      <c r="AE753" s="19">
        <f t="shared" ca="1" si="577"/>
        <v>0</v>
      </c>
      <c r="AF753" s="29">
        <f t="shared" ca="1" si="604"/>
        <v>0</v>
      </c>
      <c r="AG753" s="19"/>
      <c r="AH753" s="19">
        <f t="shared" si="578"/>
        <v>0</v>
      </c>
      <c r="AI753" s="19">
        <f>SUM($AH$23:AH753)</f>
        <v>100000</v>
      </c>
      <c r="AJ753" s="19">
        <f t="shared" si="605"/>
        <v>166890.01927140614</v>
      </c>
      <c r="AK753" s="19">
        <f t="shared" ca="1" si="606"/>
        <v>166890.01927140614</v>
      </c>
      <c r="AL753" s="20">
        <f ca="1">IF($F$13,OFFSET(product_specs!$J$5,MIN(10,saving_model!AZ753),saving_model!$G$14),0)</f>
        <v>0</v>
      </c>
      <c r="AM753" s="19">
        <f t="shared" si="607"/>
        <v>166890.01927140614</v>
      </c>
      <c r="AN753" s="19">
        <f t="shared" si="616"/>
        <v>166925.63760986648</v>
      </c>
      <c r="AO753" s="19">
        <f t="shared" si="608"/>
        <v>0</v>
      </c>
      <c r="AP753" s="19">
        <f t="shared" si="609"/>
        <v>0</v>
      </c>
      <c r="AQ753" s="18">
        <f t="shared" si="579"/>
        <v>139.10469800822207</v>
      </c>
      <c r="AR753" s="18">
        <f t="shared" si="610"/>
        <v>0</v>
      </c>
      <c r="AS753" s="18">
        <f t="shared" si="611"/>
        <v>206.97271909576443</v>
      </c>
      <c r="AT753" s="3">
        <f>return!Q736</f>
        <v>1.2409438309095577E-3</v>
      </c>
      <c r="AU753" s="8">
        <f t="shared" si="580"/>
        <v>1.3544680243056713</v>
      </c>
      <c r="AV753">
        <f t="shared" si="581"/>
        <v>0</v>
      </c>
      <c r="AW753">
        <f t="shared" si="582"/>
        <v>0</v>
      </c>
      <c r="AX753">
        <f t="shared" si="612"/>
        <v>0</v>
      </c>
      <c r="AY753">
        <f t="shared" si="583"/>
        <v>0</v>
      </c>
      <c r="AZ753">
        <f t="shared" si="584"/>
        <v>60</v>
      </c>
      <c r="BA753">
        <f t="shared" si="585"/>
        <v>5</v>
      </c>
      <c r="BB753">
        <f t="shared" si="613"/>
        <v>8.1709400070986149E-3</v>
      </c>
      <c r="BC753">
        <f t="shared" si="586"/>
        <v>9.376267690156434E-2</v>
      </c>
      <c r="BD753">
        <f>VLOOKUP(MIN(90,BE753),mortality!$A$4:$G$76,saving_model!BA753+2,FALSE)</f>
        <v>4.688133845078217E-2</v>
      </c>
      <c r="BE753">
        <f t="shared" si="587"/>
        <v>109</v>
      </c>
      <c r="BF753" s="9">
        <f t="shared" si="614"/>
        <v>8.3717735912058888E-4</v>
      </c>
      <c r="BG753" s="7">
        <f>VLOOKUP(saving_model!AZ753,lapse!$B$4:$C$134,2,FALSE)</f>
        <v>0.01</v>
      </c>
      <c r="BI753">
        <f>discount_curve!K737</f>
        <v>0.41980977667897967</v>
      </c>
    </row>
    <row r="754" spans="1:61" x14ac:dyDescent="0.55000000000000004">
      <c r="A754">
        <f t="shared" si="615"/>
        <v>731</v>
      </c>
      <c r="B754" s="19">
        <f t="shared" ca="1" si="588"/>
        <v>0</v>
      </c>
      <c r="C754">
        <f t="shared" si="569"/>
        <v>0</v>
      </c>
      <c r="D754">
        <f t="shared" si="589"/>
        <v>0</v>
      </c>
      <c r="E754">
        <f t="shared" ca="1" si="590"/>
        <v>0</v>
      </c>
      <c r="F754">
        <f t="shared" si="570"/>
        <v>0</v>
      </c>
      <c r="G754">
        <f t="shared" si="591"/>
        <v>0</v>
      </c>
      <c r="H754">
        <f t="shared" si="592"/>
        <v>0</v>
      </c>
      <c r="I754" s="19">
        <f t="shared" si="593"/>
        <v>0</v>
      </c>
      <c r="J754" s="26">
        <f t="shared" si="594"/>
        <v>0</v>
      </c>
      <c r="L754" s="19">
        <f t="shared" si="595"/>
        <v>0</v>
      </c>
      <c r="M754" s="26">
        <f t="shared" si="571"/>
        <v>0</v>
      </c>
      <c r="N754" s="18">
        <f t="shared" si="596"/>
        <v>0</v>
      </c>
      <c r="O754" s="18">
        <f t="shared" si="597"/>
        <v>0</v>
      </c>
      <c r="P754" s="18">
        <f t="shared" si="598"/>
        <v>0</v>
      </c>
      <c r="Q754" s="18">
        <f t="shared" si="599"/>
        <v>0</v>
      </c>
      <c r="R754" s="18">
        <f t="shared" si="600"/>
        <v>0</v>
      </c>
      <c r="S754" s="26">
        <f t="shared" si="601"/>
        <v>0</v>
      </c>
      <c r="T754" s="27">
        <f t="shared" si="602"/>
        <v>0</v>
      </c>
      <c r="U754" s="27"/>
      <c r="V754" s="19">
        <f t="shared" si="572"/>
        <v>0</v>
      </c>
      <c r="W754" s="19">
        <f t="shared" ca="1" si="573"/>
        <v>0</v>
      </c>
      <c r="X754" s="19">
        <f t="shared" si="574"/>
        <v>0</v>
      </c>
      <c r="Y754" s="19">
        <f t="shared" si="575"/>
        <v>0</v>
      </c>
      <c r="Z754" s="19">
        <f t="shared" si="568"/>
        <v>0</v>
      </c>
      <c r="AA754" s="19">
        <f t="shared" ca="1" si="603"/>
        <v>0</v>
      </c>
      <c r="AB754">
        <f t="shared" si="566"/>
        <v>0</v>
      </c>
      <c r="AC754" s="19">
        <f t="shared" si="576"/>
        <v>0</v>
      </c>
      <c r="AD754" s="29">
        <f t="shared" si="567"/>
        <v>0</v>
      </c>
      <c r="AE754" s="19">
        <f t="shared" ca="1" si="577"/>
        <v>0</v>
      </c>
      <c r="AF754" s="29">
        <f t="shared" ca="1" si="604"/>
        <v>0</v>
      </c>
      <c r="AG754" s="19"/>
      <c r="AH754" s="19">
        <f t="shared" si="578"/>
        <v>0</v>
      </c>
      <c r="AI754" s="19">
        <f>SUM($AH$23:AH754)</f>
        <v>100000</v>
      </c>
      <c r="AJ754" s="19">
        <f t="shared" si="605"/>
        <v>168295.4132225737</v>
      </c>
      <c r="AK754" s="19">
        <f t="shared" ca="1" si="606"/>
        <v>168295.4132225737</v>
      </c>
      <c r="AL754" s="20">
        <f ca="1">IF($F$13,OFFSET(product_specs!$J$5,MIN(10,saving_model!AZ754),saving_model!$G$14),0)</f>
        <v>0</v>
      </c>
      <c r="AM754" s="19">
        <f t="shared" si="607"/>
        <v>168295.4132225737</v>
      </c>
      <c r="AN754" s="19">
        <f t="shared" si="616"/>
        <v>166993.50563095402</v>
      </c>
      <c r="AO754" s="19">
        <f t="shared" si="608"/>
        <v>0</v>
      </c>
      <c r="AP754" s="19">
        <f t="shared" si="609"/>
        <v>0</v>
      </c>
      <c r="AQ754" s="18">
        <f t="shared" si="579"/>
        <v>139.16125469246168</v>
      </c>
      <c r="AR754" s="18">
        <f t="shared" si="610"/>
        <v>0</v>
      </c>
      <c r="AS754" s="18">
        <f t="shared" si="611"/>
        <v>2882.1376926243133</v>
      </c>
      <c r="AT754" s="3">
        <f>return!Q737</f>
        <v>1.7273375190789197E-2</v>
      </c>
      <c r="AU754" s="8">
        <f t="shared" si="580"/>
        <v>1.3550310967700858</v>
      </c>
      <c r="AV754">
        <f t="shared" si="581"/>
        <v>0</v>
      </c>
      <c r="AW754">
        <f t="shared" si="582"/>
        <v>0</v>
      </c>
      <c r="AX754">
        <f t="shared" si="612"/>
        <v>0</v>
      </c>
      <c r="AY754">
        <f t="shared" si="583"/>
        <v>0</v>
      </c>
      <c r="AZ754">
        <f t="shared" si="584"/>
        <v>60</v>
      </c>
      <c r="BA754">
        <f t="shared" si="585"/>
        <v>5</v>
      </c>
      <c r="BB754">
        <f t="shared" si="613"/>
        <v>8.1709400070986149E-3</v>
      </c>
      <c r="BC754">
        <f t="shared" si="586"/>
        <v>9.376267690156434E-2</v>
      </c>
      <c r="BD754">
        <f>VLOOKUP(MIN(90,BE754),mortality!$A$4:$G$76,saving_model!BA754+2,FALSE)</f>
        <v>4.688133845078217E-2</v>
      </c>
      <c r="BE754">
        <f t="shared" si="587"/>
        <v>109</v>
      </c>
      <c r="BF754" s="9">
        <f t="shared" si="614"/>
        <v>8.3717735912058888E-4</v>
      </c>
      <c r="BG754" s="7">
        <f>VLOOKUP(saving_model!AZ754,lapse!$B$4:$C$134,2,FALSE)</f>
        <v>0.01</v>
      </c>
      <c r="BI754">
        <f>discount_curve!K738</f>
        <v>0.41931092891379917</v>
      </c>
    </row>
    <row r="755" spans="1:61" x14ac:dyDescent="0.55000000000000004">
      <c r="A755">
        <f t="shared" si="615"/>
        <v>732</v>
      </c>
      <c r="B755" s="19">
        <f t="shared" ca="1" si="588"/>
        <v>0</v>
      </c>
      <c r="C755">
        <f t="shared" si="569"/>
        <v>0</v>
      </c>
      <c r="D755">
        <f t="shared" si="589"/>
        <v>0</v>
      </c>
      <c r="E755">
        <f t="shared" ca="1" si="590"/>
        <v>0</v>
      </c>
      <c r="F755">
        <f t="shared" si="570"/>
        <v>0</v>
      </c>
      <c r="G755">
        <f t="shared" si="591"/>
        <v>0</v>
      </c>
      <c r="H755">
        <f t="shared" si="592"/>
        <v>0</v>
      </c>
      <c r="I755" s="19">
        <f t="shared" si="593"/>
        <v>0</v>
      </c>
      <c r="J755" s="26">
        <f t="shared" si="594"/>
        <v>0</v>
      </c>
      <c r="L755" s="19">
        <f t="shared" si="595"/>
        <v>0</v>
      </c>
      <c r="M755" s="26">
        <f t="shared" si="571"/>
        <v>0</v>
      </c>
      <c r="N755" s="18">
        <f t="shared" si="596"/>
        <v>0</v>
      </c>
      <c r="O755" s="18">
        <f t="shared" si="597"/>
        <v>0</v>
      </c>
      <c r="P755" s="18">
        <f t="shared" si="598"/>
        <v>0</v>
      </c>
      <c r="Q755" s="18">
        <f t="shared" si="599"/>
        <v>0</v>
      </c>
      <c r="R755" s="18">
        <f t="shared" si="600"/>
        <v>0</v>
      </c>
      <c r="S755" s="26">
        <f t="shared" si="601"/>
        <v>0</v>
      </c>
      <c r="T755" s="27">
        <f t="shared" si="602"/>
        <v>0</v>
      </c>
      <c r="U755" s="27"/>
      <c r="V755" s="19">
        <f t="shared" si="572"/>
        <v>0</v>
      </c>
      <c r="W755" s="19">
        <f t="shared" ca="1" si="573"/>
        <v>0</v>
      </c>
      <c r="X755" s="19">
        <f t="shared" si="574"/>
        <v>0</v>
      </c>
      <c r="Y755" s="19">
        <f t="shared" si="575"/>
        <v>0</v>
      </c>
      <c r="Z755" s="19">
        <f t="shared" si="568"/>
        <v>0</v>
      </c>
      <c r="AA755" s="19">
        <f t="shared" ca="1" si="603"/>
        <v>0</v>
      </c>
      <c r="AB755">
        <f t="shared" si="566"/>
        <v>0</v>
      </c>
      <c r="AC755" s="19">
        <f t="shared" si="576"/>
        <v>0</v>
      </c>
      <c r="AD755" s="29">
        <f t="shared" si="567"/>
        <v>0</v>
      </c>
      <c r="AE755" s="19">
        <f t="shared" ca="1" si="577"/>
        <v>0</v>
      </c>
      <c r="AF755" s="29">
        <f t="shared" ca="1" si="604"/>
        <v>0</v>
      </c>
      <c r="AG755" s="19"/>
      <c r="AH755" s="19">
        <f t="shared" si="578"/>
        <v>0</v>
      </c>
      <c r="AI755" s="19">
        <f>SUM($AH$23:AH755)</f>
        <v>100000</v>
      </c>
      <c r="AJ755" s="19">
        <f t="shared" si="605"/>
        <v>168013.78465479976</v>
      </c>
      <c r="AK755" s="19">
        <f t="shared" ca="1" si="606"/>
        <v>168013.78465479976</v>
      </c>
      <c r="AL755" s="20">
        <f ca="1">IF($F$13,OFFSET(product_specs!$J$5,MIN(10,saving_model!AZ755),saving_model!$G$14),0)</f>
        <v>0</v>
      </c>
      <c r="AM755" s="19">
        <f t="shared" si="607"/>
        <v>168013.78465479976</v>
      </c>
      <c r="AN755" s="19">
        <f t="shared" si="616"/>
        <v>169736.48206888587</v>
      </c>
      <c r="AO755" s="19">
        <f t="shared" si="608"/>
        <v>0</v>
      </c>
      <c r="AP755" s="19">
        <f t="shared" si="609"/>
        <v>0</v>
      </c>
      <c r="AQ755" s="18">
        <f t="shared" si="579"/>
        <v>141.44706839073822</v>
      </c>
      <c r="AR755" s="18">
        <f t="shared" si="610"/>
        <v>0</v>
      </c>
      <c r="AS755" s="18">
        <f t="shared" si="611"/>
        <v>-3162.5006913907509</v>
      </c>
      <c r="AT755" s="3">
        <f>return!Q738</f>
        <v>-1.8647366011519839E-2</v>
      </c>
      <c r="AU755" s="8">
        <f t="shared" si="580"/>
        <v>1.3555944033120826</v>
      </c>
      <c r="AV755">
        <f t="shared" si="581"/>
        <v>0</v>
      </c>
      <c r="AW755">
        <f t="shared" si="582"/>
        <v>0</v>
      </c>
      <c r="AX755">
        <f t="shared" si="612"/>
        <v>0</v>
      </c>
      <c r="AY755">
        <f t="shared" si="583"/>
        <v>0</v>
      </c>
      <c r="AZ755">
        <f t="shared" si="584"/>
        <v>61</v>
      </c>
      <c r="BA755">
        <f t="shared" si="585"/>
        <v>5</v>
      </c>
      <c r="BB755">
        <f t="shared" si="613"/>
        <v>8.1709400070986149E-3</v>
      </c>
      <c r="BC755">
        <f t="shared" si="586"/>
        <v>9.376267690156434E-2</v>
      </c>
      <c r="BD755">
        <f>VLOOKUP(MIN(90,BE755),mortality!$A$4:$G$76,saving_model!BA755+2,FALSE)</f>
        <v>4.688133845078217E-2</v>
      </c>
      <c r="BE755">
        <f t="shared" si="587"/>
        <v>110</v>
      </c>
      <c r="BF755" s="9">
        <f t="shared" si="614"/>
        <v>8.3717735912058888E-4</v>
      </c>
      <c r="BG755" s="7">
        <f>VLOOKUP(saving_model!AZ755,lapse!$B$4:$C$134,2,FALSE)</f>
        <v>0.01</v>
      </c>
      <c r="BI755">
        <f>discount_curve!K739</f>
        <v>0.40984485123032827</v>
      </c>
    </row>
    <row r="756" spans="1:61" x14ac:dyDescent="0.55000000000000004">
      <c r="A756">
        <f t="shared" si="615"/>
        <v>733</v>
      </c>
      <c r="B756" s="19">
        <f t="shared" ca="1" si="588"/>
        <v>0</v>
      </c>
      <c r="C756">
        <f t="shared" si="569"/>
        <v>0</v>
      </c>
      <c r="D756">
        <f t="shared" si="589"/>
        <v>0</v>
      </c>
      <c r="E756">
        <f t="shared" ca="1" si="590"/>
        <v>0</v>
      </c>
      <c r="F756">
        <f t="shared" si="570"/>
        <v>0</v>
      </c>
      <c r="G756">
        <f t="shared" si="591"/>
        <v>0</v>
      </c>
      <c r="H756">
        <f t="shared" si="592"/>
        <v>0</v>
      </c>
      <c r="I756" s="19">
        <f t="shared" si="593"/>
        <v>0</v>
      </c>
      <c r="J756" s="26">
        <f t="shared" si="594"/>
        <v>0</v>
      </c>
      <c r="L756" s="19">
        <f t="shared" si="595"/>
        <v>0</v>
      </c>
      <c r="M756" s="26">
        <f t="shared" si="571"/>
        <v>0</v>
      </c>
      <c r="N756" s="18">
        <f t="shared" si="596"/>
        <v>0</v>
      </c>
      <c r="O756" s="18">
        <f t="shared" si="597"/>
        <v>0</v>
      </c>
      <c r="P756" s="18">
        <f t="shared" si="598"/>
        <v>0</v>
      </c>
      <c r="Q756" s="18">
        <f t="shared" si="599"/>
        <v>0</v>
      </c>
      <c r="R756" s="18">
        <f t="shared" si="600"/>
        <v>0</v>
      </c>
      <c r="S756" s="26">
        <f t="shared" si="601"/>
        <v>0</v>
      </c>
      <c r="T756" s="27">
        <f t="shared" si="602"/>
        <v>0</v>
      </c>
      <c r="U756" s="27"/>
      <c r="V756" s="19">
        <f t="shared" si="572"/>
        <v>0</v>
      </c>
      <c r="W756" s="19">
        <f t="shared" ca="1" si="573"/>
        <v>0</v>
      </c>
      <c r="X756" s="19">
        <f t="shared" si="574"/>
        <v>0</v>
      </c>
      <c r="Y756" s="19">
        <f t="shared" si="575"/>
        <v>0</v>
      </c>
      <c r="Z756" s="19">
        <f t="shared" si="568"/>
        <v>0</v>
      </c>
      <c r="AA756" s="19">
        <f t="shared" ca="1" si="603"/>
        <v>0</v>
      </c>
      <c r="AB756">
        <f t="shared" ref="AB756:AB777" si="617">O756</f>
        <v>0</v>
      </c>
      <c r="AC756" s="19">
        <f t="shared" si="576"/>
        <v>0</v>
      </c>
      <c r="AD756" s="29">
        <f t="shared" ref="AD756:AD777" si="618">AB756-AC756</f>
        <v>0</v>
      </c>
      <c r="AE756" s="19">
        <f t="shared" ca="1" si="577"/>
        <v>0</v>
      </c>
      <c r="AF756" s="29">
        <f t="shared" ca="1" si="604"/>
        <v>0</v>
      </c>
      <c r="AG756" s="19"/>
      <c r="AH756" s="19">
        <f t="shared" si="578"/>
        <v>0</v>
      </c>
      <c r="AI756" s="19">
        <f>SUM($AH$23:AH756)</f>
        <v>100000</v>
      </c>
      <c r="AJ756" s="19">
        <f t="shared" si="605"/>
        <v>165312.22752163466</v>
      </c>
      <c r="AK756" s="19">
        <f t="shared" ca="1" si="606"/>
        <v>165312.22752163466</v>
      </c>
      <c r="AL756" s="20">
        <f ca="1">IF($F$13,OFFSET(product_specs!$J$5,MIN(10,saving_model!AZ756),saving_model!$G$14),0)</f>
        <v>0</v>
      </c>
      <c r="AM756" s="19">
        <f t="shared" si="607"/>
        <v>165312.22752163466</v>
      </c>
      <c r="AN756" s="19">
        <f t="shared" si="616"/>
        <v>166432.53430910441</v>
      </c>
      <c r="AO756" s="19">
        <f t="shared" si="608"/>
        <v>0</v>
      </c>
      <c r="AP756" s="19">
        <f t="shared" si="609"/>
        <v>0</v>
      </c>
      <c r="AQ756" s="18">
        <f t="shared" si="579"/>
        <v>138.69377859092035</v>
      </c>
      <c r="AR756" s="18">
        <f t="shared" si="610"/>
        <v>0</v>
      </c>
      <c r="AS756" s="18">
        <f t="shared" si="611"/>
        <v>-1963.2260177576622</v>
      </c>
      <c r="AT756" s="3">
        <f>return!Q739</f>
        <v>-1.1805765093250264E-2</v>
      </c>
      <c r="AU756" s="8">
        <f t="shared" si="580"/>
        <v>1.3561579440289711</v>
      </c>
      <c r="AV756">
        <f t="shared" si="581"/>
        <v>0</v>
      </c>
      <c r="AW756">
        <f t="shared" si="582"/>
        <v>0</v>
      </c>
      <c r="AX756">
        <f t="shared" si="612"/>
        <v>0</v>
      </c>
      <c r="AY756">
        <f t="shared" si="583"/>
        <v>0</v>
      </c>
      <c r="AZ756">
        <f t="shared" si="584"/>
        <v>61</v>
      </c>
      <c r="BA756">
        <f t="shared" si="585"/>
        <v>5</v>
      </c>
      <c r="BB756">
        <f t="shared" si="613"/>
        <v>8.1709400070986149E-3</v>
      </c>
      <c r="BC756">
        <f t="shared" si="586"/>
        <v>9.376267690156434E-2</v>
      </c>
      <c r="BD756">
        <f>VLOOKUP(MIN(90,BE756),mortality!$A$4:$G$76,saving_model!BA756+2,FALSE)</f>
        <v>4.688133845078217E-2</v>
      </c>
      <c r="BE756">
        <f t="shared" si="587"/>
        <v>110</v>
      </c>
      <c r="BF756" s="9">
        <f t="shared" si="614"/>
        <v>8.3717735912058888E-4</v>
      </c>
      <c r="BG756" s="7">
        <f>VLOOKUP(saving_model!AZ756,lapse!$B$4:$C$134,2,FALSE)</f>
        <v>0.01</v>
      </c>
      <c r="BI756">
        <f>discount_curve!K740</f>
        <v>0.40934574006227314</v>
      </c>
    </row>
    <row r="757" spans="1:61" x14ac:dyDescent="0.55000000000000004">
      <c r="A757">
        <f t="shared" si="615"/>
        <v>734</v>
      </c>
      <c r="B757" s="19">
        <f t="shared" ca="1" si="588"/>
        <v>0</v>
      </c>
      <c r="C757">
        <f t="shared" si="569"/>
        <v>0</v>
      </c>
      <c r="D757">
        <f t="shared" si="589"/>
        <v>0</v>
      </c>
      <c r="E757">
        <f t="shared" ca="1" si="590"/>
        <v>0</v>
      </c>
      <c r="F757">
        <f t="shared" si="570"/>
        <v>0</v>
      </c>
      <c r="G757">
        <f t="shared" si="591"/>
        <v>0</v>
      </c>
      <c r="H757">
        <f t="shared" si="592"/>
        <v>0</v>
      </c>
      <c r="I757" s="19">
        <f t="shared" si="593"/>
        <v>0</v>
      </c>
      <c r="J757" s="26">
        <f t="shared" si="594"/>
        <v>0</v>
      </c>
      <c r="L757" s="19">
        <f t="shared" si="595"/>
        <v>0</v>
      </c>
      <c r="M757" s="26">
        <f t="shared" si="571"/>
        <v>0</v>
      </c>
      <c r="N757" s="18">
        <f t="shared" si="596"/>
        <v>0</v>
      </c>
      <c r="O757" s="18">
        <f t="shared" si="597"/>
        <v>0</v>
      </c>
      <c r="P757" s="18">
        <f t="shared" si="598"/>
        <v>0</v>
      </c>
      <c r="Q757" s="18">
        <f t="shared" si="599"/>
        <v>0</v>
      </c>
      <c r="R757" s="18">
        <f t="shared" si="600"/>
        <v>0</v>
      </c>
      <c r="S757" s="26">
        <f t="shared" si="601"/>
        <v>0</v>
      </c>
      <c r="T757" s="27">
        <f t="shared" si="602"/>
        <v>0</v>
      </c>
      <c r="U757" s="27"/>
      <c r="V757" s="19">
        <f t="shared" si="572"/>
        <v>0</v>
      </c>
      <c r="W757" s="19">
        <f t="shared" ca="1" si="573"/>
        <v>0</v>
      </c>
      <c r="X757" s="19">
        <f t="shared" si="574"/>
        <v>0</v>
      </c>
      <c r="Y757" s="19">
        <f t="shared" si="575"/>
        <v>0</v>
      </c>
      <c r="Z757" s="19">
        <f t="shared" si="568"/>
        <v>0</v>
      </c>
      <c r="AA757" s="19">
        <f t="shared" ca="1" si="603"/>
        <v>0</v>
      </c>
      <c r="AB757">
        <f t="shared" si="617"/>
        <v>0</v>
      </c>
      <c r="AC757" s="19">
        <f t="shared" si="576"/>
        <v>0</v>
      </c>
      <c r="AD757" s="29">
        <f t="shared" si="618"/>
        <v>0</v>
      </c>
      <c r="AE757" s="19">
        <f t="shared" ca="1" si="577"/>
        <v>0</v>
      </c>
      <c r="AF757" s="29">
        <f t="shared" ca="1" si="604"/>
        <v>0</v>
      </c>
      <c r="AG757" s="19"/>
      <c r="AH757" s="19">
        <f t="shared" si="578"/>
        <v>0</v>
      </c>
      <c r="AI757" s="19">
        <f>SUM($AH$23:AH757)</f>
        <v>100000</v>
      </c>
      <c r="AJ757" s="19">
        <f t="shared" si="605"/>
        <v>164310.94905056088</v>
      </c>
      <c r="AK757" s="19">
        <f t="shared" ca="1" si="606"/>
        <v>164310.94905056088</v>
      </c>
      <c r="AL757" s="20">
        <f ca="1">IF($F$13,OFFSET(product_specs!$J$5,MIN(10,saving_model!AZ757),saving_model!$G$14),0)</f>
        <v>0</v>
      </c>
      <c r="AM757" s="19">
        <f t="shared" si="607"/>
        <v>164310.94905056088</v>
      </c>
      <c r="AN757" s="19">
        <f t="shared" si="616"/>
        <v>164330.61451275583</v>
      </c>
      <c r="AO757" s="19">
        <f t="shared" si="608"/>
        <v>0</v>
      </c>
      <c r="AP757" s="19">
        <f t="shared" si="609"/>
        <v>0</v>
      </c>
      <c r="AQ757" s="18">
        <f t="shared" si="579"/>
        <v>136.94217876062984</v>
      </c>
      <c r="AR757" s="18">
        <f t="shared" si="610"/>
        <v>0</v>
      </c>
      <c r="AS757" s="18">
        <f t="shared" si="611"/>
        <v>234.55343313136734</v>
      </c>
      <c r="AT757" s="3">
        <f>return!Q740</f>
        <v>1.4285168837337991E-3</v>
      </c>
      <c r="AU757" s="8">
        <f t="shared" si="580"/>
        <v>1.3567217190181011</v>
      </c>
      <c r="AV757">
        <f t="shared" si="581"/>
        <v>0</v>
      </c>
      <c r="AW757">
        <f t="shared" si="582"/>
        <v>0</v>
      </c>
      <c r="AX757">
        <f t="shared" si="612"/>
        <v>0</v>
      </c>
      <c r="AY757">
        <f t="shared" si="583"/>
        <v>0</v>
      </c>
      <c r="AZ757">
        <f t="shared" si="584"/>
        <v>61</v>
      </c>
      <c r="BA757">
        <f t="shared" si="585"/>
        <v>5</v>
      </c>
      <c r="BB757">
        <f t="shared" si="613"/>
        <v>8.1709400070986149E-3</v>
      </c>
      <c r="BC757">
        <f t="shared" si="586"/>
        <v>9.376267690156434E-2</v>
      </c>
      <c r="BD757">
        <f>VLOOKUP(MIN(90,BE757),mortality!$A$4:$G$76,saving_model!BA757+2,FALSE)</f>
        <v>4.688133845078217E-2</v>
      </c>
      <c r="BE757">
        <f t="shared" si="587"/>
        <v>110</v>
      </c>
      <c r="BF757" s="9">
        <f t="shared" si="614"/>
        <v>8.3717735912058888E-4</v>
      </c>
      <c r="BG757" s="7">
        <f>VLOOKUP(saving_model!AZ757,lapse!$B$4:$C$134,2,FALSE)</f>
        <v>0.01</v>
      </c>
      <c r="BI757">
        <f>discount_curve!K741</f>
        <v>0.40884723671436585</v>
      </c>
    </row>
    <row r="758" spans="1:61" x14ac:dyDescent="0.55000000000000004">
      <c r="A758">
        <f t="shared" si="615"/>
        <v>735</v>
      </c>
      <c r="B758" s="19">
        <f t="shared" ca="1" si="588"/>
        <v>0</v>
      </c>
      <c r="C758">
        <f t="shared" si="569"/>
        <v>0</v>
      </c>
      <c r="D758">
        <f t="shared" si="589"/>
        <v>0</v>
      </c>
      <c r="E758">
        <f t="shared" ca="1" si="590"/>
        <v>0</v>
      </c>
      <c r="F758">
        <f t="shared" si="570"/>
        <v>0</v>
      </c>
      <c r="G758">
        <f t="shared" si="591"/>
        <v>0</v>
      </c>
      <c r="H758">
        <f t="shared" si="592"/>
        <v>0</v>
      </c>
      <c r="I758" s="19">
        <f t="shared" si="593"/>
        <v>0</v>
      </c>
      <c r="J758" s="26">
        <f t="shared" si="594"/>
        <v>0</v>
      </c>
      <c r="L758" s="19">
        <f t="shared" si="595"/>
        <v>0</v>
      </c>
      <c r="M758" s="26">
        <f t="shared" si="571"/>
        <v>0</v>
      </c>
      <c r="N758" s="18">
        <f t="shared" si="596"/>
        <v>0</v>
      </c>
      <c r="O758" s="18">
        <f t="shared" si="597"/>
        <v>0</v>
      </c>
      <c r="P758" s="18">
        <f t="shared" si="598"/>
        <v>0</v>
      </c>
      <c r="Q758" s="18">
        <f t="shared" si="599"/>
        <v>0</v>
      </c>
      <c r="R758" s="18">
        <f t="shared" si="600"/>
        <v>0</v>
      </c>
      <c r="S758" s="26">
        <f t="shared" si="601"/>
        <v>0</v>
      </c>
      <c r="T758" s="27">
        <f t="shared" si="602"/>
        <v>0</v>
      </c>
      <c r="U758" s="27"/>
      <c r="V758" s="19">
        <f t="shared" si="572"/>
        <v>0</v>
      </c>
      <c r="W758" s="19">
        <f t="shared" ca="1" si="573"/>
        <v>0</v>
      </c>
      <c r="X758" s="19">
        <f t="shared" si="574"/>
        <v>0</v>
      </c>
      <c r="Y758" s="19">
        <f t="shared" si="575"/>
        <v>0</v>
      </c>
      <c r="Z758" s="19">
        <f t="shared" si="568"/>
        <v>0</v>
      </c>
      <c r="AA758" s="19">
        <f t="shared" ca="1" si="603"/>
        <v>0</v>
      </c>
      <c r="AB758">
        <f t="shared" si="617"/>
        <v>0</v>
      </c>
      <c r="AC758" s="19">
        <f t="shared" si="576"/>
        <v>0</v>
      </c>
      <c r="AD758" s="29">
        <f t="shared" si="618"/>
        <v>0</v>
      </c>
      <c r="AE758" s="19">
        <f t="shared" ca="1" si="577"/>
        <v>0</v>
      </c>
      <c r="AF758" s="29">
        <f t="shared" ca="1" si="604"/>
        <v>0</v>
      </c>
      <c r="AG758" s="19"/>
      <c r="AH758" s="19">
        <f t="shared" si="578"/>
        <v>0</v>
      </c>
      <c r="AI758" s="19">
        <f>SUM($AH$23:AH758)</f>
        <v>100000</v>
      </c>
      <c r="AJ758" s="19">
        <f t="shared" si="605"/>
        <v>164259.64632846648</v>
      </c>
      <c r="AK758" s="19">
        <f t="shared" ca="1" si="606"/>
        <v>164259.64632846648</v>
      </c>
      <c r="AL758" s="20">
        <f ca="1">IF($F$13,OFFSET(product_specs!$J$5,MIN(10,saving_model!AZ758),saving_model!$G$14),0)</f>
        <v>0</v>
      </c>
      <c r="AM758" s="19">
        <f t="shared" si="607"/>
        <v>164259.64632846648</v>
      </c>
      <c r="AN758" s="19">
        <f t="shared" si="616"/>
        <v>164428.22576712657</v>
      </c>
      <c r="AO758" s="19">
        <f t="shared" si="608"/>
        <v>0</v>
      </c>
      <c r="AP758" s="19">
        <f t="shared" si="609"/>
        <v>0</v>
      </c>
      <c r="AQ758" s="18">
        <f t="shared" si="579"/>
        <v>137.02352147260549</v>
      </c>
      <c r="AR758" s="18">
        <f t="shared" si="610"/>
        <v>0</v>
      </c>
      <c r="AS758" s="18">
        <f t="shared" si="611"/>
        <v>-63.111834374973007</v>
      </c>
      <c r="AT758" s="3">
        <f>return!Q741</f>
        <v>-3.8414615945536745E-4</v>
      </c>
      <c r="AU758" s="8">
        <f t="shared" si="580"/>
        <v>1.3572857283768631</v>
      </c>
      <c r="AV758">
        <f t="shared" si="581"/>
        <v>0</v>
      </c>
      <c r="AW758">
        <f t="shared" si="582"/>
        <v>0</v>
      </c>
      <c r="AX758">
        <f t="shared" si="612"/>
        <v>0</v>
      </c>
      <c r="AY758">
        <f t="shared" si="583"/>
        <v>0</v>
      </c>
      <c r="AZ758">
        <f t="shared" si="584"/>
        <v>61</v>
      </c>
      <c r="BA758">
        <f t="shared" si="585"/>
        <v>5</v>
      </c>
      <c r="BB758">
        <f t="shared" si="613"/>
        <v>8.1709400070986149E-3</v>
      </c>
      <c r="BC758">
        <f t="shared" si="586"/>
        <v>9.376267690156434E-2</v>
      </c>
      <c r="BD758">
        <f>VLOOKUP(MIN(90,BE758),mortality!$A$4:$G$76,saving_model!BA758+2,FALSE)</f>
        <v>4.688133845078217E-2</v>
      </c>
      <c r="BE758">
        <f t="shared" si="587"/>
        <v>110</v>
      </c>
      <c r="BF758" s="9">
        <f t="shared" si="614"/>
        <v>8.3717735912058888E-4</v>
      </c>
      <c r="BG758" s="7">
        <f>VLOOKUP(saving_model!AZ758,lapse!$B$4:$C$134,2,FALSE)</f>
        <v>0.01</v>
      </c>
      <c r="BI758">
        <f>discount_curve!K742</f>
        <v>0.40834934044639992</v>
      </c>
    </row>
    <row r="759" spans="1:61" x14ac:dyDescent="0.55000000000000004">
      <c r="A759">
        <f t="shared" si="615"/>
        <v>736</v>
      </c>
      <c r="B759" s="19">
        <f t="shared" ca="1" si="588"/>
        <v>0</v>
      </c>
      <c r="C759">
        <f t="shared" si="569"/>
        <v>0</v>
      </c>
      <c r="D759">
        <f t="shared" si="589"/>
        <v>0</v>
      </c>
      <c r="E759">
        <f t="shared" ca="1" si="590"/>
        <v>0</v>
      </c>
      <c r="F759">
        <f t="shared" si="570"/>
        <v>0</v>
      </c>
      <c r="G759">
        <f t="shared" si="591"/>
        <v>0</v>
      </c>
      <c r="H759">
        <f t="shared" si="592"/>
        <v>0</v>
      </c>
      <c r="I759" s="19">
        <f t="shared" si="593"/>
        <v>0</v>
      </c>
      <c r="J759" s="26">
        <f t="shared" si="594"/>
        <v>0</v>
      </c>
      <c r="L759" s="19">
        <f t="shared" si="595"/>
        <v>0</v>
      </c>
      <c r="M759" s="26">
        <f t="shared" si="571"/>
        <v>0</v>
      </c>
      <c r="N759" s="18">
        <f t="shared" si="596"/>
        <v>0</v>
      </c>
      <c r="O759" s="18">
        <f t="shared" si="597"/>
        <v>0</v>
      </c>
      <c r="P759" s="18">
        <f t="shared" si="598"/>
        <v>0</v>
      </c>
      <c r="Q759" s="18">
        <f t="shared" si="599"/>
        <v>0</v>
      </c>
      <c r="R759" s="18">
        <f t="shared" si="600"/>
        <v>0</v>
      </c>
      <c r="S759" s="26">
        <f t="shared" si="601"/>
        <v>0</v>
      </c>
      <c r="T759" s="27">
        <f t="shared" si="602"/>
        <v>0</v>
      </c>
      <c r="U759" s="27"/>
      <c r="V759" s="19">
        <f t="shared" si="572"/>
        <v>0</v>
      </c>
      <c r="W759" s="19">
        <f t="shared" ca="1" si="573"/>
        <v>0</v>
      </c>
      <c r="X759" s="19">
        <f t="shared" si="574"/>
        <v>0</v>
      </c>
      <c r="Y759" s="19">
        <f t="shared" si="575"/>
        <v>0</v>
      </c>
      <c r="Z759" s="19">
        <f t="shared" si="568"/>
        <v>0</v>
      </c>
      <c r="AA759" s="19">
        <f t="shared" ca="1" si="603"/>
        <v>0</v>
      </c>
      <c r="AB759">
        <f t="shared" si="617"/>
        <v>0</v>
      </c>
      <c r="AC759" s="19">
        <f t="shared" si="576"/>
        <v>0</v>
      </c>
      <c r="AD759" s="29">
        <f t="shared" si="618"/>
        <v>0</v>
      </c>
      <c r="AE759" s="19">
        <f t="shared" ca="1" si="577"/>
        <v>0</v>
      </c>
      <c r="AF759" s="29">
        <f t="shared" ca="1" si="604"/>
        <v>0</v>
      </c>
      <c r="AG759" s="19"/>
      <c r="AH759" s="19">
        <f t="shared" si="578"/>
        <v>0</v>
      </c>
      <c r="AI759" s="19">
        <f>SUM($AH$23:AH759)</f>
        <v>100000</v>
      </c>
      <c r="AJ759" s="19">
        <f t="shared" si="605"/>
        <v>164649.31760189269</v>
      </c>
      <c r="AK759" s="19">
        <f t="shared" ca="1" si="606"/>
        <v>164649.31760189269</v>
      </c>
      <c r="AL759" s="20">
        <f ca="1">IF($F$13,OFFSET(product_specs!$J$5,MIN(10,saving_model!AZ759),saving_model!$G$14),0)</f>
        <v>0</v>
      </c>
      <c r="AM759" s="19">
        <f t="shared" si="607"/>
        <v>164649.31760189269</v>
      </c>
      <c r="AN759" s="19">
        <f t="shared" si="616"/>
        <v>164228.09041127897</v>
      </c>
      <c r="AO759" s="19">
        <f t="shared" si="608"/>
        <v>0</v>
      </c>
      <c r="AP759" s="19">
        <f t="shared" si="609"/>
        <v>0</v>
      </c>
      <c r="AQ759" s="18">
        <f t="shared" si="579"/>
        <v>136.85674200939914</v>
      </c>
      <c r="AR759" s="18">
        <f t="shared" si="610"/>
        <v>0</v>
      </c>
      <c r="AS759" s="18">
        <f t="shared" si="611"/>
        <v>1116.1678652462683</v>
      </c>
      <c r="AT759" s="3">
        <f>return!Q742</f>
        <v>6.8021175798820277E-3</v>
      </c>
      <c r="AU759" s="8">
        <f t="shared" si="580"/>
        <v>1.3578499722026882</v>
      </c>
      <c r="AV759">
        <f t="shared" si="581"/>
        <v>0</v>
      </c>
      <c r="AW759">
        <f t="shared" si="582"/>
        <v>0</v>
      </c>
      <c r="AX759">
        <f t="shared" si="612"/>
        <v>0</v>
      </c>
      <c r="AY759">
        <f t="shared" si="583"/>
        <v>0</v>
      </c>
      <c r="AZ759">
        <f t="shared" si="584"/>
        <v>61</v>
      </c>
      <c r="BA759">
        <f t="shared" si="585"/>
        <v>5</v>
      </c>
      <c r="BB759">
        <f t="shared" si="613"/>
        <v>8.1709400070986149E-3</v>
      </c>
      <c r="BC759">
        <f t="shared" si="586"/>
        <v>9.376267690156434E-2</v>
      </c>
      <c r="BD759">
        <f>VLOOKUP(MIN(90,BE759),mortality!$A$4:$G$76,saving_model!BA759+2,FALSE)</f>
        <v>4.688133845078217E-2</v>
      </c>
      <c r="BE759">
        <f t="shared" si="587"/>
        <v>110</v>
      </c>
      <c r="BF759" s="9">
        <f t="shared" si="614"/>
        <v>8.3717735912058888E-4</v>
      </c>
      <c r="BG759" s="7">
        <f>VLOOKUP(saving_model!AZ759,lapse!$B$4:$C$134,2,FALSE)</f>
        <v>0.01</v>
      </c>
      <c r="BI759">
        <f>discount_curve!K743</f>
        <v>0.40785205051907009</v>
      </c>
    </row>
    <row r="760" spans="1:61" x14ac:dyDescent="0.55000000000000004">
      <c r="A760">
        <f t="shared" si="615"/>
        <v>737</v>
      </c>
      <c r="B760" s="19">
        <f t="shared" ca="1" si="588"/>
        <v>0</v>
      </c>
      <c r="C760">
        <f t="shared" si="569"/>
        <v>0</v>
      </c>
      <c r="D760">
        <f t="shared" si="589"/>
        <v>0</v>
      </c>
      <c r="E760">
        <f t="shared" ca="1" si="590"/>
        <v>0</v>
      </c>
      <c r="F760">
        <f t="shared" si="570"/>
        <v>0</v>
      </c>
      <c r="G760">
        <f t="shared" si="591"/>
        <v>0</v>
      </c>
      <c r="H760">
        <f t="shared" si="592"/>
        <v>0</v>
      </c>
      <c r="I760" s="19">
        <f t="shared" si="593"/>
        <v>0</v>
      </c>
      <c r="J760" s="26">
        <f t="shared" si="594"/>
        <v>0</v>
      </c>
      <c r="L760" s="19">
        <f t="shared" si="595"/>
        <v>0</v>
      </c>
      <c r="M760" s="26">
        <f t="shared" si="571"/>
        <v>0</v>
      </c>
      <c r="N760" s="18">
        <f t="shared" si="596"/>
        <v>0</v>
      </c>
      <c r="O760" s="18">
        <f t="shared" si="597"/>
        <v>0</v>
      </c>
      <c r="P760" s="18">
        <f t="shared" si="598"/>
        <v>0</v>
      </c>
      <c r="Q760" s="18">
        <f t="shared" si="599"/>
        <v>0</v>
      </c>
      <c r="R760" s="18">
        <f t="shared" si="600"/>
        <v>0</v>
      </c>
      <c r="S760" s="26">
        <f t="shared" si="601"/>
        <v>0</v>
      </c>
      <c r="T760" s="27">
        <f t="shared" si="602"/>
        <v>0</v>
      </c>
      <c r="U760" s="27"/>
      <c r="V760" s="19">
        <f t="shared" si="572"/>
        <v>0</v>
      </c>
      <c r="W760" s="19">
        <f t="shared" ca="1" si="573"/>
        <v>0</v>
      </c>
      <c r="X760" s="19">
        <f t="shared" si="574"/>
        <v>0</v>
      </c>
      <c r="Y760" s="19">
        <f t="shared" si="575"/>
        <v>0</v>
      </c>
      <c r="Z760" s="19">
        <f t="shared" si="568"/>
        <v>0</v>
      </c>
      <c r="AA760" s="19">
        <f t="shared" ca="1" si="603"/>
        <v>0</v>
      </c>
      <c r="AB760">
        <f t="shared" si="617"/>
        <v>0</v>
      </c>
      <c r="AC760" s="19">
        <f t="shared" si="576"/>
        <v>0</v>
      </c>
      <c r="AD760" s="29">
        <f t="shared" si="618"/>
        <v>0</v>
      </c>
      <c r="AE760" s="19">
        <f t="shared" ca="1" si="577"/>
        <v>0</v>
      </c>
      <c r="AF760" s="29">
        <f t="shared" ca="1" si="604"/>
        <v>0</v>
      </c>
      <c r="AG760" s="19"/>
      <c r="AH760" s="19">
        <f t="shared" si="578"/>
        <v>0</v>
      </c>
      <c r="AI760" s="19">
        <f>SUM($AH$23:AH760)</f>
        <v>100000</v>
      </c>
      <c r="AJ760" s="19">
        <f t="shared" si="605"/>
        <v>165837.02949260402</v>
      </c>
      <c r="AK760" s="19">
        <f t="shared" ca="1" si="606"/>
        <v>165837.02949260402</v>
      </c>
      <c r="AL760" s="20">
        <f ca="1">IF($F$13,OFFSET(product_specs!$J$5,MIN(10,saving_model!AZ760),saving_model!$G$14),0)</f>
        <v>0</v>
      </c>
      <c r="AM760" s="19">
        <f t="shared" si="607"/>
        <v>165837.02949260402</v>
      </c>
      <c r="AN760" s="19">
        <f t="shared" si="616"/>
        <v>165207.40153451584</v>
      </c>
      <c r="AO760" s="19">
        <f t="shared" si="608"/>
        <v>0</v>
      </c>
      <c r="AP760" s="19">
        <f t="shared" si="609"/>
        <v>0</v>
      </c>
      <c r="AQ760" s="18">
        <f t="shared" si="579"/>
        <v>137.67283461209652</v>
      </c>
      <c r="AR760" s="18">
        <f t="shared" si="610"/>
        <v>0</v>
      </c>
      <c r="AS760" s="18">
        <f t="shared" si="611"/>
        <v>1534.6015854005821</v>
      </c>
      <c r="AT760" s="3">
        <f>return!Q743</f>
        <v>9.2966869061164026E-3</v>
      </c>
      <c r="AU760" s="8">
        <f t="shared" si="580"/>
        <v>1.3584144505930478</v>
      </c>
      <c r="AV760">
        <f t="shared" si="581"/>
        <v>0</v>
      </c>
      <c r="AW760">
        <f t="shared" si="582"/>
        <v>0</v>
      </c>
      <c r="AX760">
        <f t="shared" si="612"/>
        <v>0</v>
      </c>
      <c r="AY760">
        <f t="shared" si="583"/>
        <v>0</v>
      </c>
      <c r="AZ760">
        <f t="shared" si="584"/>
        <v>61</v>
      </c>
      <c r="BA760">
        <f t="shared" si="585"/>
        <v>5</v>
      </c>
      <c r="BB760">
        <f t="shared" si="613"/>
        <v>8.1709400070986149E-3</v>
      </c>
      <c r="BC760">
        <f t="shared" si="586"/>
        <v>9.376267690156434E-2</v>
      </c>
      <c r="BD760">
        <f>VLOOKUP(MIN(90,BE760),mortality!$A$4:$G$76,saving_model!BA760+2,FALSE)</f>
        <v>4.688133845078217E-2</v>
      </c>
      <c r="BE760">
        <f t="shared" si="587"/>
        <v>110</v>
      </c>
      <c r="BF760" s="9">
        <f t="shared" si="614"/>
        <v>8.3717735912058888E-4</v>
      </c>
      <c r="BG760" s="7">
        <f>VLOOKUP(saving_model!AZ760,lapse!$B$4:$C$134,2,FALSE)</f>
        <v>0.01</v>
      </c>
      <c r="BI760">
        <f>discount_curve!K744</f>
        <v>0.407355366193972</v>
      </c>
    </row>
    <row r="761" spans="1:61" x14ac:dyDescent="0.55000000000000004">
      <c r="A761">
        <f t="shared" si="615"/>
        <v>738</v>
      </c>
      <c r="B761" s="19">
        <f t="shared" ca="1" si="588"/>
        <v>0</v>
      </c>
      <c r="C761">
        <f t="shared" si="569"/>
        <v>0</v>
      </c>
      <c r="D761">
        <f t="shared" si="589"/>
        <v>0</v>
      </c>
      <c r="E761">
        <f t="shared" ca="1" si="590"/>
        <v>0</v>
      </c>
      <c r="F761">
        <f t="shared" si="570"/>
        <v>0</v>
      </c>
      <c r="G761">
        <f t="shared" si="591"/>
        <v>0</v>
      </c>
      <c r="H761">
        <f t="shared" si="592"/>
        <v>0</v>
      </c>
      <c r="I761" s="19">
        <f t="shared" si="593"/>
        <v>0</v>
      </c>
      <c r="J761" s="26">
        <f t="shared" si="594"/>
        <v>0</v>
      </c>
      <c r="L761" s="19">
        <f t="shared" si="595"/>
        <v>0</v>
      </c>
      <c r="M761" s="26">
        <f t="shared" si="571"/>
        <v>0</v>
      </c>
      <c r="N761" s="18">
        <f t="shared" si="596"/>
        <v>0</v>
      </c>
      <c r="O761" s="18">
        <f t="shared" si="597"/>
        <v>0</v>
      </c>
      <c r="P761" s="18">
        <f t="shared" si="598"/>
        <v>0</v>
      </c>
      <c r="Q761" s="18">
        <f t="shared" si="599"/>
        <v>0</v>
      </c>
      <c r="R761" s="18">
        <f t="shared" si="600"/>
        <v>0</v>
      </c>
      <c r="S761" s="26">
        <f t="shared" si="601"/>
        <v>0</v>
      </c>
      <c r="T761" s="27">
        <f t="shared" si="602"/>
        <v>0</v>
      </c>
      <c r="U761" s="27"/>
      <c r="V761" s="19">
        <f t="shared" si="572"/>
        <v>0</v>
      </c>
      <c r="W761" s="19">
        <f t="shared" ca="1" si="573"/>
        <v>0</v>
      </c>
      <c r="X761" s="19">
        <f t="shared" si="574"/>
        <v>0</v>
      </c>
      <c r="Y761" s="19">
        <f t="shared" si="575"/>
        <v>0</v>
      </c>
      <c r="Z761" s="19">
        <f t="shared" si="568"/>
        <v>0</v>
      </c>
      <c r="AA761" s="19">
        <f t="shared" ca="1" si="603"/>
        <v>0</v>
      </c>
      <c r="AB761">
        <f t="shared" si="617"/>
        <v>0</v>
      </c>
      <c r="AC761" s="19">
        <f t="shared" si="576"/>
        <v>0</v>
      </c>
      <c r="AD761" s="29">
        <f t="shared" si="618"/>
        <v>0</v>
      </c>
      <c r="AE761" s="19">
        <f t="shared" ca="1" si="577"/>
        <v>0</v>
      </c>
      <c r="AF761" s="29">
        <f t="shared" ca="1" si="604"/>
        <v>0</v>
      </c>
      <c r="AG761" s="19"/>
      <c r="AH761" s="19">
        <f t="shared" si="578"/>
        <v>0</v>
      </c>
      <c r="AI761" s="19">
        <f>SUM($AH$23:AH761)</f>
        <v>100000</v>
      </c>
      <c r="AJ761" s="19">
        <f t="shared" si="605"/>
        <v>166279.01896000197</v>
      </c>
      <c r="AK761" s="19">
        <f t="shared" ca="1" si="606"/>
        <v>166279.01896000197</v>
      </c>
      <c r="AL761" s="20">
        <f ca="1">IF($F$13,OFFSET(product_specs!$J$5,MIN(10,saving_model!AZ761),saving_model!$G$14),0)</f>
        <v>0</v>
      </c>
      <c r="AM761" s="19">
        <f t="shared" si="607"/>
        <v>166279.01896000197</v>
      </c>
      <c r="AN761" s="19">
        <f t="shared" si="616"/>
        <v>166604.33028530431</v>
      </c>
      <c r="AO761" s="19">
        <f t="shared" si="608"/>
        <v>0</v>
      </c>
      <c r="AP761" s="19">
        <f t="shared" si="609"/>
        <v>0</v>
      </c>
      <c r="AQ761" s="18">
        <f t="shared" si="579"/>
        <v>138.83694190442026</v>
      </c>
      <c r="AR761" s="18">
        <f t="shared" si="610"/>
        <v>0</v>
      </c>
      <c r="AS761" s="18">
        <f t="shared" si="611"/>
        <v>-372.9487667958312</v>
      </c>
      <c r="AT761" s="3">
        <f>return!Q744</f>
        <v>-2.2403968492525905E-3</v>
      </c>
      <c r="AU761" s="8">
        <f t="shared" si="580"/>
        <v>1.3589791636454538</v>
      </c>
      <c r="AV761">
        <f t="shared" si="581"/>
        <v>0</v>
      </c>
      <c r="AW761">
        <f t="shared" si="582"/>
        <v>0</v>
      </c>
      <c r="AX761">
        <f t="shared" si="612"/>
        <v>0</v>
      </c>
      <c r="AY761">
        <f t="shared" si="583"/>
        <v>0</v>
      </c>
      <c r="AZ761">
        <f t="shared" si="584"/>
        <v>61</v>
      </c>
      <c r="BA761">
        <f t="shared" si="585"/>
        <v>5</v>
      </c>
      <c r="BB761">
        <f t="shared" si="613"/>
        <v>8.1709400070986149E-3</v>
      </c>
      <c r="BC761">
        <f t="shared" si="586"/>
        <v>9.376267690156434E-2</v>
      </c>
      <c r="BD761">
        <f>VLOOKUP(MIN(90,BE761),mortality!$A$4:$G$76,saving_model!BA761+2,FALSE)</f>
        <v>4.688133845078217E-2</v>
      </c>
      <c r="BE761">
        <f t="shared" si="587"/>
        <v>110</v>
      </c>
      <c r="BF761" s="9">
        <f t="shared" si="614"/>
        <v>8.3717735912058888E-4</v>
      </c>
      <c r="BG761" s="7">
        <f>VLOOKUP(saving_model!AZ761,lapse!$B$4:$C$134,2,FALSE)</f>
        <v>0.01</v>
      </c>
      <c r="BI761">
        <f>discount_curve!K745</f>
        <v>0.40685928673359995</v>
      </c>
    </row>
    <row r="762" spans="1:61" x14ac:dyDescent="0.55000000000000004">
      <c r="A762">
        <f t="shared" si="615"/>
        <v>739</v>
      </c>
      <c r="B762" s="19">
        <f t="shared" ca="1" si="588"/>
        <v>0</v>
      </c>
      <c r="C762">
        <f t="shared" si="569"/>
        <v>0</v>
      </c>
      <c r="D762">
        <f t="shared" si="589"/>
        <v>0</v>
      </c>
      <c r="E762">
        <f t="shared" ca="1" si="590"/>
        <v>0</v>
      </c>
      <c r="F762">
        <f t="shared" si="570"/>
        <v>0</v>
      </c>
      <c r="G762">
        <f t="shared" si="591"/>
        <v>0</v>
      </c>
      <c r="H762">
        <f t="shared" si="592"/>
        <v>0</v>
      </c>
      <c r="I762" s="19">
        <f t="shared" si="593"/>
        <v>0</v>
      </c>
      <c r="J762" s="26">
        <f t="shared" si="594"/>
        <v>0</v>
      </c>
      <c r="L762" s="19">
        <f t="shared" si="595"/>
        <v>0</v>
      </c>
      <c r="M762" s="26">
        <f t="shared" si="571"/>
        <v>0</v>
      </c>
      <c r="N762" s="18">
        <f t="shared" si="596"/>
        <v>0</v>
      </c>
      <c r="O762" s="18">
        <f t="shared" si="597"/>
        <v>0</v>
      </c>
      <c r="P762" s="18">
        <f t="shared" si="598"/>
        <v>0</v>
      </c>
      <c r="Q762" s="18">
        <f t="shared" si="599"/>
        <v>0</v>
      </c>
      <c r="R762" s="18">
        <f t="shared" si="600"/>
        <v>0</v>
      </c>
      <c r="S762" s="26">
        <f t="shared" si="601"/>
        <v>0</v>
      </c>
      <c r="T762" s="27">
        <f t="shared" si="602"/>
        <v>0</v>
      </c>
      <c r="U762" s="27"/>
      <c r="V762" s="19">
        <f t="shared" si="572"/>
        <v>0</v>
      </c>
      <c r="W762" s="19">
        <f t="shared" ca="1" si="573"/>
        <v>0</v>
      </c>
      <c r="X762" s="19">
        <f t="shared" si="574"/>
        <v>0</v>
      </c>
      <c r="Y762" s="19">
        <f t="shared" si="575"/>
        <v>0</v>
      </c>
      <c r="Z762" s="19">
        <f t="shared" si="568"/>
        <v>0</v>
      </c>
      <c r="AA762" s="19">
        <f t="shared" ca="1" si="603"/>
        <v>0</v>
      </c>
      <c r="AB762">
        <f t="shared" si="617"/>
        <v>0</v>
      </c>
      <c r="AC762" s="19">
        <f t="shared" si="576"/>
        <v>0</v>
      </c>
      <c r="AD762" s="29">
        <f t="shared" si="618"/>
        <v>0</v>
      </c>
      <c r="AE762" s="19">
        <f t="shared" ca="1" si="577"/>
        <v>0</v>
      </c>
      <c r="AF762" s="29">
        <f t="shared" ca="1" si="604"/>
        <v>0</v>
      </c>
      <c r="AG762" s="19"/>
      <c r="AH762" s="19">
        <f t="shared" si="578"/>
        <v>0</v>
      </c>
      <c r="AI762" s="19">
        <f>SUM($AH$23:AH762)</f>
        <v>100000</v>
      </c>
      <c r="AJ762" s="19">
        <f t="shared" si="605"/>
        <v>165314.60532683571</v>
      </c>
      <c r="AK762" s="19">
        <f t="shared" ca="1" si="606"/>
        <v>165314.60532683571</v>
      </c>
      <c r="AL762" s="20">
        <f ca="1">IF($F$13,OFFSET(product_specs!$J$5,MIN(10,saving_model!AZ762),saving_model!$G$14),0)</f>
        <v>0</v>
      </c>
      <c r="AM762" s="19">
        <f t="shared" si="607"/>
        <v>165314.60532683571</v>
      </c>
      <c r="AN762" s="19">
        <f t="shared" si="616"/>
        <v>166092.54457660406</v>
      </c>
      <c r="AO762" s="19">
        <f t="shared" si="608"/>
        <v>0</v>
      </c>
      <c r="AP762" s="19">
        <f t="shared" si="609"/>
        <v>0</v>
      </c>
      <c r="AQ762" s="18">
        <f t="shared" si="579"/>
        <v>138.41045381383671</v>
      </c>
      <c r="AR762" s="18">
        <f t="shared" si="610"/>
        <v>0</v>
      </c>
      <c r="AS762" s="18">
        <f t="shared" si="611"/>
        <v>-1279.0575919089952</v>
      </c>
      <c r="AT762" s="3">
        <f>return!Q745</f>
        <v>-7.7072957457186009E-3</v>
      </c>
      <c r="AU762" s="8">
        <f t="shared" si="580"/>
        <v>1.3595441114574587</v>
      </c>
      <c r="AV762">
        <f t="shared" si="581"/>
        <v>0</v>
      </c>
      <c r="AW762">
        <f t="shared" si="582"/>
        <v>0</v>
      </c>
      <c r="AX762">
        <f t="shared" si="612"/>
        <v>0</v>
      </c>
      <c r="AY762">
        <f t="shared" si="583"/>
        <v>0</v>
      </c>
      <c r="AZ762">
        <f t="shared" si="584"/>
        <v>61</v>
      </c>
      <c r="BA762">
        <f t="shared" si="585"/>
        <v>5</v>
      </c>
      <c r="BB762">
        <f t="shared" si="613"/>
        <v>8.1709400070986149E-3</v>
      </c>
      <c r="BC762">
        <f t="shared" si="586"/>
        <v>9.376267690156434E-2</v>
      </c>
      <c r="BD762">
        <f>VLOOKUP(MIN(90,BE762),mortality!$A$4:$G$76,saving_model!BA762+2,FALSE)</f>
        <v>4.688133845078217E-2</v>
      </c>
      <c r="BE762">
        <f t="shared" si="587"/>
        <v>110</v>
      </c>
      <c r="BF762" s="9">
        <f t="shared" si="614"/>
        <v>8.3717735912058888E-4</v>
      </c>
      <c r="BG762" s="7">
        <f>VLOOKUP(saving_model!AZ762,lapse!$B$4:$C$134,2,FALSE)</f>
        <v>0.01</v>
      </c>
      <c r="BI762">
        <f>discount_curve!K746</f>
        <v>0.40636381140134653</v>
      </c>
    </row>
    <row r="763" spans="1:61" x14ac:dyDescent="0.55000000000000004">
      <c r="A763">
        <f t="shared" si="615"/>
        <v>740</v>
      </c>
      <c r="B763" s="19">
        <f t="shared" ca="1" si="588"/>
        <v>0</v>
      </c>
      <c r="C763">
        <f t="shared" si="569"/>
        <v>0</v>
      </c>
      <c r="D763">
        <f t="shared" si="589"/>
        <v>0</v>
      </c>
      <c r="E763">
        <f t="shared" ca="1" si="590"/>
        <v>0</v>
      </c>
      <c r="F763">
        <f t="shared" si="570"/>
        <v>0</v>
      </c>
      <c r="G763">
        <f t="shared" si="591"/>
        <v>0</v>
      </c>
      <c r="H763">
        <f t="shared" si="592"/>
        <v>0</v>
      </c>
      <c r="I763" s="19">
        <f t="shared" si="593"/>
        <v>0</v>
      </c>
      <c r="J763" s="26">
        <f t="shared" si="594"/>
        <v>0</v>
      </c>
      <c r="L763" s="19">
        <f t="shared" si="595"/>
        <v>0</v>
      </c>
      <c r="M763" s="26">
        <f t="shared" si="571"/>
        <v>0</v>
      </c>
      <c r="N763" s="18">
        <f t="shared" si="596"/>
        <v>0</v>
      </c>
      <c r="O763" s="18">
        <f t="shared" si="597"/>
        <v>0</v>
      </c>
      <c r="P763" s="18">
        <f t="shared" si="598"/>
        <v>0</v>
      </c>
      <c r="Q763" s="18">
        <f t="shared" si="599"/>
        <v>0</v>
      </c>
      <c r="R763" s="18">
        <f t="shared" si="600"/>
        <v>0</v>
      </c>
      <c r="S763" s="26">
        <f t="shared" si="601"/>
        <v>0</v>
      </c>
      <c r="T763" s="27">
        <f t="shared" si="602"/>
        <v>0</v>
      </c>
      <c r="U763" s="27"/>
      <c r="V763" s="19">
        <f t="shared" si="572"/>
        <v>0</v>
      </c>
      <c r="W763" s="19">
        <f t="shared" ca="1" si="573"/>
        <v>0</v>
      </c>
      <c r="X763" s="19">
        <f t="shared" si="574"/>
        <v>0</v>
      </c>
      <c r="Y763" s="19">
        <f t="shared" si="575"/>
        <v>0</v>
      </c>
      <c r="Z763" s="19">
        <f t="shared" si="568"/>
        <v>0</v>
      </c>
      <c r="AA763" s="19">
        <f t="shared" ca="1" si="603"/>
        <v>0</v>
      </c>
      <c r="AB763">
        <f t="shared" si="617"/>
        <v>0</v>
      </c>
      <c r="AC763" s="19">
        <f t="shared" si="576"/>
        <v>0</v>
      </c>
      <c r="AD763" s="29">
        <f t="shared" si="618"/>
        <v>0</v>
      </c>
      <c r="AE763" s="19">
        <f t="shared" ca="1" si="577"/>
        <v>0</v>
      </c>
      <c r="AF763" s="29">
        <f t="shared" ca="1" si="604"/>
        <v>0</v>
      </c>
      <c r="AG763" s="19"/>
      <c r="AH763" s="19">
        <f t="shared" si="578"/>
        <v>0</v>
      </c>
      <c r="AI763" s="19">
        <f>SUM($AH$23:AH763)</f>
        <v>100000</v>
      </c>
      <c r="AJ763" s="19">
        <f t="shared" si="605"/>
        <v>165230.68201970236</v>
      </c>
      <c r="AK763" s="19">
        <f t="shared" ca="1" si="606"/>
        <v>165230.68201970236</v>
      </c>
      <c r="AL763" s="20">
        <f ca="1">IF($F$13,OFFSET(product_specs!$J$5,MIN(10,saving_model!AZ763),saving_model!$G$14),0)</f>
        <v>0</v>
      </c>
      <c r="AM763" s="19">
        <f t="shared" si="607"/>
        <v>165230.68201970236</v>
      </c>
      <c r="AN763" s="19">
        <f t="shared" si="616"/>
        <v>164675.07653088123</v>
      </c>
      <c r="AO763" s="19">
        <f t="shared" si="608"/>
        <v>0</v>
      </c>
      <c r="AP763" s="19">
        <f t="shared" si="609"/>
        <v>0</v>
      </c>
      <c r="AQ763" s="18">
        <f t="shared" si="579"/>
        <v>137.22923044240102</v>
      </c>
      <c r="AR763" s="18">
        <f t="shared" si="610"/>
        <v>0</v>
      </c>
      <c r="AS763" s="18">
        <f t="shared" si="611"/>
        <v>1385.6694385270537</v>
      </c>
      <c r="AT763" s="3">
        <f>return!Q746</f>
        <v>8.4215848284248107E-3</v>
      </c>
      <c r="AU763" s="8">
        <f t="shared" si="580"/>
        <v>1.3601092941266555</v>
      </c>
      <c r="AV763">
        <f t="shared" si="581"/>
        <v>0</v>
      </c>
      <c r="AW763">
        <f t="shared" si="582"/>
        <v>0</v>
      </c>
      <c r="AX763">
        <f t="shared" si="612"/>
        <v>0</v>
      </c>
      <c r="AY763">
        <f t="shared" si="583"/>
        <v>0</v>
      </c>
      <c r="AZ763">
        <f t="shared" si="584"/>
        <v>61</v>
      </c>
      <c r="BA763">
        <f t="shared" si="585"/>
        <v>5</v>
      </c>
      <c r="BB763">
        <f t="shared" si="613"/>
        <v>8.1709400070986149E-3</v>
      </c>
      <c r="BC763">
        <f t="shared" si="586"/>
        <v>9.376267690156434E-2</v>
      </c>
      <c r="BD763">
        <f>VLOOKUP(MIN(90,BE763),mortality!$A$4:$G$76,saving_model!BA763+2,FALSE)</f>
        <v>4.688133845078217E-2</v>
      </c>
      <c r="BE763">
        <f t="shared" si="587"/>
        <v>110</v>
      </c>
      <c r="BF763" s="9">
        <f t="shared" si="614"/>
        <v>8.3717735912058888E-4</v>
      </c>
      <c r="BG763" s="7">
        <f>VLOOKUP(saving_model!AZ763,lapse!$B$4:$C$134,2,FALSE)</f>
        <v>0.01</v>
      </c>
      <c r="BI763">
        <f>discount_curve!K747</f>
        <v>0.40586893946150143</v>
      </c>
    </row>
    <row r="764" spans="1:61" x14ac:dyDescent="0.55000000000000004">
      <c r="A764">
        <f t="shared" si="615"/>
        <v>741</v>
      </c>
      <c r="B764" s="19">
        <f t="shared" ca="1" si="588"/>
        <v>0</v>
      </c>
      <c r="C764">
        <f t="shared" si="569"/>
        <v>0</v>
      </c>
      <c r="D764">
        <f t="shared" si="589"/>
        <v>0</v>
      </c>
      <c r="E764">
        <f t="shared" ca="1" si="590"/>
        <v>0</v>
      </c>
      <c r="F764">
        <f t="shared" si="570"/>
        <v>0</v>
      </c>
      <c r="G764">
        <f t="shared" si="591"/>
        <v>0</v>
      </c>
      <c r="H764">
        <f t="shared" si="592"/>
        <v>0</v>
      </c>
      <c r="I764" s="19">
        <f t="shared" si="593"/>
        <v>0</v>
      </c>
      <c r="J764" s="26">
        <f t="shared" si="594"/>
        <v>0</v>
      </c>
      <c r="L764" s="19">
        <f t="shared" si="595"/>
        <v>0</v>
      </c>
      <c r="M764" s="26">
        <f t="shared" si="571"/>
        <v>0</v>
      </c>
      <c r="N764" s="18">
        <f t="shared" si="596"/>
        <v>0</v>
      </c>
      <c r="O764" s="18">
        <f t="shared" si="597"/>
        <v>0</v>
      </c>
      <c r="P764" s="18">
        <f t="shared" si="598"/>
        <v>0</v>
      </c>
      <c r="Q764" s="18">
        <f t="shared" si="599"/>
        <v>0</v>
      </c>
      <c r="R764" s="18">
        <f t="shared" si="600"/>
        <v>0</v>
      </c>
      <c r="S764" s="26">
        <f t="shared" si="601"/>
        <v>0</v>
      </c>
      <c r="T764" s="27">
        <f t="shared" si="602"/>
        <v>0</v>
      </c>
      <c r="U764" s="27"/>
      <c r="V764" s="19">
        <f t="shared" si="572"/>
        <v>0</v>
      </c>
      <c r="W764" s="19">
        <f t="shared" ca="1" si="573"/>
        <v>0</v>
      </c>
      <c r="X764" s="19">
        <f t="shared" si="574"/>
        <v>0</v>
      </c>
      <c r="Y764" s="19">
        <f t="shared" si="575"/>
        <v>0</v>
      </c>
      <c r="Z764" s="19">
        <f t="shared" si="568"/>
        <v>0</v>
      </c>
      <c r="AA764" s="19">
        <f t="shared" ca="1" si="603"/>
        <v>0</v>
      </c>
      <c r="AB764">
        <f t="shared" si="617"/>
        <v>0</v>
      </c>
      <c r="AC764" s="19">
        <f t="shared" si="576"/>
        <v>0</v>
      </c>
      <c r="AD764" s="29">
        <f t="shared" si="618"/>
        <v>0</v>
      </c>
      <c r="AE764" s="19">
        <f t="shared" ca="1" si="577"/>
        <v>0</v>
      </c>
      <c r="AF764" s="29">
        <f t="shared" ca="1" si="604"/>
        <v>0</v>
      </c>
      <c r="AG764" s="19"/>
      <c r="AH764" s="19">
        <f t="shared" si="578"/>
        <v>0</v>
      </c>
      <c r="AI764" s="19">
        <f>SUM($AH$23:AH764)</f>
        <v>100000</v>
      </c>
      <c r="AJ764" s="19">
        <f t="shared" si="605"/>
        <v>165196.81470353014</v>
      </c>
      <c r="AK764" s="19">
        <f t="shared" ca="1" si="606"/>
        <v>165196.81470353014</v>
      </c>
      <c r="AL764" s="20">
        <f ca="1">IF($F$13,OFFSET(product_specs!$J$5,MIN(10,saving_model!AZ764),saving_model!$G$14),0)</f>
        <v>0</v>
      </c>
      <c r="AM764" s="19">
        <f t="shared" si="607"/>
        <v>165196.81470353014</v>
      </c>
      <c r="AN764" s="19">
        <f t="shared" si="616"/>
        <v>165923.51673896587</v>
      </c>
      <c r="AO764" s="19">
        <f t="shared" si="608"/>
        <v>0</v>
      </c>
      <c r="AP764" s="19">
        <f t="shared" si="609"/>
        <v>0</v>
      </c>
      <c r="AQ764" s="18">
        <f t="shared" si="579"/>
        <v>138.26959728247155</v>
      </c>
      <c r="AR764" s="18">
        <f t="shared" si="610"/>
        <v>0</v>
      </c>
      <c r="AS764" s="18">
        <f t="shared" si="611"/>
        <v>-1176.8648763065603</v>
      </c>
      <c r="AT764" s="3">
        <f>return!Q747</f>
        <v>-7.0987310185736119E-3</v>
      </c>
      <c r="AU764" s="8">
        <f t="shared" si="580"/>
        <v>1.3606747117506779</v>
      </c>
      <c r="AV764">
        <f t="shared" si="581"/>
        <v>0</v>
      </c>
      <c r="AW764">
        <f t="shared" si="582"/>
        <v>0</v>
      </c>
      <c r="AX764">
        <f t="shared" si="612"/>
        <v>0</v>
      </c>
      <c r="AY764">
        <f t="shared" si="583"/>
        <v>0</v>
      </c>
      <c r="AZ764">
        <f t="shared" si="584"/>
        <v>61</v>
      </c>
      <c r="BA764">
        <f t="shared" si="585"/>
        <v>5</v>
      </c>
      <c r="BB764">
        <f t="shared" si="613"/>
        <v>8.1709400070986149E-3</v>
      </c>
      <c r="BC764">
        <f t="shared" si="586"/>
        <v>9.376267690156434E-2</v>
      </c>
      <c r="BD764">
        <f>VLOOKUP(MIN(90,BE764),mortality!$A$4:$G$76,saving_model!BA764+2,FALSE)</f>
        <v>4.688133845078217E-2</v>
      </c>
      <c r="BE764">
        <f t="shared" si="587"/>
        <v>110</v>
      </c>
      <c r="BF764" s="9">
        <f t="shared" si="614"/>
        <v>8.3717735912058888E-4</v>
      </c>
      <c r="BG764" s="7">
        <f>VLOOKUP(saving_model!AZ764,lapse!$B$4:$C$134,2,FALSE)</f>
        <v>0.01</v>
      </c>
      <c r="BI764">
        <f>discount_curve!K748</f>
        <v>0.40537467017925027</v>
      </c>
    </row>
    <row r="765" spans="1:61" x14ac:dyDescent="0.55000000000000004">
      <c r="A765">
        <f t="shared" si="615"/>
        <v>742</v>
      </c>
      <c r="B765" s="19">
        <f t="shared" ca="1" si="588"/>
        <v>0</v>
      </c>
      <c r="C765">
        <f t="shared" si="569"/>
        <v>0</v>
      </c>
      <c r="D765">
        <f t="shared" si="589"/>
        <v>0</v>
      </c>
      <c r="E765">
        <f t="shared" ca="1" si="590"/>
        <v>0</v>
      </c>
      <c r="F765">
        <f t="shared" si="570"/>
        <v>0</v>
      </c>
      <c r="G765">
        <f t="shared" si="591"/>
        <v>0</v>
      </c>
      <c r="H765">
        <f t="shared" si="592"/>
        <v>0</v>
      </c>
      <c r="I765" s="19">
        <f t="shared" si="593"/>
        <v>0</v>
      </c>
      <c r="J765" s="26">
        <f t="shared" si="594"/>
        <v>0</v>
      </c>
      <c r="L765" s="19">
        <f t="shared" si="595"/>
        <v>0</v>
      </c>
      <c r="M765" s="26">
        <f t="shared" si="571"/>
        <v>0</v>
      </c>
      <c r="N765" s="18">
        <f t="shared" si="596"/>
        <v>0</v>
      </c>
      <c r="O765" s="18">
        <f t="shared" si="597"/>
        <v>0</v>
      </c>
      <c r="P765" s="18">
        <f t="shared" si="598"/>
        <v>0</v>
      </c>
      <c r="Q765" s="18">
        <f t="shared" si="599"/>
        <v>0</v>
      </c>
      <c r="R765" s="18">
        <f t="shared" si="600"/>
        <v>0</v>
      </c>
      <c r="S765" s="26">
        <f t="shared" si="601"/>
        <v>0</v>
      </c>
      <c r="T765" s="27">
        <f t="shared" si="602"/>
        <v>0</v>
      </c>
      <c r="U765" s="27"/>
      <c r="V765" s="19">
        <f t="shared" si="572"/>
        <v>0</v>
      </c>
      <c r="W765" s="19">
        <f t="shared" ca="1" si="573"/>
        <v>0</v>
      </c>
      <c r="X765" s="19">
        <f t="shared" si="574"/>
        <v>0</v>
      </c>
      <c r="Y765" s="19">
        <f t="shared" si="575"/>
        <v>0</v>
      </c>
      <c r="Z765" s="19">
        <f t="shared" si="568"/>
        <v>0</v>
      </c>
      <c r="AA765" s="19">
        <f t="shared" ca="1" si="603"/>
        <v>0</v>
      </c>
      <c r="AB765">
        <f t="shared" si="617"/>
        <v>0</v>
      </c>
      <c r="AC765" s="19">
        <f t="shared" si="576"/>
        <v>0</v>
      </c>
      <c r="AD765" s="29">
        <f t="shared" si="618"/>
        <v>0</v>
      </c>
      <c r="AE765" s="19">
        <f t="shared" ca="1" si="577"/>
        <v>0</v>
      </c>
      <c r="AF765" s="29">
        <f t="shared" ca="1" si="604"/>
        <v>0</v>
      </c>
      <c r="AG765" s="19"/>
      <c r="AH765" s="19">
        <f t="shared" si="578"/>
        <v>0</v>
      </c>
      <c r="AI765" s="19">
        <f>SUM($AH$23:AH765)</f>
        <v>100000</v>
      </c>
      <c r="AJ765" s="19">
        <f t="shared" si="605"/>
        <v>165336.61559137254</v>
      </c>
      <c r="AK765" s="19">
        <f t="shared" ca="1" si="606"/>
        <v>165336.61559137254</v>
      </c>
      <c r="AL765" s="20">
        <f ca="1">IF($F$13,OFFSET(product_specs!$J$5,MIN(10,saving_model!AZ765),saving_model!$G$14),0)</f>
        <v>0</v>
      </c>
      <c r="AM765" s="19">
        <f t="shared" si="607"/>
        <v>165336.61559137254</v>
      </c>
      <c r="AN765" s="19">
        <f t="shared" si="616"/>
        <v>164608.38226537686</v>
      </c>
      <c r="AO765" s="19">
        <f t="shared" si="608"/>
        <v>0</v>
      </c>
      <c r="AP765" s="19">
        <f t="shared" si="609"/>
        <v>0</v>
      </c>
      <c r="AQ765" s="18">
        <f t="shared" si="579"/>
        <v>137.17365188781406</v>
      </c>
      <c r="AR765" s="18">
        <f t="shared" si="610"/>
        <v>0</v>
      </c>
      <c r="AS765" s="18">
        <f t="shared" si="611"/>
        <v>1730.8139557669406</v>
      </c>
      <c r="AT765" s="3">
        <f>return!Q748</f>
        <v>1.0523507247000241E-2</v>
      </c>
      <c r="AU765" s="8">
        <f t="shared" si="580"/>
        <v>1.3612403644272</v>
      </c>
      <c r="AV765">
        <f t="shared" si="581"/>
        <v>0</v>
      </c>
      <c r="AW765">
        <f t="shared" si="582"/>
        <v>0</v>
      </c>
      <c r="AX765">
        <f t="shared" si="612"/>
        <v>0</v>
      </c>
      <c r="AY765">
        <f t="shared" si="583"/>
        <v>0</v>
      </c>
      <c r="AZ765">
        <f t="shared" si="584"/>
        <v>61</v>
      </c>
      <c r="BA765">
        <f t="shared" si="585"/>
        <v>5</v>
      </c>
      <c r="BB765">
        <f t="shared" si="613"/>
        <v>8.1709400070986149E-3</v>
      </c>
      <c r="BC765">
        <f t="shared" si="586"/>
        <v>9.376267690156434E-2</v>
      </c>
      <c r="BD765">
        <f>VLOOKUP(MIN(90,BE765),mortality!$A$4:$G$76,saving_model!BA765+2,FALSE)</f>
        <v>4.688133845078217E-2</v>
      </c>
      <c r="BE765">
        <f t="shared" si="587"/>
        <v>110</v>
      </c>
      <c r="BF765" s="9">
        <f t="shared" si="614"/>
        <v>8.3717735912058888E-4</v>
      </c>
      <c r="BG765" s="7">
        <f>VLOOKUP(saving_model!AZ765,lapse!$B$4:$C$134,2,FALSE)</f>
        <v>0.01</v>
      </c>
      <c r="BI765">
        <f>discount_curve!K749</f>
        <v>0.40488100282067352</v>
      </c>
    </row>
    <row r="766" spans="1:61" x14ac:dyDescent="0.55000000000000004">
      <c r="A766">
        <f t="shared" si="615"/>
        <v>743</v>
      </c>
      <c r="B766" s="19">
        <f t="shared" ca="1" si="588"/>
        <v>0</v>
      </c>
      <c r="C766">
        <f t="shared" si="569"/>
        <v>0</v>
      </c>
      <c r="D766">
        <f t="shared" si="589"/>
        <v>0</v>
      </c>
      <c r="E766">
        <f t="shared" ca="1" si="590"/>
        <v>0</v>
      </c>
      <c r="F766">
        <f t="shared" si="570"/>
        <v>0</v>
      </c>
      <c r="G766">
        <f t="shared" si="591"/>
        <v>0</v>
      </c>
      <c r="H766">
        <f t="shared" si="592"/>
        <v>0</v>
      </c>
      <c r="I766" s="19">
        <f t="shared" si="593"/>
        <v>0</v>
      </c>
      <c r="J766" s="26">
        <f t="shared" si="594"/>
        <v>0</v>
      </c>
      <c r="L766" s="19">
        <f t="shared" si="595"/>
        <v>0</v>
      </c>
      <c r="M766" s="26">
        <f t="shared" si="571"/>
        <v>0</v>
      </c>
      <c r="N766" s="18">
        <f t="shared" si="596"/>
        <v>0</v>
      </c>
      <c r="O766" s="18">
        <f t="shared" si="597"/>
        <v>0</v>
      </c>
      <c r="P766" s="18">
        <f t="shared" si="598"/>
        <v>0</v>
      </c>
      <c r="Q766" s="18">
        <f t="shared" si="599"/>
        <v>0</v>
      </c>
      <c r="R766" s="18">
        <f t="shared" si="600"/>
        <v>0</v>
      </c>
      <c r="S766" s="26">
        <f t="shared" si="601"/>
        <v>0</v>
      </c>
      <c r="T766" s="27">
        <f t="shared" si="602"/>
        <v>0</v>
      </c>
      <c r="U766" s="27"/>
      <c r="V766" s="19">
        <f t="shared" si="572"/>
        <v>0</v>
      </c>
      <c r="W766" s="19">
        <f t="shared" ca="1" si="573"/>
        <v>0</v>
      </c>
      <c r="X766" s="19">
        <f t="shared" si="574"/>
        <v>0</v>
      </c>
      <c r="Y766" s="19">
        <f t="shared" si="575"/>
        <v>0</v>
      </c>
      <c r="Z766" s="19">
        <f t="shared" si="568"/>
        <v>0</v>
      </c>
      <c r="AA766" s="19">
        <f t="shared" ca="1" si="603"/>
        <v>0</v>
      </c>
      <c r="AB766">
        <f t="shared" si="617"/>
        <v>0</v>
      </c>
      <c r="AC766" s="19">
        <f t="shared" si="576"/>
        <v>0</v>
      </c>
      <c r="AD766" s="29">
        <f t="shared" si="618"/>
        <v>0</v>
      </c>
      <c r="AE766" s="19">
        <f t="shared" ca="1" si="577"/>
        <v>0</v>
      </c>
      <c r="AF766" s="29">
        <f t="shared" ca="1" si="604"/>
        <v>0</v>
      </c>
      <c r="AG766" s="19"/>
      <c r="AH766" s="19">
        <f t="shared" si="578"/>
        <v>0</v>
      </c>
      <c r="AI766" s="19">
        <f>SUM($AH$23:AH766)</f>
        <v>100000</v>
      </c>
      <c r="AJ766" s="19">
        <f t="shared" si="605"/>
        <v>165972.23460056036</v>
      </c>
      <c r="AK766" s="19">
        <f t="shared" ca="1" si="606"/>
        <v>165972.23460056036</v>
      </c>
      <c r="AL766" s="20">
        <f ca="1">IF($F$13,OFFSET(product_specs!$J$5,MIN(10,saving_model!AZ766),saving_model!$G$14),0)</f>
        <v>0</v>
      </c>
      <c r="AM766" s="19">
        <f t="shared" si="607"/>
        <v>165972.23460056036</v>
      </c>
      <c r="AN766" s="19">
        <f t="shared" si="616"/>
        <v>166202.02256925599</v>
      </c>
      <c r="AO766" s="19">
        <f t="shared" si="608"/>
        <v>0</v>
      </c>
      <c r="AP766" s="19">
        <f t="shared" si="609"/>
        <v>0</v>
      </c>
      <c r="AQ766" s="18">
        <f t="shared" si="579"/>
        <v>138.50168547438</v>
      </c>
      <c r="AR766" s="18">
        <f t="shared" si="610"/>
        <v>0</v>
      </c>
      <c r="AS766" s="18">
        <f t="shared" si="611"/>
        <v>-182.57256644246277</v>
      </c>
      <c r="AT766" s="3">
        <f>return!Q749</f>
        <v>-1.0994140403071118E-3</v>
      </c>
      <c r="AU766" s="8">
        <f t="shared" si="580"/>
        <v>1.3618062522539367</v>
      </c>
      <c r="AV766">
        <f t="shared" si="581"/>
        <v>0</v>
      </c>
      <c r="AW766">
        <f t="shared" si="582"/>
        <v>0</v>
      </c>
      <c r="AX766">
        <f t="shared" si="612"/>
        <v>0</v>
      </c>
      <c r="AY766">
        <f t="shared" si="583"/>
        <v>0</v>
      </c>
      <c r="AZ766">
        <f t="shared" si="584"/>
        <v>61</v>
      </c>
      <c r="BA766">
        <f t="shared" si="585"/>
        <v>5</v>
      </c>
      <c r="BB766">
        <f t="shared" si="613"/>
        <v>8.1709400070986149E-3</v>
      </c>
      <c r="BC766">
        <f t="shared" si="586"/>
        <v>9.376267690156434E-2</v>
      </c>
      <c r="BD766">
        <f>VLOOKUP(MIN(90,BE766),mortality!$A$4:$G$76,saving_model!BA766+2,FALSE)</f>
        <v>4.688133845078217E-2</v>
      </c>
      <c r="BE766">
        <f t="shared" si="587"/>
        <v>110</v>
      </c>
      <c r="BF766" s="9">
        <f t="shared" si="614"/>
        <v>8.3717735912058888E-4</v>
      </c>
      <c r="BG766" s="7">
        <f>VLOOKUP(saving_model!AZ766,lapse!$B$4:$C$134,2,FALSE)</f>
        <v>0.01</v>
      </c>
      <c r="BI766">
        <f>discount_curve!K750</f>
        <v>0.40438793665274553</v>
      </c>
    </row>
    <row r="767" spans="1:61" x14ac:dyDescent="0.55000000000000004">
      <c r="A767">
        <f t="shared" si="615"/>
        <v>744</v>
      </c>
      <c r="B767" s="19">
        <f t="shared" ca="1" si="588"/>
        <v>0</v>
      </c>
      <c r="C767">
        <f t="shared" si="569"/>
        <v>0</v>
      </c>
      <c r="D767">
        <f t="shared" si="589"/>
        <v>0</v>
      </c>
      <c r="E767">
        <f t="shared" ca="1" si="590"/>
        <v>0</v>
      </c>
      <c r="F767">
        <f t="shared" si="570"/>
        <v>0</v>
      </c>
      <c r="G767">
        <f t="shared" si="591"/>
        <v>0</v>
      </c>
      <c r="H767">
        <f t="shared" si="592"/>
        <v>0</v>
      </c>
      <c r="I767" s="19">
        <f t="shared" si="593"/>
        <v>0</v>
      </c>
      <c r="J767" s="26">
        <f t="shared" si="594"/>
        <v>0</v>
      </c>
      <c r="L767" s="19">
        <f t="shared" si="595"/>
        <v>0</v>
      </c>
      <c r="M767" s="26">
        <f t="shared" si="571"/>
        <v>0</v>
      </c>
      <c r="N767" s="18">
        <f t="shared" si="596"/>
        <v>0</v>
      </c>
      <c r="O767" s="18">
        <f t="shared" si="597"/>
        <v>0</v>
      </c>
      <c r="P767" s="18">
        <f t="shared" si="598"/>
        <v>0</v>
      </c>
      <c r="Q767" s="18">
        <f t="shared" si="599"/>
        <v>0</v>
      </c>
      <c r="R767" s="18">
        <f t="shared" si="600"/>
        <v>0</v>
      </c>
      <c r="S767" s="26">
        <f t="shared" si="601"/>
        <v>0</v>
      </c>
      <c r="T767" s="27">
        <f t="shared" si="602"/>
        <v>0</v>
      </c>
      <c r="U767" s="27"/>
      <c r="V767" s="19">
        <f t="shared" si="572"/>
        <v>0</v>
      </c>
      <c r="W767" s="19">
        <f t="shared" ca="1" si="573"/>
        <v>0</v>
      </c>
      <c r="X767" s="19">
        <f t="shared" si="574"/>
        <v>0</v>
      </c>
      <c r="Y767" s="19">
        <f t="shared" si="575"/>
        <v>0</v>
      </c>
      <c r="Z767" s="19">
        <f t="shared" si="568"/>
        <v>0</v>
      </c>
      <c r="AA767" s="19">
        <f t="shared" ca="1" si="603"/>
        <v>0</v>
      </c>
      <c r="AB767">
        <f t="shared" si="617"/>
        <v>0</v>
      </c>
      <c r="AC767" s="19">
        <f t="shared" si="576"/>
        <v>0</v>
      </c>
      <c r="AD767" s="29">
        <f t="shared" si="618"/>
        <v>0</v>
      </c>
      <c r="AE767" s="19">
        <f t="shared" ca="1" si="577"/>
        <v>0</v>
      </c>
      <c r="AF767" s="29">
        <f t="shared" ca="1" si="604"/>
        <v>0</v>
      </c>
      <c r="AG767" s="19"/>
      <c r="AH767" s="19">
        <f t="shared" si="578"/>
        <v>0</v>
      </c>
      <c r="AI767" s="19">
        <f>SUM($AH$23:AH767)</f>
        <v>100000</v>
      </c>
      <c r="AJ767" s="19">
        <f t="shared" si="605"/>
        <v>166331.69063126863</v>
      </c>
      <c r="AK767" s="19">
        <f t="shared" ca="1" si="606"/>
        <v>166331.69063126863</v>
      </c>
      <c r="AL767" s="20">
        <f ca="1">IF($F$13,OFFSET(product_specs!$J$5,MIN(10,saving_model!AZ767),saving_model!$G$14),0)</f>
        <v>0</v>
      </c>
      <c r="AM767" s="19">
        <f t="shared" si="607"/>
        <v>166331.69063126863</v>
      </c>
      <c r="AN767" s="19">
        <f t="shared" si="616"/>
        <v>165880.94831733915</v>
      </c>
      <c r="AO767" s="19">
        <f t="shared" si="608"/>
        <v>0</v>
      </c>
      <c r="AP767" s="19">
        <f t="shared" si="609"/>
        <v>0</v>
      </c>
      <c r="AQ767" s="18">
        <f t="shared" si="579"/>
        <v>138.23412359778263</v>
      </c>
      <c r="AR767" s="18">
        <f t="shared" si="610"/>
        <v>0</v>
      </c>
      <c r="AS767" s="18">
        <f t="shared" si="611"/>
        <v>1177.9528750545417</v>
      </c>
      <c r="AT767" s="3">
        <f>return!Q750</f>
        <v>7.1071170807399664E-3</v>
      </c>
      <c r="AU767" s="8">
        <f t="shared" si="580"/>
        <v>1.3623723753286434</v>
      </c>
      <c r="AV767">
        <f t="shared" si="581"/>
        <v>0</v>
      </c>
      <c r="AW767">
        <f t="shared" si="582"/>
        <v>0</v>
      </c>
      <c r="AX767">
        <f t="shared" si="612"/>
        <v>0</v>
      </c>
      <c r="AY767">
        <f t="shared" si="583"/>
        <v>0</v>
      </c>
      <c r="AZ767">
        <f t="shared" si="584"/>
        <v>62</v>
      </c>
      <c r="BA767">
        <f t="shared" si="585"/>
        <v>5</v>
      </c>
      <c r="BB767">
        <f t="shared" si="613"/>
        <v>8.1709400070986149E-3</v>
      </c>
      <c r="BC767">
        <f t="shared" si="586"/>
        <v>9.376267690156434E-2</v>
      </c>
      <c r="BD767">
        <f>VLOOKUP(MIN(90,BE767),mortality!$A$4:$G$76,saving_model!BA767+2,FALSE)</f>
        <v>4.688133845078217E-2</v>
      </c>
      <c r="BE767">
        <f t="shared" si="587"/>
        <v>111</v>
      </c>
      <c r="BF767" s="9">
        <f t="shared" si="614"/>
        <v>8.3717735912058888E-4</v>
      </c>
      <c r="BG767" s="7">
        <f>VLOOKUP(saving_model!AZ767,lapse!$B$4:$C$134,2,FALSE)</f>
        <v>0.01</v>
      </c>
      <c r="BI767">
        <f>discount_curve!K751</f>
        <v>0.39535132399554723</v>
      </c>
    </row>
    <row r="768" spans="1:61" x14ac:dyDescent="0.55000000000000004">
      <c r="A768">
        <f t="shared" si="615"/>
        <v>745</v>
      </c>
      <c r="B768" s="19">
        <f t="shared" ca="1" si="588"/>
        <v>0</v>
      </c>
      <c r="C768">
        <f t="shared" si="569"/>
        <v>0</v>
      </c>
      <c r="D768">
        <f t="shared" si="589"/>
        <v>0</v>
      </c>
      <c r="E768">
        <f t="shared" ca="1" si="590"/>
        <v>0</v>
      </c>
      <c r="F768">
        <f t="shared" si="570"/>
        <v>0</v>
      </c>
      <c r="G768">
        <f t="shared" si="591"/>
        <v>0</v>
      </c>
      <c r="H768">
        <f t="shared" si="592"/>
        <v>0</v>
      </c>
      <c r="I768" s="19">
        <f t="shared" si="593"/>
        <v>0</v>
      </c>
      <c r="J768" s="26">
        <f t="shared" si="594"/>
        <v>0</v>
      </c>
      <c r="L768" s="19">
        <f t="shared" si="595"/>
        <v>0</v>
      </c>
      <c r="M768" s="26">
        <f t="shared" si="571"/>
        <v>0</v>
      </c>
      <c r="N768" s="18">
        <f t="shared" si="596"/>
        <v>0</v>
      </c>
      <c r="O768" s="18">
        <f t="shared" si="597"/>
        <v>0</v>
      </c>
      <c r="P768" s="18">
        <f t="shared" si="598"/>
        <v>0</v>
      </c>
      <c r="Q768" s="18">
        <f t="shared" si="599"/>
        <v>0</v>
      </c>
      <c r="R768" s="18">
        <f t="shared" si="600"/>
        <v>0</v>
      </c>
      <c r="S768" s="26">
        <f t="shared" si="601"/>
        <v>0</v>
      </c>
      <c r="T768" s="27">
        <f t="shared" si="602"/>
        <v>0</v>
      </c>
      <c r="U768" s="27"/>
      <c r="V768" s="19">
        <f t="shared" si="572"/>
        <v>0</v>
      </c>
      <c r="W768" s="19">
        <f t="shared" ca="1" si="573"/>
        <v>0</v>
      </c>
      <c r="X768" s="19">
        <f t="shared" si="574"/>
        <v>0</v>
      </c>
      <c r="Y768" s="19">
        <f t="shared" si="575"/>
        <v>0</v>
      </c>
      <c r="Z768" s="19">
        <f t="shared" si="568"/>
        <v>0</v>
      </c>
      <c r="AA768" s="19">
        <f t="shared" ca="1" si="603"/>
        <v>0</v>
      </c>
      <c r="AB768">
        <f t="shared" si="617"/>
        <v>0</v>
      </c>
      <c r="AC768" s="19">
        <f t="shared" si="576"/>
        <v>0</v>
      </c>
      <c r="AD768" s="29">
        <f t="shared" si="618"/>
        <v>0</v>
      </c>
      <c r="AE768" s="19">
        <f t="shared" ca="1" si="577"/>
        <v>0</v>
      </c>
      <c r="AF768" s="29">
        <f t="shared" ca="1" si="604"/>
        <v>0</v>
      </c>
      <c r="AG768" s="19"/>
      <c r="AH768" s="19">
        <f t="shared" si="578"/>
        <v>0</v>
      </c>
      <c r="AI768" s="19">
        <f>SUM($AH$23:AH768)</f>
        <v>100000</v>
      </c>
      <c r="AJ768" s="19">
        <f t="shared" si="605"/>
        <v>166137.30989199691</v>
      </c>
      <c r="AK768" s="19">
        <f t="shared" ca="1" si="606"/>
        <v>166137.30989199691</v>
      </c>
      <c r="AL768" s="20">
        <f ca="1">IF($F$13,OFFSET(product_specs!$J$5,MIN(10,saving_model!AZ768),saving_model!$G$14),0)</f>
        <v>0</v>
      </c>
      <c r="AM768" s="19">
        <f t="shared" si="607"/>
        <v>166137.30989199691</v>
      </c>
      <c r="AN768" s="19">
        <f t="shared" si="616"/>
        <v>166920.66706879588</v>
      </c>
      <c r="AO768" s="19">
        <f t="shared" si="608"/>
        <v>0</v>
      </c>
      <c r="AP768" s="19">
        <f t="shared" si="609"/>
        <v>0</v>
      </c>
      <c r="AQ768" s="18">
        <f t="shared" si="579"/>
        <v>139.10055589066323</v>
      </c>
      <c r="AR768" s="18">
        <f t="shared" si="610"/>
        <v>0</v>
      </c>
      <c r="AS768" s="18">
        <f t="shared" si="611"/>
        <v>-1288.5132418165929</v>
      </c>
      <c r="AT768" s="3">
        <f>return!Q751</f>
        <v>-7.7257533236857467E-3</v>
      </c>
      <c r="AU768" s="8">
        <f t="shared" si="580"/>
        <v>1.3629387337491163</v>
      </c>
      <c r="AV768">
        <f t="shared" si="581"/>
        <v>0</v>
      </c>
      <c r="AW768">
        <f t="shared" si="582"/>
        <v>0</v>
      </c>
      <c r="AX768">
        <f t="shared" si="612"/>
        <v>0</v>
      </c>
      <c r="AY768">
        <f t="shared" si="583"/>
        <v>0</v>
      </c>
      <c r="AZ768">
        <f t="shared" si="584"/>
        <v>62</v>
      </c>
      <c r="BA768">
        <f t="shared" si="585"/>
        <v>5</v>
      </c>
      <c r="BB768">
        <f t="shared" si="613"/>
        <v>8.1709400070986149E-3</v>
      </c>
      <c r="BC768">
        <f t="shared" si="586"/>
        <v>9.376267690156434E-2</v>
      </c>
      <c r="BD768">
        <f>VLOOKUP(MIN(90,BE768),mortality!$A$4:$G$76,saving_model!BA768+2,FALSE)</f>
        <v>4.688133845078217E-2</v>
      </c>
      <c r="BE768">
        <f t="shared" si="587"/>
        <v>111</v>
      </c>
      <c r="BF768" s="9">
        <f t="shared" si="614"/>
        <v>8.3717735912058888E-4</v>
      </c>
      <c r="BG768" s="7">
        <f>VLOOKUP(saving_model!AZ768,lapse!$B$4:$C$134,2,FALSE)</f>
        <v>0.01</v>
      </c>
      <c r="BI768">
        <f>discount_curve!K752</f>
        <v>0.39485851538519295</v>
      </c>
    </row>
    <row r="769" spans="1:61" x14ac:dyDescent="0.55000000000000004">
      <c r="A769">
        <f t="shared" si="615"/>
        <v>746</v>
      </c>
      <c r="B769" s="19">
        <f t="shared" ca="1" si="588"/>
        <v>0</v>
      </c>
      <c r="C769">
        <f t="shared" si="569"/>
        <v>0</v>
      </c>
      <c r="D769">
        <f t="shared" si="589"/>
        <v>0</v>
      </c>
      <c r="E769">
        <f t="shared" ca="1" si="590"/>
        <v>0</v>
      </c>
      <c r="F769">
        <f t="shared" si="570"/>
        <v>0</v>
      </c>
      <c r="G769">
        <f t="shared" si="591"/>
        <v>0</v>
      </c>
      <c r="H769">
        <f t="shared" si="592"/>
        <v>0</v>
      </c>
      <c r="I769" s="19">
        <f t="shared" si="593"/>
        <v>0</v>
      </c>
      <c r="J769" s="26">
        <f t="shared" si="594"/>
        <v>0</v>
      </c>
      <c r="L769" s="19">
        <f t="shared" si="595"/>
        <v>0</v>
      </c>
      <c r="M769" s="26">
        <f t="shared" si="571"/>
        <v>0</v>
      </c>
      <c r="N769" s="18">
        <f t="shared" si="596"/>
        <v>0</v>
      </c>
      <c r="O769" s="18">
        <f t="shared" si="597"/>
        <v>0</v>
      </c>
      <c r="P769" s="18">
        <f t="shared" si="598"/>
        <v>0</v>
      </c>
      <c r="Q769" s="18">
        <f t="shared" si="599"/>
        <v>0</v>
      </c>
      <c r="R769" s="18">
        <f t="shared" si="600"/>
        <v>0</v>
      </c>
      <c r="S769" s="26">
        <f t="shared" si="601"/>
        <v>0</v>
      </c>
      <c r="T769" s="27">
        <f t="shared" si="602"/>
        <v>0</v>
      </c>
      <c r="U769" s="27"/>
      <c r="V769" s="19">
        <f t="shared" si="572"/>
        <v>0</v>
      </c>
      <c r="W769" s="19">
        <f t="shared" ca="1" si="573"/>
        <v>0</v>
      </c>
      <c r="X769" s="19">
        <f t="shared" si="574"/>
        <v>0</v>
      </c>
      <c r="Y769" s="19">
        <f t="shared" si="575"/>
        <v>0</v>
      </c>
      <c r="Z769" s="19">
        <f t="shared" si="568"/>
        <v>0</v>
      </c>
      <c r="AA769" s="19">
        <f t="shared" ca="1" si="603"/>
        <v>0</v>
      </c>
      <c r="AB769">
        <f t="shared" si="617"/>
        <v>0</v>
      </c>
      <c r="AC769" s="19">
        <f t="shared" si="576"/>
        <v>0</v>
      </c>
      <c r="AD769" s="29">
        <f t="shared" si="618"/>
        <v>0</v>
      </c>
      <c r="AE769" s="19">
        <f t="shared" ca="1" si="577"/>
        <v>0</v>
      </c>
      <c r="AF769" s="29">
        <f t="shared" ca="1" si="604"/>
        <v>0</v>
      </c>
      <c r="AG769" s="19"/>
      <c r="AH769" s="19">
        <f t="shared" si="578"/>
        <v>0</v>
      </c>
      <c r="AI769" s="19">
        <f>SUM($AH$23:AH769)</f>
        <v>100000</v>
      </c>
      <c r="AJ769" s="19">
        <f t="shared" si="605"/>
        <v>166805.97805733129</v>
      </c>
      <c r="AK769" s="19">
        <f t="shared" ca="1" si="606"/>
        <v>166805.97805733129</v>
      </c>
      <c r="AL769" s="20">
        <f ca="1">IF($F$13,OFFSET(product_specs!$J$5,MIN(10,saving_model!AZ769),saving_model!$G$14),0)</f>
        <v>0</v>
      </c>
      <c r="AM769" s="19">
        <f t="shared" si="607"/>
        <v>166805.97805733129</v>
      </c>
      <c r="AN769" s="19">
        <f t="shared" si="616"/>
        <v>165493.0532710886</v>
      </c>
      <c r="AO769" s="19">
        <f t="shared" si="608"/>
        <v>0</v>
      </c>
      <c r="AP769" s="19">
        <f t="shared" si="609"/>
        <v>0</v>
      </c>
      <c r="AQ769" s="18">
        <f t="shared" si="579"/>
        <v>137.91087772590717</v>
      </c>
      <c r="AR769" s="18">
        <f t="shared" si="610"/>
        <v>0</v>
      </c>
      <c r="AS769" s="18">
        <f t="shared" si="611"/>
        <v>2901.6713279371393</v>
      </c>
      <c r="AT769" s="3">
        <f>return!Q752</f>
        <v>1.754811665327205E-2</v>
      </c>
      <c r="AU769" s="8">
        <f t="shared" si="580"/>
        <v>1.3635053276131921</v>
      </c>
      <c r="AV769">
        <f t="shared" si="581"/>
        <v>0</v>
      </c>
      <c r="AW769">
        <f t="shared" si="582"/>
        <v>0</v>
      </c>
      <c r="AX769">
        <f t="shared" si="612"/>
        <v>0</v>
      </c>
      <c r="AY769">
        <f t="shared" si="583"/>
        <v>0</v>
      </c>
      <c r="AZ769">
        <f t="shared" si="584"/>
        <v>62</v>
      </c>
      <c r="BA769">
        <f t="shared" si="585"/>
        <v>5</v>
      </c>
      <c r="BB769">
        <f t="shared" si="613"/>
        <v>8.1709400070986149E-3</v>
      </c>
      <c r="BC769">
        <f t="shared" si="586"/>
        <v>9.376267690156434E-2</v>
      </c>
      <c r="BD769">
        <f>VLOOKUP(MIN(90,BE769),mortality!$A$4:$G$76,saving_model!BA769+2,FALSE)</f>
        <v>4.688133845078217E-2</v>
      </c>
      <c r="BE769">
        <f t="shared" si="587"/>
        <v>111</v>
      </c>
      <c r="BF769" s="9">
        <f t="shared" si="614"/>
        <v>8.3717735912058888E-4</v>
      </c>
      <c r="BG769" s="7">
        <f>VLOOKUP(saving_model!AZ769,lapse!$B$4:$C$134,2,FALSE)</f>
        <v>0.01</v>
      </c>
      <c r="BI769">
        <f>discount_curve!K753</f>
        <v>0.39436632106474145</v>
      </c>
    </row>
    <row r="770" spans="1:61" x14ac:dyDescent="0.55000000000000004">
      <c r="A770">
        <f t="shared" si="615"/>
        <v>747</v>
      </c>
      <c r="B770" s="19">
        <f t="shared" ca="1" si="588"/>
        <v>0</v>
      </c>
      <c r="C770">
        <f t="shared" si="569"/>
        <v>0</v>
      </c>
      <c r="D770">
        <f t="shared" si="589"/>
        <v>0</v>
      </c>
      <c r="E770">
        <f t="shared" ca="1" si="590"/>
        <v>0</v>
      </c>
      <c r="F770">
        <f t="shared" si="570"/>
        <v>0</v>
      </c>
      <c r="G770">
        <f t="shared" si="591"/>
        <v>0</v>
      </c>
      <c r="H770">
        <f t="shared" si="592"/>
        <v>0</v>
      </c>
      <c r="I770" s="19">
        <f t="shared" si="593"/>
        <v>0</v>
      </c>
      <c r="J770" s="26">
        <f t="shared" si="594"/>
        <v>0</v>
      </c>
      <c r="L770" s="19">
        <f t="shared" si="595"/>
        <v>0</v>
      </c>
      <c r="M770" s="26">
        <f t="shared" si="571"/>
        <v>0</v>
      </c>
      <c r="N770" s="18">
        <f t="shared" si="596"/>
        <v>0</v>
      </c>
      <c r="O770" s="18">
        <f t="shared" si="597"/>
        <v>0</v>
      </c>
      <c r="P770" s="18">
        <f t="shared" si="598"/>
        <v>0</v>
      </c>
      <c r="Q770" s="18">
        <f t="shared" si="599"/>
        <v>0</v>
      </c>
      <c r="R770" s="18">
        <f t="shared" si="600"/>
        <v>0</v>
      </c>
      <c r="S770" s="26">
        <f t="shared" si="601"/>
        <v>0</v>
      </c>
      <c r="T770" s="27">
        <f t="shared" si="602"/>
        <v>0</v>
      </c>
      <c r="U770" s="27"/>
      <c r="V770" s="19">
        <f t="shared" si="572"/>
        <v>0</v>
      </c>
      <c r="W770" s="19">
        <f t="shared" ca="1" si="573"/>
        <v>0</v>
      </c>
      <c r="X770" s="19">
        <f t="shared" si="574"/>
        <v>0</v>
      </c>
      <c r="Y770" s="19">
        <f t="shared" si="575"/>
        <v>0</v>
      </c>
      <c r="Z770" s="19">
        <f t="shared" si="568"/>
        <v>0</v>
      </c>
      <c r="AA770" s="19">
        <f t="shared" ca="1" si="603"/>
        <v>0</v>
      </c>
      <c r="AB770">
        <f t="shared" si="617"/>
        <v>0</v>
      </c>
      <c r="AC770" s="19">
        <f t="shared" si="576"/>
        <v>0</v>
      </c>
      <c r="AD770" s="29">
        <f t="shared" si="618"/>
        <v>0</v>
      </c>
      <c r="AE770" s="19">
        <f t="shared" ca="1" si="577"/>
        <v>0</v>
      </c>
      <c r="AF770" s="29">
        <f t="shared" ca="1" si="604"/>
        <v>0</v>
      </c>
      <c r="AG770" s="19"/>
      <c r="AH770" s="19">
        <f t="shared" si="578"/>
        <v>0</v>
      </c>
      <c r="AI770" s="19">
        <f>SUM($AH$23:AH770)</f>
        <v>100000</v>
      </c>
      <c r="AJ770" s="19">
        <f t="shared" si="605"/>
        <v>169246.67065588367</v>
      </c>
      <c r="AK770" s="19">
        <f t="shared" ca="1" si="606"/>
        <v>169246.67065588367</v>
      </c>
      <c r="AL770" s="20">
        <f ca="1">IF($F$13,OFFSET(product_specs!$J$5,MIN(10,saving_model!AZ770),saving_model!$G$14),0)</f>
        <v>0</v>
      </c>
      <c r="AM770" s="19">
        <f t="shared" si="607"/>
        <v>169246.67065588367</v>
      </c>
      <c r="AN770" s="19">
        <f t="shared" si="616"/>
        <v>168256.81372129984</v>
      </c>
      <c r="AO770" s="19">
        <f t="shared" si="608"/>
        <v>0</v>
      </c>
      <c r="AP770" s="19">
        <f t="shared" si="609"/>
        <v>0</v>
      </c>
      <c r="AQ770" s="18">
        <f t="shared" si="579"/>
        <v>140.21401143441653</v>
      </c>
      <c r="AR770" s="18">
        <f t="shared" si="610"/>
        <v>0</v>
      </c>
      <c r="AS770" s="18">
        <f t="shared" si="611"/>
        <v>2260.1418920364786</v>
      </c>
      <c r="AT770" s="3">
        <f>return!Q753</f>
        <v>1.3443894867829931E-2</v>
      </c>
      <c r="AU770" s="8">
        <f t="shared" si="580"/>
        <v>1.364072157018748</v>
      </c>
      <c r="AV770">
        <f t="shared" si="581"/>
        <v>0</v>
      </c>
      <c r="AW770">
        <f t="shared" si="582"/>
        <v>0</v>
      </c>
      <c r="AX770">
        <f t="shared" si="612"/>
        <v>0</v>
      </c>
      <c r="AY770">
        <f t="shared" si="583"/>
        <v>0</v>
      </c>
      <c r="AZ770">
        <f t="shared" si="584"/>
        <v>62</v>
      </c>
      <c r="BA770">
        <f t="shared" si="585"/>
        <v>5</v>
      </c>
      <c r="BB770">
        <f t="shared" si="613"/>
        <v>8.1709400070986149E-3</v>
      </c>
      <c r="BC770">
        <f t="shared" si="586"/>
        <v>9.376267690156434E-2</v>
      </c>
      <c r="BD770">
        <f>VLOOKUP(MIN(90,BE770),mortality!$A$4:$G$76,saving_model!BA770+2,FALSE)</f>
        <v>4.688133845078217E-2</v>
      </c>
      <c r="BE770">
        <f t="shared" si="587"/>
        <v>111</v>
      </c>
      <c r="BF770" s="9">
        <f t="shared" si="614"/>
        <v>8.3717735912058888E-4</v>
      </c>
      <c r="BG770" s="7">
        <f>VLOOKUP(saving_model!AZ770,lapse!$B$4:$C$134,2,FALSE)</f>
        <v>0.01</v>
      </c>
      <c r="BI770">
        <f>discount_curve!K754</f>
        <v>0.39387474026847563</v>
      </c>
    </row>
    <row r="771" spans="1:61" x14ac:dyDescent="0.55000000000000004">
      <c r="A771">
        <f t="shared" si="615"/>
        <v>748</v>
      </c>
      <c r="B771" s="19">
        <f t="shared" ca="1" si="588"/>
        <v>0</v>
      </c>
      <c r="C771">
        <f t="shared" si="569"/>
        <v>0</v>
      </c>
      <c r="D771">
        <f t="shared" si="589"/>
        <v>0</v>
      </c>
      <c r="E771">
        <f t="shared" ca="1" si="590"/>
        <v>0</v>
      </c>
      <c r="F771">
        <f t="shared" si="570"/>
        <v>0</v>
      </c>
      <c r="G771">
        <f t="shared" si="591"/>
        <v>0</v>
      </c>
      <c r="H771">
        <f t="shared" si="592"/>
        <v>0</v>
      </c>
      <c r="I771" s="19">
        <f t="shared" si="593"/>
        <v>0</v>
      </c>
      <c r="J771" s="26">
        <f t="shared" si="594"/>
        <v>0</v>
      </c>
      <c r="L771" s="19">
        <f t="shared" si="595"/>
        <v>0</v>
      </c>
      <c r="M771" s="26">
        <f t="shared" si="571"/>
        <v>0</v>
      </c>
      <c r="N771" s="18">
        <f t="shared" si="596"/>
        <v>0</v>
      </c>
      <c r="O771" s="18">
        <f t="shared" si="597"/>
        <v>0</v>
      </c>
      <c r="P771" s="18">
        <f t="shared" si="598"/>
        <v>0</v>
      </c>
      <c r="Q771" s="18">
        <f t="shared" si="599"/>
        <v>0</v>
      </c>
      <c r="R771" s="18">
        <f t="shared" si="600"/>
        <v>0</v>
      </c>
      <c r="S771" s="26">
        <f t="shared" si="601"/>
        <v>0</v>
      </c>
      <c r="T771" s="27">
        <f t="shared" si="602"/>
        <v>0</v>
      </c>
      <c r="U771" s="27"/>
      <c r="V771" s="19">
        <f t="shared" si="572"/>
        <v>0</v>
      </c>
      <c r="W771" s="19">
        <f t="shared" ca="1" si="573"/>
        <v>0</v>
      </c>
      <c r="X771" s="19">
        <f t="shared" si="574"/>
        <v>0</v>
      </c>
      <c r="Y771" s="19">
        <f t="shared" si="575"/>
        <v>0</v>
      </c>
      <c r="Z771" s="19">
        <f t="shared" si="568"/>
        <v>0</v>
      </c>
      <c r="AA771" s="19">
        <f t="shared" ca="1" si="603"/>
        <v>0</v>
      </c>
      <c r="AB771">
        <f t="shared" si="617"/>
        <v>0</v>
      </c>
      <c r="AC771" s="19">
        <f t="shared" si="576"/>
        <v>0</v>
      </c>
      <c r="AD771" s="29">
        <f t="shared" si="618"/>
        <v>0</v>
      </c>
      <c r="AE771" s="19">
        <f t="shared" ca="1" si="577"/>
        <v>0</v>
      </c>
      <c r="AF771" s="29">
        <f t="shared" ca="1" si="604"/>
        <v>0</v>
      </c>
      <c r="AG771" s="19"/>
      <c r="AH771" s="19">
        <f t="shared" si="578"/>
        <v>0</v>
      </c>
      <c r="AI771" s="19">
        <f>SUM($AH$23:AH771)</f>
        <v>100000</v>
      </c>
      <c r="AJ771" s="19">
        <f t="shared" si="605"/>
        <v>170737.83651279024</v>
      </c>
      <c r="AK771" s="19">
        <f t="shared" ca="1" si="606"/>
        <v>170737.83651279024</v>
      </c>
      <c r="AL771" s="20">
        <f ca="1">IF($F$13,OFFSET(product_specs!$J$5,MIN(10,saving_model!AZ771),saving_model!$G$14),0)</f>
        <v>0</v>
      </c>
      <c r="AM771" s="19">
        <f t="shared" si="607"/>
        <v>170737.83651279024</v>
      </c>
      <c r="AN771" s="19">
        <f t="shared" si="616"/>
        <v>170376.74160190191</v>
      </c>
      <c r="AO771" s="19">
        <f t="shared" si="608"/>
        <v>0</v>
      </c>
      <c r="AP771" s="19">
        <f t="shared" si="609"/>
        <v>0</v>
      </c>
      <c r="AQ771" s="18">
        <f t="shared" si="579"/>
        <v>141.98061800158493</v>
      </c>
      <c r="AR771" s="18">
        <f t="shared" si="610"/>
        <v>0</v>
      </c>
      <c r="AS771" s="18">
        <f t="shared" si="611"/>
        <v>1006.1510577797609</v>
      </c>
      <c r="AT771" s="3">
        <f>return!Q754</f>
        <v>5.9103737213512808E-3</v>
      </c>
      <c r="AU771" s="8">
        <f t="shared" si="580"/>
        <v>1.3646392220637023</v>
      </c>
      <c r="AV771">
        <f t="shared" si="581"/>
        <v>0</v>
      </c>
      <c r="AW771">
        <f t="shared" si="582"/>
        <v>0</v>
      </c>
      <c r="AX771">
        <f t="shared" si="612"/>
        <v>0</v>
      </c>
      <c r="AY771">
        <f t="shared" si="583"/>
        <v>0</v>
      </c>
      <c r="AZ771">
        <f t="shared" si="584"/>
        <v>62</v>
      </c>
      <c r="BA771">
        <f t="shared" si="585"/>
        <v>5</v>
      </c>
      <c r="BB771">
        <f t="shared" si="613"/>
        <v>8.1709400070986149E-3</v>
      </c>
      <c r="BC771">
        <f t="shared" si="586"/>
        <v>9.376267690156434E-2</v>
      </c>
      <c r="BD771">
        <f>VLOOKUP(MIN(90,BE771),mortality!$A$4:$G$76,saving_model!BA771+2,FALSE)</f>
        <v>4.688133845078217E-2</v>
      </c>
      <c r="BE771">
        <f t="shared" si="587"/>
        <v>111</v>
      </c>
      <c r="BF771" s="9">
        <f t="shared" si="614"/>
        <v>8.3717735912058888E-4</v>
      </c>
      <c r="BG771" s="7">
        <f>VLOOKUP(saving_model!AZ771,lapse!$B$4:$C$134,2,FALSE)</f>
        <v>0.01</v>
      </c>
      <c r="BI771">
        <f>discount_curve!K755</f>
        <v>0.39338377223163262</v>
      </c>
    </row>
    <row r="772" spans="1:61" x14ac:dyDescent="0.55000000000000004">
      <c r="A772">
        <f t="shared" si="615"/>
        <v>749</v>
      </c>
      <c r="B772" s="19">
        <f t="shared" ca="1" si="588"/>
        <v>0</v>
      </c>
      <c r="C772">
        <f t="shared" si="569"/>
        <v>0</v>
      </c>
      <c r="D772">
        <f t="shared" si="589"/>
        <v>0</v>
      </c>
      <c r="E772">
        <f t="shared" ca="1" si="590"/>
        <v>0</v>
      </c>
      <c r="F772">
        <f t="shared" si="570"/>
        <v>0</v>
      </c>
      <c r="G772">
        <f t="shared" si="591"/>
        <v>0</v>
      </c>
      <c r="H772">
        <f t="shared" si="592"/>
        <v>0</v>
      </c>
      <c r="I772" s="19">
        <f t="shared" si="593"/>
        <v>0</v>
      </c>
      <c r="J772" s="26">
        <f t="shared" si="594"/>
        <v>0</v>
      </c>
      <c r="L772" s="19">
        <f t="shared" si="595"/>
        <v>0</v>
      </c>
      <c r="M772" s="26">
        <f t="shared" si="571"/>
        <v>0</v>
      </c>
      <c r="N772" s="18">
        <f t="shared" si="596"/>
        <v>0</v>
      </c>
      <c r="O772" s="18">
        <f t="shared" si="597"/>
        <v>0</v>
      </c>
      <c r="P772" s="18">
        <f t="shared" si="598"/>
        <v>0</v>
      </c>
      <c r="Q772" s="18">
        <f t="shared" si="599"/>
        <v>0</v>
      </c>
      <c r="R772" s="18">
        <f t="shared" si="600"/>
        <v>0</v>
      </c>
      <c r="S772" s="26">
        <f t="shared" si="601"/>
        <v>0</v>
      </c>
      <c r="T772" s="27">
        <f t="shared" si="602"/>
        <v>0</v>
      </c>
      <c r="U772" s="27"/>
      <c r="V772" s="19">
        <f t="shared" si="572"/>
        <v>0</v>
      </c>
      <c r="W772" s="19">
        <f t="shared" ca="1" si="573"/>
        <v>0</v>
      </c>
      <c r="X772" s="19">
        <f t="shared" si="574"/>
        <v>0</v>
      </c>
      <c r="Y772" s="19">
        <f t="shared" si="575"/>
        <v>0</v>
      </c>
      <c r="Z772" s="19">
        <f t="shared" si="568"/>
        <v>0</v>
      </c>
      <c r="AA772" s="19">
        <f t="shared" ca="1" si="603"/>
        <v>0</v>
      </c>
      <c r="AB772">
        <f t="shared" si="617"/>
        <v>0</v>
      </c>
      <c r="AC772" s="19">
        <f t="shared" si="576"/>
        <v>0</v>
      </c>
      <c r="AD772" s="29">
        <f t="shared" si="618"/>
        <v>0</v>
      </c>
      <c r="AE772" s="19">
        <f t="shared" ca="1" si="577"/>
        <v>0</v>
      </c>
      <c r="AF772" s="29">
        <f t="shared" ca="1" si="604"/>
        <v>0</v>
      </c>
      <c r="AG772" s="19"/>
      <c r="AH772" s="19">
        <f t="shared" si="578"/>
        <v>0</v>
      </c>
      <c r="AI772" s="19">
        <f>SUM($AH$23:AH772)</f>
        <v>100000</v>
      </c>
      <c r="AJ772" s="19">
        <f t="shared" si="605"/>
        <v>170398.28854738508</v>
      </c>
      <c r="AK772" s="19">
        <f t="shared" ca="1" si="606"/>
        <v>170398.28854738508</v>
      </c>
      <c r="AL772" s="20">
        <f ca="1">IF($F$13,OFFSET(product_specs!$J$5,MIN(10,saving_model!AZ772),saving_model!$G$14),0)</f>
        <v>0</v>
      </c>
      <c r="AM772" s="19">
        <f t="shared" si="607"/>
        <v>170398.28854738508</v>
      </c>
      <c r="AN772" s="19">
        <f t="shared" si="616"/>
        <v>171240.9120416801</v>
      </c>
      <c r="AO772" s="19">
        <f t="shared" si="608"/>
        <v>0</v>
      </c>
      <c r="AP772" s="19">
        <f t="shared" si="609"/>
        <v>0</v>
      </c>
      <c r="AQ772" s="18">
        <f t="shared" si="579"/>
        <v>142.70076003473341</v>
      </c>
      <c r="AR772" s="18">
        <f t="shared" si="610"/>
        <v>0</v>
      </c>
      <c r="AS772" s="18">
        <f t="shared" si="611"/>
        <v>-1399.8454685205938</v>
      </c>
      <c r="AT772" s="3">
        <f>return!Q755</f>
        <v>-8.1815318701158324E-3</v>
      </c>
      <c r="AU772" s="8">
        <f t="shared" si="580"/>
        <v>1.3652065228460135</v>
      </c>
      <c r="AV772">
        <f t="shared" si="581"/>
        <v>0</v>
      </c>
      <c r="AW772">
        <f t="shared" si="582"/>
        <v>0</v>
      </c>
      <c r="AX772">
        <f t="shared" si="612"/>
        <v>0</v>
      </c>
      <c r="AY772">
        <f t="shared" si="583"/>
        <v>0</v>
      </c>
      <c r="AZ772">
        <f t="shared" si="584"/>
        <v>62</v>
      </c>
      <c r="BA772">
        <f t="shared" si="585"/>
        <v>5</v>
      </c>
      <c r="BB772">
        <f t="shared" si="613"/>
        <v>8.1709400070986149E-3</v>
      </c>
      <c r="BC772">
        <f t="shared" si="586"/>
        <v>9.376267690156434E-2</v>
      </c>
      <c r="BD772">
        <f>VLOOKUP(MIN(90,BE772),mortality!$A$4:$G$76,saving_model!BA772+2,FALSE)</f>
        <v>4.688133845078217E-2</v>
      </c>
      <c r="BE772">
        <f t="shared" si="587"/>
        <v>111</v>
      </c>
      <c r="BF772" s="9">
        <f t="shared" si="614"/>
        <v>8.3717735912058888E-4</v>
      </c>
      <c r="BG772" s="7">
        <f>VLOOKUP(saving_model!AZ772,lapse!$B$4:$C$134,2,FALSE)</f>
        <v>0.01</v>
      </c>
      <c r="BI772">
        <f>discount_curve!K756</f>
        <v>0.39289341619040291</v>
      </c>
    </row>
    <row r="773" spans="1:61" x14ac:dyDescent="0.55000000000000004">
      <c r="A773">
        <f t="shared" si="615"/>
        <v>750</v>
      </c>
      <c r="B773" s="19">
        <f t="shared" ca="1" si="588"/>
        <v>0</v>
      </c>
      <c r="C773">
        <f t="shared" si="569"/>
        <v>0</v>
      </c>
      <c r="D773">
        <f t="shared" si="589"/>
        <v>0</v>
      </c>
      <c r="E773">
        <f t="shared" ca="1" si="590"/>
        <v>0</v>
      </c>
      <c r="F773">
        <f t="shared" si="570"/>
        <v>0</v>
      </c>
      <c r="G773">
        <f t="shared" si="591"/>
        <v>0</v>
      </c>
      <c r="H773">
        <f t="shared" si="592"/>
        <v>0</v>
      </c>
      <c r="I773" s="19">
        <f t="shared" si="593"/>
        <v>0</v>
      </c>
      <c r="J773" s="26">
        <f t="shared" si="594"/>
        <v>0</v>
      </c>
      <c r="L773" s="19">
        <f t="shared" si="595"/>
        <v>0</v>
      </c>
      <c r="M773" s="26">
        <f t="shared" si="571"/>
        <v>0</v>
      </c>
      <c r="N773" s="18">
        <f t="shared" si="596"/>
        <v>0</v>
      </c>
      <c r="O773" s="18">
        <f t="shared" si="597"/>
        <v>0</v>
      </c>
      <c r="P773" s="18">
        <f t="shared" si="598"/>
        <v>0</v>
      </c>
      <c r="Q773" s="18">
        <f t="shared" si="599"/>
        <v>0</v>
      </c>
      <c r="R773" s="18">
        <f t="shared" si="600"/>
        <v>0</v>
      </c>
      <c r="S773" s="26">
        <f t="shared" si="601"/>
        <v>0</v>
      </c>
      <c r="T773" s="27">
        <f t="shared" si="602"/>
        <v>0</v>
      </c>
      <c r="U773" s="27"/>
      <c r="V773" s="19">
        <f t="shared" si="572"/>
        <v>0</v>
      </c>
      <c r="W773" s="19">
        <f t="shared" ca="1" si="573"/>
        <v>0</v>
      </c>
      <c r="X773" s="19">
        <f t="shared" si="574"/>
        <v>0</v>
      </c>
      <c r="Y773" s="19">
        <f t="shared" si="575"/>
        <v>0</v>
      </c>
      <c r="Z773" s="19">
        <f t="shared" si="568"/>
        <v>0</v>
      </c>
      <c r="AA773" s="19">
        <f t="shared" ca="1" si="603"/>
        <v>0</v>
      </c>
      <c r="AB773">
        <f t="shared" si="617"/>
        <v>0</v>
      </c>
      <c r="AC773" s="19">
        <f t="shared" si="576"/>
        <v>0</v>
      </c>
      <c r="AD773" s="29">
        <f t="shared" si="618"/>
        <v>0</v>
      </c>
      <c r="AE773" s="19">
        <f t="shared" ca="1" si="577"/>
        <v>0</v>
      </c>
      <c r="AF773" s="29">
        <f t="shared" ca="1" si="604"/>
        <v>0</v>
      </c>
      <c r="AG773" s="19"/>
      <c r="AH773" s="19">
        <f t="shared" si="578"/>
        <v>0</v>
      </c>
      <c r="AI773" s="19">
        <f>SUM($AH$23:AH773)</f>
        <v>100000</v>
      </c>
      <c r="AJ773" s="19">
        <f t="shared" si="605"/>
        <v>170135.27821300243</v>
      </c>
      <c r="AK773" s="19">
        <f t="shared" ca="1" si="606"/>
        <v>170135.27821300243</v>
      </c>
      <c r="AL773" s="20">
        <f ca="1">IF($F$13,OFFSET(product_specs!$J$5,MIN(10,saving_model!AZ773),saving_model!$G$14),0)</f>
        <v>0</v>
      </c>
      <c r="AM773" s="19">
        <f t="shared" si="607"/>
        <v>170135.27821300243</v>
      </c>
      <c r="AN773" s="19">
        <f t="shared" si="616"/>
        <v>169698.36581312478</v>
      </c>
      <c r="AO773" s="19">
        <f t="shared" si="608"/>
        <v>0</v>
      </c>
      <c r="AP773" s="19">
        <f t="shared" si="609"/>
        <v>0</v>
      </c>
      <c r="AQ773" s="18">
        <f t="shared" si="579"/>
        <v>141.41530484427065</v>
      </c>
      <c r="AR773" s="18">
        <f t="shared" si="610"/>
        <v>0</v>
      </c>
      <c r="AS773" s="18">
        <f t="shared" si="611"/>
        <v>1156.6554094438386</v>
      </c>
      <c r="AT773" s="3">
        <f>return!Q756</f>
        <v>6.8216337105411196E-3</v>
      </c>
      <c r="AU773" s="8">
        <f t="shared" si="580"/>
        <v>1.3657740594636816</v>
      </c>
      <c r="AV773">
        <f t="shared" si="581"/>
        <v>0</v>
      </c>
      <c r="AW773">
        <f t="shared" si="582"/>
        <v>0</v>
      </c>
      <c r="AX773">
        <f t="shared" si="612"/>
        <v>0</v>
      </c>
      <c r="AY773">
        <f t="shared" si="583"/>
        <v>0</v>
      </c>
      <c r="AZ773">
        <f t="shared" si="584"/>
        <v>62</v>
      </c>
      <c r="BA773">
        <f t="shared" si="585"/>
        <v>5</v>
      </c>
      <c r="BB773">
        <f t="shared" si="613"/>
        <v>8.1709400070986149E-3</v>
      </c>
      <c r="BC773">
        <f t="shared" si="586"/>
        <v>9.376267690156434E-2</v>
      </c>
      <c r="BD773">
        <f>VLOOKUP(MIN(90,BE773),mortality!$A$4:$G$76,saving_model!BA773+2,FALSE)</f>
        <v>4.688133845078217E-2</v>
      </c>
      <c r="BE773">
        <f t="shared" si="587"/>
        <v>111</v>
      </c>
      <c r="BF773" s="9">
        <f t="shared" si="614"/>
        <v>8.3717735912058888E-4</v>
      </c>
      <c r="BG773" s="7">
        <f>VLOOKUP(saving_model!AZ773,lapse!$B$4:$C$134,2,FALSE)</f>
        <v>0.01</v>
      </c>
      <c r="BI773">
        <f>discount_curve!K757</f>
        <v>0.39240367138192878</v>
      </c>
    </row>
    <row r="774" spans="1:61" x14ac:dyDescent="0.55000000000000004">
      <c r="A774">
        <f t="shared" si="615"/>
        <v>751</v>
      </c>
      <c r="B774" s="19">
        <f t="shared" ca="1" si="588"/>
        <v>0</v>
      </c>
      <c r="C774">
        <f t="shared" si="569"/>
        <v>0</v>
      </c>
      <c r="D774">
        <f t="shared" si="589"/>
        <v>0</v>
      </c>
      <c r="E774">
        <f t="shared" ca="1" si="590"/>
        <v>0</v>
      </c>
      <c r="F774">
        <f t="shared" si="570"/>
        <v>0</v>
      </c>
      <c r="G774">
        <f t="shared" si="591"/>
        <v>0</v>
      </c>
      <c r="H774">
        <f t="shared" si="592"/>
        <v>0</v>
      </c>
      <c r="I774" s="19">
        <f t="shared" si="593"/>
        <v>0</v>
      </c>
      <c r="J774" s="26">
        <f t="shared" si="594"/>
        <v>0</v>
      </c>
      <c r="L774" s="19">
        <f t="shared" si="595"/>
        <v>0</v>
      </c>
      <c r="M774" s="26">
        <f t="shared" si="571"/>
        <v>0</v>
      </c>
      <c r="N774" s="18">
        <f t="shared" si="596"/>
        <v>0</v>
      </c>
      <c r="O774" s="18">
        <f t="shared" si="597"/>
        <v>0</v>
      </c>
      <c r="P774" s="18">
        <f t="shared" si="598"/>
        <v>0</v>
      </c>
      <c r="Q774" s="18">
        <f t="shared" si="599"/>
        <v>0</v>
      </c>
      <c r="R774" s="18">
        <f t="shared" si="600"/>
        <v>0</v>
      </c>
      <c r="S774" s="26">
        <f t="shared" si="601"/>
        <v>0</v>
      </c>
      <c r="T774" s="27">
        <f t="shared" si="602"/>
        <v>0</v>
      </c>
      <c r="U774" s="27"/>
      <c r="V774" s="19">
        <f t="shared" si="572"/>
        <v>0</v>
      </c>
      <c r="W774" s="19">
        <f t="shared" ca="1" si="573"/>
        <v>0</v>
      </c>
      <c r="X774" s="19">
        <f t="shared" si="574"/>
        <v>0</v>
      </c>
      <c r="Y774" s="19">
        <f t="shared" si="575"/>
        <v>0</v>
      </c>
      <c r="Z774" s="19">
        <f t="shared" si="568"/>
        <v>0</v>
      </c>
      <c r="AA774" s="19">
        <f t="shared" ca="1" si="603"/>
        <v>0</v>
      </c>
      <c r="AB774">
        <f t="shared" si="617"/>
        <v>0</v>
      </c>
      <c r="AC774" s="19">
        <f t="shared" si="576"/>
        <v>0</v>
      </c>
      <c r="AD774" s="29">
        <f t="shared" si="618"/>
        <v>0</v>
      </c>
      <c r="AE774" s="19">
        <f t="shared" ca="1" si="577"/>
        <v>0</v>
      </c>
      <c r="AF774" s="29">
        <f t="shared" ca="1" si="604"/>
        <v>0</v>
      </c>
      <c r="AG774" s="19"/>
      <c r="AH774" s="19">
        <f t="shared" si="578"/>
        <v>0</v>
      </c>
      <c r="AI774" s="19">
        <f>SUM($AH$23:AH774)</f>
        <v>100000</v>
      </c>
      <c r="AJ774" s="19">
        <f t="shared" si="605"/>
        <v>169717.68766228438</v>
      </c>
      <c r="AK774" s="19">
        <f t="shared" ca="1" si="606"/>
        <v>169717.68766228438</v>
      </c>
      <c r="AL774" s="20">
        <f ca="1">IF($F$13,OFFSET(product_specs!$J$5,MIN(10,saving_model!AZ774),saving_model!$G$14),0)</f>
        <v>0</v>
      </c>
      <c r="AM774" s="19">
        <f t="shared" si="607"/>
        <v>169717.68766228438</v>
      </c>
      <c r="AN774" s="19">
        <f t="shared" si="616"/>
        <v>170713.60591772434</v>
      </c>
      <c r="AO774" s="19">
        <f t="shared" si="608"/>
        <v>0</v>
      </c>
      <c r="AP774" s="19">
        <f t="shared" si="609"/>
        <v>0</v>
      </c>
      <c r="AQ774" s="18">
        <f t="shared" si="579"/>
        <v>142.26133826477027</v>
      </c>
      <c r="AR774" s="18">
        <f t="shared" si="610"/>
        <v>0</v>
      </c>
      <c r="AS774" s="18">
        <f t="shared" si="611"/>
        <v>-1707.3138343503933</v>
      </c>
      <c r="AT774" s="3">
        <f>return!Q757</f>
        <v>-1.000938251709127E-2</v>
      </c>
      <c r="AU774" s="8">
        <f t="shared" si="580"/>
        <v>1.3663418320147465</v>
      </c>
      <c r="AV774">
        <f t="shared" si="581"/>
        <v>0</v>
      </c>
      <c r="AW774">
        <f t="shared" si="582"/>
        <v>0</v>
      </c>
      <c r="AX774">
        <f t="shared" si="612"/>
        <v>0</v>
      </c>
      <c r="AY774">
        <f t="shared" si="583"/>
        <v>0</v>
      </c>
      <c r="AZ774">
        <f t="shared" si="584"/>
        <v>62</v>
      </c>
      <c r="BA774">
        <f t="shared" si="585"/>
        <v>5</v>
      </c>
      <c r="BB774">
        <f t="shared" si="613"/>
        <v>8.1709400070986149E-3</v>
      </c>
      <c r="BC774">
        <f t="shared" si="586"/>
        <v>9.376267690156434E-2</v>
      </c>
      <c r="BD774">
        <f>VLOOKUP(MIN(90,BE774),mortality!$A$4:$G$76,saving_model!BA774+2,FALSE)</f>
        <v>4.688133845078217E-2</v>
      </c>
      <c r="BE774">
        <f t="shared" si="587"/>
        <v>111</v>
      </c>
      <c r="BF774" s="9">
        <f t="shared" si="614"/>
        <v>8.3717735912058888E-4</v>
      </c>
      <c r="BG774" s="7">
        <f>VLOOKUP(saving_model!AZ774,lapse!$B$4:$C$134,2,FALSE)</f>
        <v>0.01</v>
      </c>
      <c r="BI774">
        <f>discount_curve!K758</f>
        <v>0.3919145370443039</v>
      </c>
    </row>
    <row r="775" spans="1:61" x14ac:dyDescent="0.55000000000000004">
      <c r="A775">
        <f t="shared" si="615"/>
        <v>752</v>
      </c>
      <c r="B775" s="19">
        <f t="shared" ca="1" si="588"/>
        <v>0</v>
      </c>
      <c r="C775">
        <f t="shared" si="569"/>
        <v>0</v>
      </c>
      <c r="D775">
        <f t="shared" si="589"/>
        <v>0</v>
      </c>
      <c r="E775">
        <f t="shared" ca="1" si="590"/>
        <v>0</v>
      </c>
      <c r="F775">
        <f t="shared" si="570"/>
        <v>0</v>
      </c>
      <c r="G775">
        <f t="shared" si="591"/>
        <v>0</v>
      </c>
      <c r="H775">
        <f t="shared" si="592"/>
        <v>0</v>
      </c>
      <c r="I775" s="19">
        <f t="shared" si="593"/>
        <v>0</v>
      </c>
      <c r="J775" s="26">
        <f t="shared" si="594"/>
        <v>0</v>
      </c>
      <c r="L775" s="19">
        <f t="shared" si="595"/>
        <v>0</v>
      </c>
      <c r="M775" s="26">
        <f t="shared" si="571"/>
        <v>0</v>
      </c>
      <c r="N775" s="18">
        <f t="shared" si="596"/>
        <v>0</v>
      </c>
      <c r="O775" s="18">
        <f t="shared" si="597"/>
        <v>0</v>
      </c>
      <c r="P775" s="18">
        <f t="shared" si="598"/>
        <v>0</v>
      </c>
      <c r="Q775" s="18">
        <f t="shared" si="599"/>
        <v>0</v>
      </c>
      <c r="R775" s="18">
        <f t="shared" si="600"/>
        <v>0</v>
      </c>
      <c r="S775" s="26">
        <f t="shared" si="601"/>
        <v>0</v>
      </c>
      <c r="T775" s="27">
        <f t="shared" si="602"/>
        <v>0</v>
      </c>
      <c r="U775" s="27"/>
      <c r="V775" s="19">
        <f t="shared" si="572"/>
        <v>0</v>
      </c>
      <c r="W775" s="19">
        <f t="shared" ca="1" si="573"/>
        <v>0</v>
      </c>
      <c r="X775" s="19">
        <f t="shared" si="574"/>
        <v>0</v>
      </c>
      <c r="Y775" s="19">
        <f t="shared" si="575"/>
        <v>0</v>
      </c>
      <c r="Z775" s="19">
        <f t="shared" si="568"/>
        <v>0</v>
      </c>
      <c r="AA775" s="19">
        <f t="shared" ca="1" si="603"/>
        <v>0</v>
      </c>
      <c r="AB775">
        <f t="shared" si="617"/>
        <v>0</v>
      </c>
      <c r="AC775" s="19">
        <f t="shared" si="576"/>
        <v>0</v>
      </c>
      <c r="AD775" s="29">
        <f t="shared" si="618"/>
        <v>0</v>
      </c>
      <c r="AE775" s="19">
        <f t="shared" ca="1" si="577"/>
        <v>0</v>
      </c>
      <c r="AF775" s="29">
        <f t="shared" ca="1" si="604"/>
        <v>0</v>
      </c>
      <c r="AG775" s="19"/>
      <c r="AH775" s="19">
        <f t="shared" si="578"/>
        <v>0</v>
      </c>
      <c r="AI775" s="19">
        <f>SUM($AH$23:AH775)</f>
        <v>100000</v>
      </c>
      <c r="AJ775" s="19">
        <f t="shared" si="605"/>
        <v>167407.75782204687</v>
      </c>
      <c r="AK775" s="19">
        <f t="shared" ca="1" si="606"/>
        <v>167407.75782204687</v>
      </c>
      <c r="AL775" s="20">
        <f ca="1">IF($F$13,OFFSET(product_specs!$J$5,MIN(10,saving_model!AZ775),saving_model!$G$14),0)</f>
        <v>0</v>
      </c>
      <c r="AM775" s="19">
        <f t="shared" si="607"/>
        <v>167407.75782204687</v>
      </c>
      <c r="AN775" s="19">
        <f t="shared" si="616"/>
        <v>168864.03074510919</v>
      </c>
      <c r="AO775" s="19">
        <f t="shared" si="608"/>
        <v>0</v>
      </c>
      <c r="AP775" s="19">
        <f t="shared" si="609"/>
        <v>0</v>
      </c>
      <c r="AQ775" s="18">
        <f t="shared" si="579"/>
        <v>140.72002562092433</v>
      </c>
      <c r="AR775" s="18">
        <f t="shared" si="610"/>
        <v>0</v>
      </c>
      <c r="AS775" s="18">
        <f t="shared" si="611"/>
        <v>-2631.1057948828334</v>
      </c>
      <c r="AT775" s="3">
        <f>return!Q758</f>
        <v>-1.5594204402835543E-2</v>
      </c>
      <c r="AU775" s="8">
        <f t="shared" si="580"/>
        <v>1.3669098405972893</v>
      </c>
      <c r="AV775">
        <f t="shared" si="581"/>
        <v>0</v>
      </c>
      <c r="AW775">
        <f t="shared" si="582"/>
        <v>0</v>
      </c>
      <c r="AX775">
        <f t="shared" si="612"/>
        <v>0</v>
      </c>
      <c r="AY775">
        <f t="shared" si="583"/>
        <v>0</v>
      </c>
      <c r="AZ775">
        <f t="shared" si="584"/>
        <v>62</v>
      </c>
      <c r="BA775">
        <f t="shared" si="585"/>
        <v>5</v>
      </c>
      <c r="BB775">
        <f t="shared" si="613"/>
        <v>8.1709400070986149E-3</v>
      </c>
      <c r="BC775">
        <f t="shared" si="586"/>
        <v>9.376267690156434E-2</v>
      </c>
      <c r="BD775">
        <f>VLOOKUP(MIN(90,BE775),mortality!$A$4:$G$76,saving_model!BA775+2,FALSE)</f>
        <v>4.688133845078217E-2</v>
      </c>
      <c r="BE775">
        <f t="shared" si="587"/>
        <v>111</v>
      </c>
      <c r="BF775" s="9">
        <f t="shared" si="614"/>
        <v>8.3717735912058888E-4</v>
      </c>
      <c r="BG775" s="7">
        <f>VLOOKUP(saving_model!AZ775,lapse!$B$4:$C$134,2,FALSE)</f>
        <v>0.01</v>
      </c>
      <c r="BI775">
        <f>discount_curve!K759</f>
        <v>0.39142601241657143</v>
      </c>
    </row>
    <row r="776" spans="1:61" x14ac:dyDescent="0.55000000000000004">
      <c r="A776">
        <f t="shared" si="615"/>
        <v>753</v>
      </c>
      <c r="B776" s="19">
        <f t="shared" ca="1" si="588"/>
        <v>0</v>
      </c>
      <c r="C776">
        <f t="shared" si="569"/>
        <v>0</v>
      </c>
      <c r="D776">
        <f t="shared" si="589"/>
        <v>0</v>
      </c>
      <c r="E776">
        <f t="shared" ca="1" si="590"/>
        <v>0</v>
      </c>
      <c r="F776">
        <f t="shared" si="570"/>
        <v>0</v>
      </c>
      <c r="G776">
        <f t="shared" si="591"/>
        <v>0</v>
      </c>
      <c r="H776">
        <f t="shared" si="592"/>
        <v>0</v>
      </c>
      <c r="I776" s="19">
        <f t="shared" si="593"/>
        <v>0</v>
      </c>
      <c r="J776" s="26">
        <f t="shared" si="594"/>
        <v>0</v>
      </c>
      <c r="L776" s="19">
        <f t="shared" si="595"/>
        <v>0</v>
      </c>
      <c r="M776" s="26">
        <f t="shared" si="571"/>
        <v>0</v>
      </c>
      <c r="N776" s="18">
        <f t="shared" si="596"/>
        <v>0</v>
      </c>
      <c r="O776" s="18">
        <f t="shared" si="597"/>
        <v>0</v>
      </c>
      <c r="P776" s="18">
        <f t="shared" si="598"/>
        <v>0</v>
      </c>
      <c r="Q776" s="18">
        <f t="shared" si="599"/>
        <v>0</v>
      </c>
      <c r="R776" s="18">
        <f t="shared" si="600"/>
        <v>0</v>
      </c>
      <c r="S776" s="26">
        <f t="shared" si="601"/>
        <v>0</v>
      </c>
      <c r="T776" s="27">
        <f t="shared" si="602"/>
        <v>0</v>
      </c>
      <c r="U776" s="27"/>
      <c r="V776" s="19">
        <f t="shared" si="572"/>
        <v>0</v>
      </c>
      <c r="W776" s="19">
        <f t="shared" ca="1" si="573"/>
        <v>0</v>
      </c>
      <c r="X776" s="19">
        <f t="shared" si="574"/>
        <v>0</v>
      </c>
      <c r="Y776" s="19">
        <f t="shared" si="575"/>
        <v>0</v>
      </c>
      <c r="Z776" s="19">
        <f t="shared" si="568"/>
        <v>0</v>
      </c>
      <c r="AA776" s="19">
        <f t="shared" ca="1" si="603"/>
        <v>0</v>
      </c>
      <c r="AB776">
        <f t="shared" si="617"/>
        <v>0</v>
      </c>
      <c r="AC776" s="19">
        <f t="shared" si="576"/>
        <v>0</v>
      </c>
      <c r="AD776" s="29">
        <f t="shared" si="618"/>
        <v>0</v>
      </c>
      <c r="AE776" s="19">
        <f t="shared" ca="1" si="577"/>
        <v>0</v>
      </c>
      <c r="AF776" s="29">
        <f t="shared" ca="1" si="604"/>
        <v>0</v>
      </c>
      <c r="AG776" s="19"/>
      <c r="AH776" s="19">
        <f t="shared" si="578"/>
        <v>0</v>
      </c>
      <c r="AI776" s="19">
        <f>SUM($AH$23:AH776)</f>
        <v>100000</v>
      </c>
      <c r="AJ776" s="19">
        <f t="shared" si="605"/>
        <v>166077.77115582186</v>
      </c>
      <c r="AK776" s="19">
        <f t="shared" ca="1" si="606"/>
        <v>166077.77115582186</v>
      </c>
      <c r="AL776" s="20">
        <f ca="1">IF($F$13,OFFSET(product_specs!$J$5,MIN(10,saving_model!AZ776),saving_model!$G$14),0)</f>
        <v>0</v>
      </c>
      <c r="AM776" s="19">
        <f t="shared" si="607"/>
        <v>166077.77115582186</v>
      </c>
      <c r="AN776" s="19">
        <f t="shared" si="616"/>
        <v>166092.20492460544</v>
      </c>
      <c r="AO776" s="19">
        <f t="shared" si="608"/>
        <v>0</v>
      </c>
      <c r="AP776" s="19">
        <f t="shared" si="609"/>
        <v>0</v>
      </c>
      <c r="AQ776" s="18">
        <f t="shared" si="579"/>
        <v>138.41017077050455</v>
      </c>
      <c r="AR776" s="18">
        <f t="shared" si="610"/>
        <v>0</v>
      </c>
      <c r="AS776" s="18">
        <f t="shared" si="611"/>
        <v>247.95280397386531</v>
      </c>
      <c r="AT776" s="3">
        <f>return!Q759</f>
        <v>1.4941074673324728E-3</v>
      </c>
      <c r="AU776" s="8">
        <f t="shared" si="580"/>
        <v>1.3674780853094317</v>
      </c>
      <c r="AV776">
        <f t="shared" si="581"/>
        <v>0</v>
      </c>
      <c r="AW776">
        <f t="shared" si="582"/>
        <v>0</v>
      </c>
      <c r="AX776">
        <f t="shared" si="612"/>
        <v>0</v>
      </c>
      <c r="AY776">
        <f t="shared" si="583"/>
        <v>0</v>
      </c>
      <c r="AZ776">
        <f t="shared" si="584"/>
        <v>62</v>
      </c>
      <c r="BA776">
        <f t="shared" si="585"/>
        <v>5</v>
      </c>
      <c r="BB776">
        <f t="shared" si="613"/>
        <v>8.1709400070986149E-3</v>
      </c>
      <c r="BC776">
        <f t="shared" si="586"/>
        <v>9.376267690156434E-2</v>
      </c>
      <c r="BD776">
        <f>VLOOKUP(MIN(90,BE776),mortality!$A$4:$G$76,saving_model!BA776+2,FALSE)</f>
        <v>4.688133845078217E-2</v>
      </c>
      <c r="BE776">
        <f t="shared" si="587"/>
        <v>111</v>
      </c>
      <c r="BF776" s="9">
        <f t="shared" si="614"/>
        <v>8.3717735912058888E-4</v>
      </c>
      <c r="BG776" s="7">
        <f>VLOOKUP(saving_model!AZ776,lapse!$B$4:$C$134,2,FALSE)</f>
        <v>0.01</v>
      </c>
      <c r="BI776">
        <f>discount_curve!K760</f>
        <v>0.3909380967387231</v>
      </c>
    </row>
    <row r="777" spans="1:61" x14ac:dyDescent="0.55000000000000004">
      <c r="A777">
        <f t="shared" si="615"/>
        <v>754</v>
      </c>
      <c r="B777" s="19">
        <f t="shared" ca="1" si="588"/>
        <v>0</v>
      </c>
      <c r="C777">
        <f t="shared" si="569"/>
        <v>0</v>
      </c>
      <c r="D777">
        <f t="shared" si="589"/>
        <v>0</v>
      </c>
      <c r="E777">
        <f t="shared" ca="1" si="590"/>
        <v>0</v>
      </c>
      <c r="F777">
        <f t="shared" si="570"/>
        <v>0</v>
      </c>
      <c r="G777">
        <f t="shared" si="591"/>
        <v>0</v>
      </c>
      <c r="H777">
        <f t="shared" si="592"/>
        <v>0</v>
      </c>
      <c r="I777" s="19">
        <f t="shared" si="593"/>
        <v>0</v>
      </c>
      <c r="J777" s="26">
        <f t="shared" si="594"/>
        <v>0</v>
      </c>
      <c r="L777" s="19">
        <f t="shared" si="595"/>
        <v>0</v>
      </c>
      <c r="M777" s="26">
        <f t="shared" si="571"/>
        <v>0</v>
      </c>
      <c r="N777" s="18">
        <f t="shared" si="596"/>
        <v>0</v>
      </c>
      <c r="O777" s="18">
        <f t="shared" si="597"/>
        <v>0</v>
      </c>
      <c r="P777" s="18">
        <f t="shared" si="598"/>
        <v>0</v>
      </c>
      <c r="Q777" s="18">
        <f t="shared" si="599"/>
        <v>0</v>
      </c>
      <c r="R777" s="18">
        <f t="shared" si="600"/>
        <v>0</v>
      </c>
      <c r="S777" s="26">
        <f t="shared" si="601"/>
        <v>0</v>
      </c>
      <c r="T777" s="27">
        <f t="shared" si="602"/>
        <v>0</v>
      </c>
      <c r="U777" s="27"/>
      <c r="V777" s="19">
        <f t="shared" si="572"/>
        <v>0</v>
      </c>
      <c r="W777" s="19">
        <f t="shared" ca="1" si="573"/>
        <v>0</v>
      </c>
      <c r="X777" s="19">
        <f t="shared" si="574"/>
        <v>0</v>
      </c>
      <c r="Y777" s="19">
        <f t="shared" si="575"/>
        <v>0</v>
      </c>
      <c r="Z777" s="19">
        <f t="shared" si="568"/>
        <v>0</v>
      </c>
      <c r="AA777" s="19">
        <f t="shared" ca="1" si="603"/>
        <v>0</v>
      </c>
      <c r="AB777">
        <f t="shared" si="617"/>
        <v>0</v>
      </c>
      <c r="AC777" s="19">
        <f t="shared" si="576"/>
        <v>0</v>
      </c>
      <c r="AD777" s="29">
        <f t="shared" si="618"/>
        <v>0</v>
      </c>
      <c r="AE777" s="19">
        <f t="shared" ca="1" si="577"/>
        <v>0</v>
      </c>
      <c r="AF777" s="29">
        <f t="shared" ca="1" si="604"/>
        <v>0</v>
      </c>
      <c r="AG777" s="19"/>
      <c r="AH777" s="19">
        <f t="shared" si="578"/>
        <v>0</v>
      </c>
      <c r="AI777" s="19">
        <f>SUM($AH$23:AH777)</f>
        <v>100000</v>
      </c>
      <c r="AJ777" s="19">
        <f t="shared" si="605"/>
        <v>165775.75480110548</v>
      </c>
      <c r="AK777" s="19">
        <f t="shared" ca="1" si="606"/>
        <v>165775.75480110548</v>
      </c>
      <c r="AL777" s="20">
        <f ca="1">IF($F$13,OFFSET(product_specs!$J$5,MIN(10,saving_model!AZ777),saving_model!$G$14),0)</f>
        <v>0</v>
      </c>
      <c r="AM777" s="19">
        <f t="shared" si="607"/>
        <v>165775.75480110548</v>
      </c>
      <c r="AN777" s="19">
        <f t="shared" si="616"/>
        <v>166201.74755780879</v>
      </c>
      <c r="AO777" s="19">
        <f t="shared" si="608"/>
        <v>0</v>
      </c>
      <c r="AP777" s="19">
        <f t="shared" si="609"/>
        <v>0</v>
      </c>
      <c r="AQ777" s="18">
        <f t="shared" si="579"/>
        <v>138.50145629817399</v>
      </c>
      <c r="AR777" s="18">
        <f t="shared" si="610"/>
        <v>0</v>
      </c>
      <c r="AS777" s="18">
        <f t="shared" si="611"/>
        <v>-574.98260081031879</v>
      </c>
      <c r="AT777" s="3">
        <f>return!Q760</f>
        <v>-3.4624314188032024E-3</v>
      </c>
      <c r="AU777" s="8">
        <f t="shared" si="580"/>
        <v>1.3680465662493364</v>
      </c>
      <c r="AV777">
        <f t="shared" si="581"/>
        <v>0</v>
      </c>
      <c r="AW777">
        <f t="shared" si="582"/>
        <v>0</v>
      </c>
      <c r="AX777">
        <f t="shared" si="612"/>
        <v>0</v>
      </c>
      <c r="AY777">
        <f t="shared" si="583"/>
        <v>0</v>
      </c>
      <c r="AZ777">
        <f t="shared" si="584"/>
        <v>62</v>
      </c>
      <c r="BA777">
        <f t="shared" si="585"/>
        <v>5</v>
      </c>
      <c r="BB777">
        <f t="shared" si="613"/>
        <v>8.1709400070986149E-3</v>
      </c>
      <c r="BC777">
        <f t="shared" si="586"/>
        <v>9.376267690156434E-2</v>
      </c>
      <c r="BD777">
        <f>VLOOKUP(MIN(90,BE777),mortality!$A$4:$G$76,saving_model!BA777+2,FALSE)</f>
        <v>4.688133845078217E-2</v>
      </c>
      <c r="BE777">
        <f t="shared" si="587"/>
        <v>111</v>
      </c>
      <c r="BF777" s="9">
        <f t="shared" si="614"/>
        <v>8.3717735912058888E-4</v>
      </c>
      <c r="BG777" s="7">
        <f>VLOOKUP(saving_model!AZ777,lapse!$B$4:$C$134,2,FALSE)</f>
        <v>0.01</v>
      </c>
      <c r="BI777">
        <f>discount_curve!K761</f>
        <v>0.39045078925169779</v>
      </c>
    </row>
  </sheetData>
  <phoneticPr fontId="5"/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Q76"/>
  <sheetViews>
    <sheetView workbookViewId="0">
      <selection activeCell="N37" sqref="N37"/>
    </sheetView>
  </sheetViews>
  <sheetFormatPr defaultRowHeight="18" x14ac:dyDescent="0.55000000000000004"/>
  <sheetData>
    <row r="1" spans="1:17" x14ac:dyDescent="0.55000000000000004">
      <c r="K1" t="s">
        <v>42</v>
      </c>
      <c r="L1">
        <v>2.0000000000000001E-4</v>
      </c>
      <c r="N1" t="s">
        <v>44</v>
      </c>
      <c r="O1">
        <v>2.2000000000000002</v>
      </c>
    </row>
    <row r="2" spans="1:17" x14ac:dyDescent="0.55000000000000004">
      <c r="K2" t="s">
        <v>43</v>
      </c>
      <c r="L2">
        <v>2.5000000000000001E-4</v>
      </c>
    </row>
    <row r="3" spans="1:17" x14ac:dyDescent="0.55000000000000004">
      <c r="A3" t="s">
        <v>22</v>
      </c>
      <c r="B3">
        <v>0</v>
      </c>
      <c r="C3">
        <v>1</v>
      </c>
      <c r="D3">
        <v>2</v>
      </c>
      <c r="E3">
        <v>3</v>
      </c>
      <c r="F3">
        <v>4</v>
      </c>
      <c r="G3" t="s">
        <v>23</v>
      </c>
      <c r="I3" t="s">
        <v>41</v>
      </c>
      <c r="L3">
        <v>0</v>
      </c>
      <c r="M3">
        <v>1</v>
      </c>
      <c r="N3">
        <v>2</v>
      </c>
      <c r="O3">
        <v>3</v>
      </c>
      <c r="P3">
        <v>4</v>
      </c>
      <c r="Q3" t="s">
        <v>23</v>
      </c>
    </row>
    <row r="4" spans="1:17" x14ac:dyDescent="0.55000000000000004">
      <c r="A4">
        <v>18</v>
      </c>
      <c r="B4">
        <f t="shared" ref="B4:B35" si="0">L4</f>
        <v>2.3106710487807007E-4</v>
      </c>
      <c r="C4">
        <f t="shared" ref="C4:C35" si="1">M4</f>
        <v>2.5417381536587709E-4</v>
      </c>
      <c r="D4">
        <f t="shared" ref="D4:D35" si="2">N4</f>
        <v>2.7959119690246481E-4</v>
      </c>
      <c r="E4">
        <f t="shared" ref="E4:E35" si="3">O4</f>
        <v>3.0755031659271132E-4</v>
      </c>
      <c r="F4">
        <f t="shared" ref="F4:F35" si="4">P4</f>
        <v>3.3830534825198249E-4</v>
      </c>
      <c r="G4">
        <f t="shared" ref="G4:G35" si="5">Q4</f>
        <v>3.7213588307718077E-4</v>
      </c>
      <c r="K4">
        <f t="shared" ref="K4:K35" si="6">A4</f>
        <v>18</v>
      </c>
      <c r="L4">
        <f t="shared" ref="L4:L35" si="7">$L$1*EXP($L$2*K4^$O$1)</f>
        <v>2.3106710487807007E-4</v>
      </c>
      <c r="M4">
        <f>L4*1.1</f>
        <v>2.5417381536587709E-4</v>
      </c>
      <c r="N4">
        <f t="shared" ref="N4:Q4" si="8">M4*1.1</f>
        <v>2.7959119690246481E-4</v>
      </c>
      <c r="O4">
        <f t="shared" si="8"/>
        <v>3.0755031659271132E-4</v>
      </c>
      <c r="P4">
        <f t="shared" si="8"/>
        <v>3.3830534825198249E-4</v>
      </c>
      <c r="Q4">
        <f t="shared" si="8"/>
        <v>3.7213588307718077E-4</v>
      </c>
    </row>
    <row r="5" spans="1:17" x14ac:dyDescent="0.55000000000000004">
      <c r="A5">
        <v>19</v>
      </c>
      <c r="B5">
        <f t="shared" si="0"/>
        <v>2.3532001265836995E-4</v>
      </c>
      <c r="C5">
        <f t="shared" si="1"/>
        <v>2.5885201392420696E-4</v>
      </c>
      <c r="D5">
        <f t="shared" si="2"/>
        <v>2.8473721531662767E-4</v>
      </c>
      <c r="E5">
        <f t="shared" si="3"/>
        <v>3.1321093684829048E-4</v>
      </c>
      <c r="F5">
        <f t="shared" si="4"/>
        <v>3.4453203053311953E-4</v>
      </c>
      <c r="G5">
        <f t="shared" si="5"/>
        <v>3.7898523358643153E-4</v>
      </c>
      <c r="K5">
        <f t="shared" si="6"/>
        <v>19</v>
      </c>
      <c r="L5">
        <f t="shared" si="7"/>
        <v>2.3532001265836995E-4</v>
      </c>
      <c r="M5">
        <f t="shared" ref="M5:Q5" si="9">L5*1.1</f>
        <v>2.5885201392420696E-4</v>
      </c>
      <c r="N5">
        <f t="shared" si="9"/>
        <v>2.8473721531662767E-4</v>
      </c>
      <c r="O5">
        <f t="shared" si="9"/>
        <v>3.1321093684829048E-4</v>
      </c>
      <c r="P5">
        <f t="shared" si="9"/>
        <v>3.4453203053311953E-4</v>
      </c>
      <c r="Q5">
        <f t="shared" si="9"/>
        <v>3.7898523358643153E-4</v>
      </c>
    </row>
    <row r="6" spans="1:17" x14ac:dyDescent="0.55000000000000004">
      <c r="A6">
        <v>20</v>
      </c>
      <c r="B6">
        <f t="shared" si="0"/>
        <v>2.3993637567701445E-4</v>
      </c>
      <c r="C6">
        <f t="shared" si="1"/>
        <v>2.6393001324471593E-4</v>
      </c>
      <c r="D6">
        <f t="shared" si="2"/>
        <v>2.9032301456918754E-4</v>
      </c>
      <c r="E6">
        <f t="shared" si="3"/>
        <v>3.1935531602610633E-4</v>
      </c>
      <c r="F6">
        <f t="shared" si="4"/>
        <v>3.5129084762871698E-4</v>
      </c>
      <c r="G6">
        <f t="shared" si="5"/>
        <v>3.8641993239158873E-4</v>
      </c>
      <c r="K6">
        <f t="shared" si="6"/>
        <v>20</v>
      </c>
      <c r="L6">
        <f t="shared" si="7"/>
        <v>2.3993637567701445E-4</v>
      </c>
      <c r="M6">
        <f t="shared" ref="M6:Q6" si="10">L6*1.1</f>
        <v>2.6393001324471593E-4</v>
      </c>
      <c r="N6">
        <f t="shared" si="10"/>
        <v>2.9032301456918754E-4</v>
      </c>
      <c r="O6">
        <f t="shared" si="10"/>
        <v>3.1935531602610633E-4</v>
      </c>
      <c r="P6">
        <f t="shared" si="10"/>
        <v>3.5129084762871698E-4</v>
      </c>
      <c r="Q6">
        <f t="shared" si="10"/>
        <v>3.8641993239158873E-4</v>
      </c>
    </row>
    <row r="7" spans="1:17" x14ac:dyDescent="0.55000000000000004">
      <c r="A7">
        <v>21</v>
      </c>
      <c r="B7">
        <f t="shared" si="0"/>
        <v>2.4493742315277695E-4</v>
      </c>
      <c r="C7">
        <f t="shared" si="1"/>
        <v>2.6943116546805467E-4</v>
      </c>
      <c r="D7">
        <f t="shared" si="2"/>
        <v>2.9637428201486016E-4</v>
      </c>
      <c r="E7">
        <f t="shared" si="3"/>
        <v>3.260117102163462E-4</v>
      </c>
      <c r="F7">
        <f t="shared" si="4"/>
        <v>3.5861288123798088E-4</v>
      </c>
      <c r="G7">
        <f t="shared" si="5"/>
        <v>3.9447416936177901E-4</v>
      </c>
      <c r="K7">
        <f t="shared" si="6"/>
        <v>21</v>
      </c>
      <c r="L7">
        <f t="shared" si="7"/>
        <v>2.4493742315277695E-4</v>
      </c>
      <c r="M7">
        <f t="shared" ref="M7:Q7" si="11">L7*1.1</f>
        <v>2.6943116546805467E-4</v>
      </c>
      <c r="N7">
        <f t="shared" si="11"/>
        <v>2.9637428201486016E-4</v>
      </c>
      <c r="O7">
        <f t="shared" si="11"/>
        <v>3.260117102163462E-4</v>
      </c>
      <c r="P7">
        <f t="shared" si="11"/>
        <v>3.5861288123798088E-4</v>
      </c>
      <c r="Q7">
        <f t="shared" si="11"/>
        <v>3.9447416936177901E-4</v>
      </c>
    </row>
    <row r="8" spans="1:17" x14ac:dyDescent="0.55000000000000004">
      <c r="A8">
        <v>22</v>
      </c>
      <c r="B8">
        <f t="shared" si="0"/>
        <v>2.5034627403345568E-4</v>
      </c>
      <c r="C8">
        <f t="shared" si="1"/>
        <v>2.7538090143680127E-4</v>
      </c>
      <c r="D8">
        <f t="shared" si="2"/>
        <v>3.0291899158048141E-4</v>
      </c>
      <c r="E8">
        <f t="shared" si="3"/>
        <v>3.3321089073852956E-4</v>
      </c>
      <c r="F8">
        <f t="shared" si="4"/>
        <v>3.6653197981238256E-4</v>
      </c>
      <c r="G8">
        <f t="shared" si="5"/>
        <v>4.0318517779362083E-4</v>
      </c>
      <c r="K8">
        <f t="shared" si="6"/>
        <v>22</v>
      </c>
      <c r="L8">
        <f t="shared" si="7"/>
        <v>2.5034627403345568E-4</v>
      </c>
      <c r="M8">
        <f t="shared" ref="M8:Q8" si="12">L8*1.1</f>
        <v>2.7538090143680127E-4</v>
      </c>
      <c r="N8">
        <f t="shared" si="12"/>
        <v>3.0291899158048141E-4</v>
      </c>
      <c r="O8">
        <f t="shared" si="12"/>
        <v>3.3321089073852956E-4</v>
      </c>
      <c r="P8">
        <f t="shared" si="12"/>
        <v>3.6653197981238256E-4</v>
      </c>
      <c r="Q8">
        <f t="shared" si="12"/>
        <v>4.0318517779362083E-4</v>
      </c>
    </row>
    <row r="9" spans="1:17" x14ac:dyDescent="0.55000000000000004">
      <c r="A9">
        <v>23</v>
      </c>
      <c r="B9">
        <f t="shared" si="0"/>
        <v>2.5618811831551827E-4</v>
      </c>
      <c r="C9">
        <f t="shared" si="1"/>
        <v>2.818069301470701E-4</v>
      </c>
      <c r="D9">
        <f t="shared" si="2"/>
        <v>3.0998762316177713E-4</v>
      </c>
      <c r="E9">
        <f t="shared" si="3"/>
        <v>3.4098638547795489E-4</v>
      </c>
      <c r="F9">
        <f t="shared" si="4"/>
        <v>3.750850240257504E-4</v>
      </c>
      <c r="G9">
        <f t="shared" si="5"/>
        <v>4.1259352642832546E-4</v>
      </c>
      <c r="K9">
        <f t="shared" si="6"/>
        <v>23</v>
      </c>
      <c r="L9">
        <f t="shared" si="7"/>
        <v>2.5618811831551827E-4</v>
      </c>
      <c r="M9">
        <f t="shared" ref="M9:Q9" si="13">L9*1.1</f>
        <v>2.818069301470701E-4</v>
      </c>
      <c r="N9">
        <f t="shared" si="13"/>
        <v>3.0998762316177713E-4</v>
      </c>
      <c r="O9">
        <f t="shared" si="13"/>
        <v>3.4098638547795489E-4</v>
      </c>
      <c r="P9">
        <f t="shared" si="13"/>
        <v>3.750850240257504E-4</v>
      </c>
      <c r="Q9">
        <f t="shared" si="13"/>
        <v>4.1259352642832546E-4</v>
      </c>
    </row>
    <row r="10" spans="1:17" x14ac:dyDescent="0.55000000000000004">
      <c r="A10">
        <v>24</v>
      </c>
      <c r="B10">
        <f t="shared" si="0"/>
        <v>2.6249041571441161E-4</v>
      </c>
      <c r="C10">
        <f t="shared" si="1"/>
        <v>2.8873945728585278E-4</v>
      </c>
      <c r="D10">
        <f t="shared" si="2"/>
        <v>3.1761340301443808E-4</v>
      </c>
      <c r="E10">
        <f t="shared" si="3"/>
        <v>3.4937474331588189E-4</v>
      </c>
      <c r="F10">
        <f t="shared" si="4"/>
        <v>3.8431221764747013E-4</v>
      </c>
      <c r="G10">
        <f t="shared" si="5"/>
        <v>4.2274343941221717E-4</v>
      </c>
      <c r="K10">
        <f t="shared" si="6"/>
        <v>24</v>
      </c>
      <c r="L10">
        <f t="shared" si="7"/>
        <v>2.6249041571441161E-4</v>
      </c>
      <c r="M10">
        <f t="shared" ref="M10:Q10" si="14">L10*1.1</f>
        <v>2.8873945728585278E-4</v>
      </c>
      <c r="N10">
        <f t="shared" si="14"/>
        <v>3.1761340301443808E-4</v>
      </c>
      <c r="O10">
        <f t="shared" si="14"/>
        <v>3.4937474331588189E-4</v>
      </c>
      <c r="P10">
        <f t="shared" si="14"/>
        <v>3.8431221764747013E-4</v>
      </c>
      <c r="Q10">
        <f t="shared" si="14"/>
        <v>4.2274343941221717E-4</v>
      </c>
    </row>
    <row r="11" spans="1:17" x14ac:dyDescent="0.55000000000000004">
      <c r="A11">
        <v>25</v>
      </c>
      <c r="B11">
        <f t="shared" si="0"/>
        <v>2.6928311397997568E-4</v>
      </c>
      <c r="C11">
        <f t="shared" si="1"/>
        <v>2.9621142537797324E-4</v>
      </c>
      <c r="D11">
        <f t="shared" si="2"/>
        <v>3.2583256791577058E-4</v>
      </c>
      <c r="E11">
        <f t="shared" si="3"/>
        <v>3.5841582470734766E-4</v>
      </c>
      <c r="F11">
        <f t="shared" si="4"/>
        <v>3.9425740717808245E-4</v>
      </c>
      <c r="G11">
        <f t="shared" si="5"/>
        <v>4.3368314789589071E-4</v>
      </c>
      <c r="K11">
        <f t="shared" si="6"/>
        <v>25</v>
      </c>
      <c r="L11">
        <f t="shared" si="7"/>
        <v>2.6928311397997568E-4</v>
      </c>
      <c r="M11">
        <f t="shared" ref="M11:Q11" si="15">L11*1.1</f>
        <v>2.9621142537797324E-4</v>
      </c>
      <c r="N11">
        <f t="shared" si="15"/>
        <v>3.2583256791577058E-4</v>
      </c>
      <c r="O11">
        <f t="shared" si="15"/>
        <v>3.5841582470734766E-4</v>
      </c>
      <c r="P11">
        <f t="shared" si="15"/>
        <v>3.9425740717808245E-4</v>
      </c>
      <c r="Q11">
        <f t="shared" si="15"/>
        <v>4.3368314789589071E-4</v>
      </c>
    </row>
    <row r="12" spans="1:17" x14ac:dyDescent="0.55000000000000004">
      <c r="A12">
        <v>26</v>
      </c>
      <c r="B12">
        <f t="shared" si="0"/>
        <v>2.7659888937081839E-4</v>
      </c>
      <c r="C12">
        <f t="shared" si="1"/>
        <v>3.0425877830790024E-4</v>
      </c>
      <c r="D12">
        <f t="shared" si="2"/>
        <v>3.3468465613869028E-4</v>
      </c>
      <c r="E12">
        <f t="shared" si="3"/>
        <v>3.6815312175255934E-4</v>
      </c>
      <c r="F12">
        <f t="shared" si="4"/>
        <v>4.049684339278153E-4</v>
      </c>
      <c r="G12">
        <f t="shared" si="5"/>
        <v>4.4546527732059686E-4</v>
      </c>
      <c r="K12">
        <f t="shared" si="6"/>
        <v>26</v>
      </c>
      <c r="L12">
        <f t="shared" si="7"/>
        <v>2.7659888937081839E-4</v>
      </c>
      <c r="M12">
        <f t="shared" ref="M12:Q12" si="16">L12*1.1</f>
        <v>3.0425877830790024E-4</v>
      </c>
      <c r="N12">
        <f t="shared" si="16"/>
        <v>3.3468465613869028E-4</v>
      </c>
      <c r="O12">
        <f t="shared" si="16"/>
        <v>3.6815312175255934E-4</v>
      </c>
      <c r="P12">
        <f t="shared" si="16"/>
        <v>4.049684339278153E-4</v>
      </c>
      <c r="Q12">
        <f t="shared" si="16"/>
        <v>4.4546527732059686E-4</v>
      </c>
    </row>
    <row r="13" spans="1:17" x14ac:dyDescent="0.55000000000000004">
      <c r="A13">
        <v>27</v>
      </c>
      <c r="B13">
        <f t="shared" si="0"/>
        <v>2.844734120632121E-4</v>
      </c>
      <c r="C13">
        <f t="shared" si="1"/>
        <v>3.1292075326953334E-4</v>
      </c>
      <c r="D13">
        <f t="shared" si="2"/>
        <v>3.4421282859648672E-4</v>
      </c>
      <c r="E13">
        <f t="shared" si="3"/>
        <v>3.7863411145613543E-4</v>
      </c>
      <c r="F13">
        <f t="shared" si="4"/>
        <v>4.1649752260174898E-4</v>
      </c>
      <c r="G13">
        <f t="shared" si="5"/>
        <v>4.5814727486192391E-4</v>
      </c>
      <c r="K13">
        <f t="shared" si="6"/>
        <v>27</v>
      </c>
      <c r="L13">
        <f t="shared" si="7"/>
        <v>2.844734120632121E-4</v>
      </c>
      <c r="M13">
        <f t="shared" ref="M13:Q13" si="17">L13*1.1</f>
        <v>3.1292075326953334E-4</v>
      </c>
      <c r="N13">
        <f t="shared" si="17"/>
        <v>3.4421282859648672E-4</v>
      </c>
      <c r="O13">
        <f t="shared" si="17"/>
        <v>3.7863411145613543E-4</v>
      </c>
      <c r="P13">
        <f t="shared" si="17"/>
        <v>4.1649752260174898E-4</v>
      </c>
      <c r="Q13">
        <f t="shared" si="17"/>
        <v>4.5814727486192391E-4</v>
      </c>
    </row>
    <row r="14" spans="1:17" x14ac:dyDescent="0.55000000000000004">
      <c r="A14">
        <v>28</v>
      </c>
      <c r="B14">
        <f t="shared" si="0"/>
        <v>2.9294563957669068E-4</v>
      </c>
      <c r="C14">
        <f t="shared" si="1"/>
        <v>3.2224020353435978E-4</v>
      </c>
      <c r="D14">
        <f t="shared" si="2"/>
        <v>3.5446422388779581E-4</v>
      </c>
      <c r="E14">
        <f t="shared" si="3"/>
        <v>3.8991064627657543E-4</v>
      </c>
      <c r="F14">
        <f t="shared" si="4"/>
        <v>4.2890171090423303E-4</v>
      </c>
      <c r="G14">
        <f t="shared" si="5"/>
        <v>4.717918819946564E-4</v>
      </c>
      <c r="K14">
        <f t="shared" si="6"/>
        <v>28</v>
      </c>
      <c r="L14">
        <f t="shared" si="7"/>
        <v>2.9294563957669068E-4</v>
      </c>
      <c r="M14">
        <f t="shared" ref="M14:Q14" si="18">L14*1.1</f>
        <v>3.2224020353435978E-4</v>
      </c>
      <c r="N14">
        <f t="shared" si="18"/>
        <v>3.5446422388779581E-4</v>
      </c>
      <c r="O14">
        <f t="shared" si="18"/>
        <v>3.8991064627657543E-4</v>
      </c>
      <c r="P14">
        <f t="shared" si="18"/>
        <v>4.2890171090423303E-4</v>
      </c>
      <c r="Q14">
        <f t="shared" si="18"/>
        <v>4.717918819946564E-4</v>
      </c>
    </row>
    <row r="15" spans="1:17" x14ac:dyDescent="0.55000000000000004">
      <c r="A15">
        <v>29</v>
      </c>
      <c r="B15">
        <f t="shared" si="0"/>
        <v>3.0205814165395827E-4</v>
      </c>
      <c r="C15">
        <f t="shared" si="1"/>
        <v>3.3226395581935413E-4</v>
      </c>
      <c r="D15">
        <f t="shared" si="2"/>
        <v>3.6549035140128958E-4</v>
      </c>
      <c r="E15">
        <f t="shared" si="3"/>
        <v>4.0203938654141859E-4</v>
      </c>
      <c r="F15">
        <f t="shared" si="4"/>
        <v>4.4224332519556046E-4</v>
      </c>
      <c r="G15">
        <f t="shared" si="5"/>
        <v>4.8646765771511656E-4</v>
      </c>
      <c r="K15">
        <f t="shared" si="6"/>
        <v>29</v>
      </c>
      <c r="L15">
        <f t="shared" si="7"/>
        <v>3.0205814165395827E-4</v>
      </c>
      <c r="M15">
        <f t="shared" ref="M15:Q15" si="19">L15*1.1</f>
        <v>3.3226395581935413E-4</v>
      </c>
      <c r="N15">
        <f t="shared" si="19"/>
        <v>3.6549035140128958E-4</v>
      </c>
      <c r="O15">
        <f t="shared" si="19"/>
        <v>4.0203938654141859E-4</v>
      </c>
      <c r="P15">
        <f t="shared" si="19"/>
        <v>4.4224332519556046E-4</v>
      </c>
      <c r="Q15">
        <f t="shared" si="19"/>
        <v>4.8646765771511656E-4</v>
      </c>
    </row>
    <row r="16" spans="1:17" x14ac:dyDescent="0.55000000000000004">
      <c r="A16">
        <v>30</v>
      </c>
      <c r="B16">
        <f t="shared" si="0"/>
        <v>3.1185746044209083E-4</v>
      </c>
      <c r="C16">
        <f t="shared" si="1"/>
        <v>3.4304320648629997E-4</v>
      </c>
      <c r="D16">
        <f t="shared" si="2"/>
        <v>3.7734752713492999E-4</v>
      </c>
      <c r="E16">
        <f t="shared" si="3"/>
        <v>4.1508227984842302E-4</v>
      </c>
      <c r="F16">
        <f t="shared" si="4"/>
        <v>4.5659050783326534E-4</v>
      </c>
      <c r="G16">
        <f t="shared" si="5"/>
        <v>5.0224955861659186E-4</v>
      </c>
      <c r="K16">
        <f t="shared" si="6"/>
        <v>30</v>
      </c>
      <c r="L16">
        <f t="shared" si="7"/>
        <v>3.1185746044209083E-4</v>
      </c>
      <c r="M16">
        <f t="shared" ref="M16:Q16" si="20">L16*1.1</f>
        <v>3.4304320648629997E-4</v>
      </c>
      <c r="N16">
        <f t="shared" si="20"/>
        <v>3.7734752713492999E-4</v>
      </c>
      <c r="O16">
        <f t="shared" si="20"/>
        <v>4.1508227984842302E-4</v>
      </c>
      <c r="P16">
        <f t="shared" si="20"/>
        <v>4.5659050783326534E-4</v>
      </c>
      <c r="Q16">
        <f t="shared" si="20"/>
        <v>5.0224955861659186E-4</v>
      </c>
    </row>
    <row r="17" spans="1:17" x14ac:dyDescent="0.55000000000000004">
      <c r="A17">
        <v>31</v>
      </c>
      <c r="B17">
        <f t="shared" si="0"/>
        <v>3.2239451029165961E-4</v>
      </c>
      <c r="C17">
        <f t="shared" si="1"/>
        <v>3.546339613208256E-4</v>
      </c>
      <c r="D17">
        <f t="shared" si="2"/>
        <v>3.900973574529082E-4</v>
      </c>
      <c r="E17">
        <f t="shared" si="3"/>
        <v>4.2910709319819907E-4</v>
      </c>
      <c r="F17">
        <f t="shared" si="4"/>
        <v>4.7201780251801903E-4</v>
      </c>
      <c r="G17">
        <f t="shared" si="5"/>
        <v>5.1921958276982102E-4</v>
      </c>
      <c r="K17">
        <f t="shared" si="6"/>
        <v>31</v>
      </c>
      <c r="L17">
        <f t="shared" si="7"/>
        <v>3.2239451029165961E-4</v>
      </c>
      <c r="M17">
        <f t="shared" ref="M17:Q17" si="21">L17*1.1</f>
        <v>3.546339613208256E-4</v>
      </c>
      <c r="N17">
        <f t="shared" si="21"/>
        <v>3.900973574529082E-4</v>
      </c>
      <c r="O17">
        <f t="shared" si="21"/>
        <v>4.2910709319819907E-4</v>
      </c>
      <c r="P17">
        <f t="shared" si="21"/>
        <v>4.7201780251801903E-4</v>
      </c>
      <c r="Q17">
        <f t="shared" si="21"/>
        <v>5.1921958276982102E-4</v>
      </c>
    </row>
    <row r="18" spans="1:17" x14ac:dyDescent="0.55000000000000004">
      <c r="A18">
        <v>32</v>
      </c>
      <c r="B18">
        <f t="shared" si="0"/>
        <v>3.3372502202793356E-4</v>
      </c>
      <c r="C18">
        <f t="shared" si="1"/>
        <v>3.6709752423072696E-4</v>
      </c>
      <c r="D18">
        <f t="shared" si="2"/>
        <v>4.038072766537997E-4</v>
      </c>
      <c r="E18">
        <f t="shared" si="3"/>
        <v>4.4418800431917971E-4</v>
      </c>
      <c r="F18">
        <f t="shared" si="4"/>
        <v>4.8860680475109773E-4</v>
      </c>
      <c r="G18">
        <f t="shared" si="5"/>
        <v>5.3746748522620754E-4</v>
      </c>
      <c r="K18">
        <f t="shared" si="6"/>
        <v>32</v>
      </c>
      <c r="L18">
        <f t="shared" si="7"/>
        <v>3.3372502202793356E-4</v>
      </c>
      <c r="M18">
        <f t="shared" ref="M18:Q18" si="22">L18*1.1</f>
        <v>3.6709752423072696E-4</v>
      </c>
      <c r="N18">
        <f t="shared" si="22"/>
        <v>4.038072766537997E-4</v>
      </c>
      <c r="O18">
        <f t="shared" si="22"/>
        <v>4.4418800431917971E-4</v>
      </c>
      <c r="P18">
        <f t="shared" si="22"/>
        <v>4.8860680475109773E-4</v>
      </c>
      <c r="Q18">
        <f t="shared" si="22"/>
        <v>5.3746748522620754E-4</v>
      </c>
    </row>
    <row r="19" spans="1:17" x14ac:dyDescent="0.55000000000000004">
      <c r="A19">
        <v>33</v>
      </c>
      <c r="B19">
        <f t="shared" si="0"/>
        <v>3.4591003716274765E-4</v>
      </c>
      <c r="C19">
        <f t="shared" si="1"/>
        <v>3.8050104087902244E-4</v>
      </c>
      <c r="D19">
        <f t="shared" si="2"/>
        <v>4.1855114496692472E-4</v>
      </c>
      <c r="E19">
        <f t="shared" si="3"/>
        <v>4.6040625946361721E-4</v>
      </c>
      <c r="F19">
        <f t="shared" si="4"/>
        <v>5.0644688540997897E-4</v>
      </c>
      <c r="G19">
        <f t="shared" si="5"/>
        <v>5.5709157395097692E-4</v>
      </c>
      <c r="K19">
        <f t="shared" si="6"/>
        <v>33</v>
      </c>
      <c r="L19">
        <f t="shared" si="7"/>
        <v>3.4591003716274765E-4</v>
      </c>
      <c r="M19">
        <f t="shared" ref="M19:Q19" si="23">L19*1.1</f>
        <v>3.8050104087902244E-4</v>
      </c>
      <c r="N19">
        <f t="shared" si="23"/>
        <v>4.1855114496692472E-4</v>
      </c>
      <c r="O19">
        <f t="shared" si="23"/>
        <v>4.6040625946361721E-4</v>
      </c>
      <c r="P19">
        <f t="shared" si="23"/>
        <v>5.0644688540997897E-4</v>
      </c>
      <c r="Q19">
        <f t="shared" si="23"/>
        <v>5.5709157395097692E-4</v>
      </c>
    </row>
    <row r="20" spans="1:17" x14ac:dyDescent="0.55000000000000004">
      <c r="A20">
        <v>34</v>
      </c>
      <c r="B20">
        <f t="shared" si="0"/>
        <v>3.5901645821752364E-4</v>
      </c>
      <c r="C20">
        <f t="shared" si="1"/>
        <v>3.9491810403927602E-4</v>
      </c>
      <c r="D20">
        <f t="shared" si="2"/>
        <v>4.3440991444320363E-4</v>
      </c>
      <c r="E20">
        <f t="shared" si="3"/>
        <v>4.7785090588752405E-4</v>
      </c>
      <c r="F20">
        <f t="shared" si="4"/>
        <v>5.2563599647627648E-4</v>
      </c>
      <c r="G20">
        <f t="shared" si="5"/>
        <v>5.781995961239042E-4</v>
      </c>
      <c r="K20">
        <f t="shared" si="6"/>
        <v>34</v>
      </c>
      <c r="L20">
        <f t="shared" si="7"/>
        <v>3.5901645821752364E-4</v>
      </c>
      <c r="M20">
        <f t="shared" ref="M20:Q20" si="24">L20*1.1</f>
        <v>3.9491810403927602E-4</v>
      </c>
      <c r="N20">
        <f t="shared" si="24"/>
        <v>4.3440991444320363E-4</v>
      </c>
      <c r="O20">
        <f t="shared" si="24"/>
        <v>4.7785090588752405E-4</v>
      </c>
      <c r="P20">
        <f t="shared" si="24"/>
        <v>5.2563599647627648E-4</v>
      </c>
      <c r="Q20">
        <f t="shared" si="24"/>
        <v>5.781995961239042E-4</v>
      </c>
    </row>
    <row r="21" spans="1:17" x14ac:dyDescent="0.55000000000000004">
      <c r="A21">
        <v>35</v>
      </c>
      <c r="B21">
        <f t="shared" si="0"/>
        <v>3.7311766212959709E-4</v>
      </c>
      <c r="C21">
        <f t="shared" si="1"/>
        <v>4.1042942834255681E-4</v>
      </c>
      <c r="D21">
        <f t="shared" si="2"/>
        <v>4.5147237117681256E-4</v>
      </c>
      <c r="E21">
        <f t="shared" si="3"/>
        <v>4.9661960829449389E-4</v>
      </c>
      <c r="F21">
        <f t="shared" si="4"/>
        <v>5.4628156912394331E-4</v>
      </c>
      <c r="G21">
        <f t="shared" si="5"/>
        <v>6.0090972603633766E-4</v>
      </c>
      <c r="K21">
        <f t="shared" si="6"/>
        <v>35</v>
      </c>
      <c r="L21">
        <f t="shared" si="7"/>
        <v>3.7311766212959709E-4</v>
      </c>
      <c r="M21">
        <f t="shared" ref="M21:Q21" si="25">L21*1.1</f>
        <v>4.1042942834255681E-4</v>
      </c>
      <c r="N21">
        <f t="shared" si="25"/>
        <v>4.5147237117681256E-4</v>
      </c>
      <c r="O21">
        <f t="shared" si="25"/>
        <v>4.9661960829449389E-4</v>
      </c>
      <c r="P21">
        <f t="shared" si="25"/>
        <v>5.4628156912394331E-4</v>
      </c>
      <c r="Q21">
        <f t="shared" si="25"/>
        <v>6.0090972603633766E-4</v>
      </c>
    </row>
    <row r="22" spans="1:17" x14ac:dyDescent="0.55000000000000004">
      <c r="A22">
        <v>36</v>
      </c>
      <c r="B22">
        <f t="shared" si="0"/>
        <v>3.8829418462979932E-4</v>
      </c>
      <c r="C22">
        <f t="shared" si="1"/>
        <v>4.2712360309277929E-4</v>
      </c>
      <c r="D22">
        <f t="shared" si="2"/>
        <v>4.6983596340205723E-4</v>
      </c>
      <c r="E22">
        <f t="shared" si="3"/>
        <v>5.1681955974226302E-4</v>
      </c>
      <c r="F22">
        <f t="shared" si="4"/>
        <v>5.6850151571648938E-4</v>
      </c>
      <c r="G22">
        <f t="shared" si="5"/>
        <v>6.2535166728813838E-4</v>
      </c>
      <c r="K22">
        <f t="shared" si="6"/>
        <v>36</v>
      </c>
      <c r="L22">
        <f t="shared" si="7"/>
        <v>3.8829418462979932E-4</v>
      </c>
      <c r="M22">
        <f t="shared" ref="M22:Q22" si="26">L22*1.1</f>
        <v>4.2712360309277929E-4</v>
      </c>
      <c r="N22">
        <f t="shared" si="26"/>
        <v>4.6983596340205723E-4</v>
      </c>
      <c r="O22">
        <f t="shared" si="26"/>
        <v>5.1681955974226302E-4</v>
      </c>
      <c r="P22">
        <f t="shared" si="26"/>
        <v>5.6850151571648938E-4</v>
      </c>
      <c r="Q22">
        <f t="shared" si="26"/>
        <v>6.2535166728813838E-4</v>
      </c>
    </row>
    <row r="23" spans="1:17" x14ac:dyDescent="0.55000000000000004">
      <c r="A23">
        <v>37</v>
      </c>
      <c r="B23">
        <f t="shared" si="0"/>
        <v>4.0463448452577157E-4</v>
      </c>
      <c r="C23">
        <f t="shared" si="1"/>
        <v>4.4509793297834875E-4</v>
      </c>
      <c r="D23">
        <f t="shared" si="2"/>
        <v>4.896077262761837E-4</v>
      </c>
      <c r="E23">
        <f t="shared" si="3"/>
        <v>5.3856849890380207E-4</v>
      </c>
      <c r="F23">
        <f t="shared" si="4"/>
        <v>5.9242534879418228E-4</v>
      </c>
      <c r="G23">
        <f t="shared" si="5"/>
        <v>6.5166788367360053E-4</v>
      </c>
      <c r="K23">
        <f t="shared" si="6"/>
        <v>37</v>
      </c>
      <c r="L23">
        <f t="shared" si="7"/>
        <v>4.0463448452577157E-4</v>
      </c>
      <c r="M23">
        <f t="shared" ref="M23:Q23" si="27">L23*1.1</f>
        <v>4.4509793297834875E-4</v>
      </c>
      <c r="N23">
        <f t="shared" si="27"/>
        <v>4.896077262761837E-4</v>
      </c>
      <c r="O23">
        <f t="shared" si="27"/>
        <v>5.3856849890380207E-4</v>
      </c>
      <c r="P23">
        <f t="shared" si="27"/>
        <v>5.9242534879418228E-4</v>
      </c>
      <c r="Q23">
        <f t="shared" si="27"/>
        <v>6.5166788367360053E-4</v>
      </c>
    </row>
    <row r="24" spans="1:17" x14ac:dyDescent="0.55000000000000004">
      <c r="A24">
        <v>38</v>
      </c>
      <c r="B24">
        <f t="shared" si="0"/>
        <v>4.2223579802206138E-4</v>
      </c>
      <c r="C24">
        <f t="shared" si="1"/>
        <v>4.6445937782426755E-4</v>
      </c>
      <c r="D24">
        <f t="shared" si="2"/>
        <v>5.109053156066944E-4</v>
      </c>
      <c r="E24">
        <f t="shared" si="3"/>
        <v>5.6199584716736385E-4</v>
      </c>
      <c r="F24">
        <f t="shared" si="4"/>
        <v>6.181954318841003E-4</v>
      </c>
      <c r="G24">
        <f t="shared" si="5"/>
        <v>6.8001497507251042E-4</v>
      </c>
      <c r="K24">
        <f t="shared" si="6"/>
        <v>38</v>
      </c>
      <c r="L24">
        <f t="shared" si="7"/>
        <v>4.2223579802206138E-4</v>
      </c>
      <c r="M24">
        <f t="shared" ref="M24:Q24" si="28">L24*1.1</f>
        <v>4.6445937782426755E-4</v>
      </c>
      <c r="N24">
        <f t="shared" si="28"/>
        <v>5.109053156066944E-4</v>
      </c>
      <c r="O24">
        <f t="shared" si="28"/>
        <v>5.6199584716736385E-4</v>
      </c>
      <c r="P24">
        <f t="shared" si="28"/>
        <v>6.181954318841003E-4</v>
      </c>
      <c r="Q24">
        <f t="shared" si="28"/>
        <v>6.8001497507251042E-4</v>
      </c>
    </row>
    <row r="25" spans="1:17" x14ac:dyDescent="0.55000000000000004">
      <c r="A25">
        <v>39</v>
      </c>
      <c r="B25">
        <f t="shared" si="0"/>
        <v>4.4120509457706652E-4</v>
      </c>
      <c r="C25">
        <f t="shared" si="1"/>
        <v>4.853256040347732E-4</v>
      </c>
      <c r="D25">
        <f t="shared" si="2"/>
        <v>5.3385816443825057E-4</v>
      </c>
      <c r="E25">
        <f t="shared" si="3"/>
        <v>5.8724398088207564E-4</v>
      </c>
      <c r="F25">
        <f t="shared" si="4"/>
        <v>6.4596837897028323E-4</v>
      </c>
      <c r="G25">
        <f t="shared" si="5"/>
        <v>7.1056521686731157E-4</v>
      </c>
      <c r="K25">
        <f t="shared" si="6"/>
        <v>39</v>
      </c>
      <c r="L25">
        <f t="shared" si="7"/>
        <v>4.4120509457706652E-4</v>
      </c>
      <c r="M25">
        <f t="shared" ref="M25:Q25" si="29">L25*1.1</f>
        <v>4.853256040347732E-4</v>
      </c>
      <c r="N25">
        <f t="shared" si="29"/>
        <v>5.3385816443825057E-4</v>
      </c>
      <c r="O25">
        <f t="shared" si="29"/>
        <v>5.8724398088207564E-4</v>
      </c>
      <c r="P25">
        <f t="shared" si="29"/>
        <v>6.4596837897028323E-4</v>
      </c>
      <c r="Q25">
        <f t="shared" si="29"/>
        <v>7.1056521686731157E-4</v>
      </c>
    </row>
    <row r="26" spans="1:17" x14ac:dyDescent="0.55000000000000004">
      <c r="A26">
        <v>40</v>
      </c>
      <c r="B26">
        <f t="shared" si="0"/>
        <v>4.6166014736429792E-4</v>
      </c>
      <c r="C26">
        <f t="shared" si="1"/>
        <v>5.0782616210072776E-4</v>
      </c>
      <c r="D26">
        <f t="shared" si="2"/>
        <v>5.5860877831080062E-4</v>
      </c>
      <c r="E26">
        <f t="shared" si="3"/>
        <v>6.1446965614188071E-4</v>
      </c>
      <c r="F26">
        <f t="shared" si="4"/>
        <v>6.7591662175606887E-4</v>
      </c>
      <c r="G26">
        <f t="shared" si="5"/>
        <v>7.4350828393167584E-4</v>
      </c>
      <c r="K26">
        <f t="shared" si="6"/>
        <v>40</v>
      </c>
      <c r="L26">
        <f t="shared" si="7"/>
        <v>4.6166014736429792E-4</v>
      </c>
      <c r="M26">
        <f t="shared" ref="M26:Q26" si="30">L26*1.1</f>
        <v>5.0782616210072776E-4</v>
      </c>
      <c r="N26">
        <f t="shared" si="30"/>
        <v>5.5860877831080062E-4</v>
      </c>
      <c r="O26">
        <f t="shared" si="30"/>
        <v>6.1446965614188071E-4</v>
      </c>
      <c r="P26">
        <f t="shared" si="30"/>
        <v>6.7591662175606887E-4</v>
      </c>
      <c r="Q26">
        <f t="shared" si="30"/>
        <v>7.4350828393167584E-4</v>
      </c>
    </row>
    <row r="27" spans="1:17" x14ac:dyDescent="0.55000000000000004">
      <c r="A27">
        <v>41</v>
      </c>
      <c r="B27">
        <f t="shared" si="0"/>
        <v>4.8373073320142024E-4</v>
      </c>
      <c r="C27">
        <f t="shared" si="1"/>
        <v>5.3210380652156234E-4</v>
      </c>
      <c r="D27">
        <f t="shared" si="2"/>
        <v>5.8531418717371866E-4</v>
      </c>
      <c r="E27">
        <f t="shared" si="3"/>
        <v>6.4384560589109054E-4</v>
      </c>
      <c r="F27">
        <f t="shared" si="4"/>
        <v>7.0823016648019965E-4</v>
      </c>
      <c r="G27">
        <f t="shared" si="5"/>
        <v>7.7905318312821966E-4</v>
      </c>
      <c r="K27">
        <f t="shared" si="6"/>
        <v>41</v>
      </c>
      <c r="L27">
        <f t="shared" si="7"/>
        <v>4.8373073320142024E-4</v>
      </c>
      <c r="M27">
        <f t="shared" ref="M27:Q27" si="31">L27*1.1</f>
        <v>5.3210380652156234E-4</v>
      </c>
      <c r="N27">
        <f t="shared" si="31"/>
        <v>5.8531418717371866E-4</v>
      </c>
      <c r="O27">
        <f t="shared" si="31"/>
        <v>6.4384560589109054E-4</v>
      </c>
      <c r="P27">
        <f t="shared" si="31"/>
        <v>7.0823016648019965E-4</v>
      </c>
      <c r="Q27">
        <f t="shared" si="31"/>
        <v>7.7905318312821966E-4</v>
      </c>
    </row>
    <row r="28" spans="1:17" x14ac:dyDescent="0.55000000000000004">
      <c r="A28">
        <v>42</v>
      </c>
      <c r="B28">
        <f t="shared" si="0"/>
        <v>5.0755997887010627E-4</v>
      </c>
      <c r="C28">
        <f t="shared" si="1"/>
        <v>5.583159767571169E-4</v>
      </c>
      <c r="D28">
        <f t="shared" si="2"/>
        <v>6.1414757443282867E-4</v>
      </c>
      <c r="E28">
        <f t="shared" si="3"/>
        <v>6.7556233187611155E-4</v>
      </c>
      <c r="F28">
        <f t="shared" si="4"/>
        <v>7.4311856506372278E-4</v>
      </c>
      <c r="G28">
        <f t="shared" si="5"/>
        <v>8.1743042157009509E-4</v>
      </c>
      <c r="K28">
        <f t="shared" si="6"/>
        <v>42</v>
      </c>
      <c r="L28">
        <f t="shared" si="7"/>
        <v>5.0755997887010627E-4</v>
      </c>
      <c r="M28">
        <f t="shared" ref="M28:Q28" si="32">L28*1.1</f>
        <v>5.583159767571169E-4</v>
      </c>
      <c r="N28">
        <f t="shared" si="32"/>
        <v>6.1414757443282867E-4</v>
      </c>
      <c r="O28">
        <f t="shared" si="32"/>
        <v>6.7556233187611155E-4</v>
      </c>
      <c r="P28">
        <f t="shared" si="32"/>
        <v>7.4311856506372278E-4</v>
      </c>
      <c r="Q28">
        <f t="shared" si="32"/>
        <v>8.1743042157009509E-4</v>
      </c>
    </row>
    <row r="29" spans="1:17" x14ac:dyDescent="0.55000000000000004">
      <c r="A29">
        <v>43</v>
      </c>
      <c r="B29">
        <f t="shared" si="0"/>
        <v>5.3330587311359475E-4</v>
      </c>
      <c r="C29">
        <f t="shared" si="1"/>
        <v>5.8663646042495432E-4</v>
      </c>
      <c r="D29">
        <f t="shared" si="2"/>
        <v>6.4530010646744978E-4</v>
      </c>
      <c r="E29">
        <f t="shared" si="3"/>
        <v>7.0983011711419481E-4</v>
      </c>
      <c r="F29">
        <f t="shared" si="4"/>
        <v>7.8081312882561434E-4</v>
      </c>
      <c r="G29">
        <f t="shared" si="5"/>
        <v>8.5889444170817581E-4</v>
      </c>
      <c r="K29">
        <f t="shared" si="6"/>
        <v>43</v>
      </c>
      <c r="L29">
        <f t="shared" si="7"/>
        <v>5.3330587311359475E-4</v>
      </c>
      <c r="M29">
        <f t="shared" ref="M29:Q29" si="33">L29*1.1</f>
        <v>5.8663646042495432E-4</v>
      </c>
      <c r="N29">
        <f t="shared" si="33"/>
        <v>6.4530010646744978E-4</v>
      </c>
      <c r="O29">
        <f t="shared" si="33"/>
        <v>7.0983011711419481E-4</v>
      </c>
      <c r="P29">
        <f t="shared" si="33"/>
        <v>7.8081312882561434E-4</v>
      </c>
      <c r="Q29">
        <f t="shared" si="33"/>
        <v>8.5889444170817581E-4</v>
      </c>
    </row>
    <row r="30" spans="1:17" x14ac:dyDescent="0.55000000000000004">
      <c r="A30">
        <v>44</v>
      </c>
      <c r="B30">
        <f t="shared" si="0"/>
        <v>5.6114296631440722E-4</v>
      </c>
      <c r="C30">
        <f t="shared" si="1"/>
        <v>6.17257262945848E-4</v>
      </c>
      <c r="D30">
        <f t="shared" si="2"/>
        <v>6.7898298924043291E-4</v>
      </c>
      <c r="E30">
        <f t="shared" si="3"/>
        <v>7.4688128816447624E-4</v>
      </c>
      <c r="F30">
        <f t="shared" si="4"/>
        <v>8.2156941698092393E-4</v>
      </c>
      <c r="G30">
        <f t="shared" si="5"/>
        <v>9.0372635867901638E-4</v>
      </c>
      <c r="K30">
        <f t="shared" si="6"/>
        <v>44</v>
      </c>
      <c r="L30">
        <f t="shared" si="7"/>
        <v>5.6114296631440722E-4</v>
      </c>
      <c r="M30">
        <f t="shared" ref="M30:Q30" si="34">L30*1.1</f>
        <v>6.17257262945848E-4</v>
      </c>
      <c r="N30">
        <f t="shared" si="34"/>
        <v>6.7898298924043291E-4</v>
      </c>
      <c r="O30">
        <f t="shared" si="34"/>
        <v>7.4688128816447624E-4</v>
      </c>
      <c r="P30">
        <f t="shared" si="34"/>
        <v>8.2156941698092393E-4</v>
      </c>
      <c r="Q30">
        <f t="shared" si="34"/>
        <v>9.0372635867901638E-4</v>
      </c>
    </row>
    <row r="31" spans="1:17" x14ac:dyDescent="0.55000000000000004">
      <c r="A31">
        <v>45</v>
      </c>
      <c r="B31">
        <f t="shared" si="0"/>
        <v>5.9126428297699089E-4</v>
      </c>
      <c r="C31">
        <f t="shared" si="1"/>
        <v>6.5039071127469001E-4</v>
      </c>
      <c r="D31">
        <f t="shared" si="2"/>
        <v>7.1542978240215908E-4</v>
      </c>
      <c r="E31">
        <f t="shared" si="3"/>
        <v>7.8697276064237508E-4</v>
      </c>
      <c r="F31">
        <f t="shared" si="4"/>
        <v>8.6567003670661271E-4</v>
      </c>
      <c r="G31">
        <f t="shared" si="5"/>
        <v>9.522370403772741E-4</v>
      </c>
      <c r="K31">
        <f t="shared" si="6"/>
        <v>45</v>
      </c>
      <c r="L31">
        <f t="shared" si="7"/>
        <v>5.9126428297699089E-4</v>
      </c>
      <c r="M31">
        <f t="shared" ref="M31:Q31" si="35">L31*1.1</f>
        <v>6.5039071127469001E-4</v>
      </c>
      <c r="N31">
        <f t="shared" si="35"/>
        <v>7.1542978240215908E-4</v>
      </c>
      <c r="O31">
        <f t="shared" si="35"/>
        <v>7.8697276064237508E-4</v>
      </c>
      <c r="P31">
        <f t="shared" si="35"/>
        <v>8.6567003670661271E-4</v>
      </c>
      <c r="Q31">
        <f t="shared" si="35"/>
        <v>9.522370403772741E-4</v>
      </c>
    </row>
    <row r="32" spans="1:17" x14ac:dyDescent="0.55000000000000004">
      <c r="A32">
        <v>46</v>
      </c>
      <c r="B32">
        <f t="shared" si="0"/>
        <v>6.2388347573344438E-4</v>
      </c>
      <c r="C32">
        <f t="shared" si="1"/>
        <v>6.8627182330678886E-4</v>
      </c>
      <c r="D32">
        <f t="shared" si="2"/>
        <v>7.5489900563746777E-4</v>
      </c>
      <c r="E32">
        <f t="shared" si="3"/>
        <v>8.3038890620121459E-4</v>
      </c>
      <c r="F32">
        <f t="shared" si="4"/>
        <v>9.1342779682133609E-4</v>
      </c>
      <c r="G32">
        <f t="shared" si="5"/>
        <v>1.0047705765034698E-3</v>
      </c>
      <c r="K32">
        <f t="shared" si="6"/>
        <v>46</v>
      </c>
      <c r="L32">
        <f t="shared" si="7"/>
        <v>6.2388347573344438E-4</v>
      </c>
      <c r="M32">
        <f t="shared" ref="M32:Q32" si="36">L32*1.1</f>
        <v>6.8627182330678886E-4</v>
      </c>
      <c r="N32">
        <f t="shared" si="36"/>
        <v>7.5489900563746777E-4</v>
      </c>
      <c r="O32">
        <f t="shared" si="36"/>
        <v>8.3038890620121459E-4</v>
      </c>
      <c r="P32">
        <f t="shared" si="36"/>
        <v>9.1342779682133609E-4</v>
      </c>
      <c r="Q32">
        <f t="shared" si="36"/>
        <v>1.0047705765034698E-3</v>
      </c>
    </row>
    <row r="33" spans="1:17" x14ac:dyDescent="0.55000000000000004">
      <c r="A33">
        <v>47</v>
      </c>
      <c r="B33">
        <f t="shared" si="0"/>
        <v>6.5923725372987361E-4</v>
      </c>
      <c r="C33">
        <f t="shared" si="1"/>
        <v>7.2516097910286105E-4</v>
      </c>
      <c r="D33">
        <f t="shared" si="2"/>
        <v>7.9767707701314716E-4</v>
      </c>
      <c r="E33">
        <f t="shared" si="3"/>
        <v>8.7744478471446193E-4</v>
      </c>
      <c r="F33">
        <f t="shared" si="4"/>
        <v>9.6518926318590816E-4</v>
      </c>
      <c r="G33">
        <f t="shared" si="5"/>
        <v>1.0617081895044991E-3</v>
      </c>
      <c r="K33">
        <f t="shared" si="6"/>
        <v>47</v>
      </c>
      <c r="L33">
        <f t="shared" si="7"/>
        <v>6.5923725372987361E-4</v>
      </c>
      <c r="M33">
        <f t="shared" ref="M33:Q33" si="37">L33*1.1</f>
        <v>7.2516097910286105E-4</v>
      </c>
      <c r="N33">
        <f t="shared" si="37"/>
        <v>7.9767707701314716E-4</v>
      </c>
      <c r="O33">
        <f t="shared" si="37"/>
        <v>8.7744478471446193E-4</v>
      </c>
      <c r="P33">
        <f t="shared" si="37"/>
        <v>9.6518926318590816E-4</v>
      </c>
      <c r="Q33">
        <f t="shared" si="37"/>
        <v>1.0617081895044991E-3</v>
      </c>
    </row>
    <row r="34" spans="1:17" x14ac:dyDescent="0.55000000000000004">
      <c r="A34">
        <v>48</v>
      </c>
      <c r="B34">
        <f t="shared" si="0"/>
        <v>6.9758812302372409E-4</v>
      </c>
      <c r="C34">
        <f t="shared" si="1"/>
        <v>7.6734693532609654E-4</v>
      </c>
      <c r="D34">
        <f t="shared" si="2"/>
        <v>8.4408162885870632E-4</v>
      </c>
      <c r="E34">
        <f t="shared" si="3"/>
        <v>9.2848979174457703E-4</v>
      </c>
      <c r="F34">
        <f t="shared" si="4"/>
        <v>1.0213387709190349E-3</v>
      </c>
      <c r="G34">
        <f t="shared" si="5"/>
        <v>1.1234726480109385E-3</v>
      </c>
      <c r="K34">
        <f t="shared" si="6"/>
        <v>48</v>
      </c>
      <c r="L34">
        <f t="shared" si="7"/>
        <v>6.9758812302372409E-4</v>
      </c>
      <c r="M34">
        <f t="shared" ref="M34:Q34" si="38">L34*1.1</f>
        <v>7.6734693532609654E-4</v>
      </c>
      <c r="N34">
        <f t="shared" si="38"/>
        <v>8.4408162885870632E-4</v>
      </c>
      <c r="O34">
        <f t="shared" si="38"/>
        <v>9.2848979174457703E-4</v>
      </c>
      <c r="P34">
        <f t="shared" si="38"/>
        <v>1.0213387709190349E-3</v>
      </c>
      <c r="Q34">
        <f t="shared" si="38"/>
        <v>1.1234726480109385E-3</v>
      </c>
    </row>
    <row r="35" spans="1:17" x14ac:dyDescent="0.55000000000000004">
      <c r="A35">
        <v>49</v>
      </c>
      <c r="B35">
        <f t="shared" si="0"/>
        <v>7.3922748213094309E-4</v>
      </c>
      <c r="C35">
        <f t="shared" si="1"/>
        <v>8.1315023034403747E-4</v>
      </c>
      <c r="D35">
        <f t="shared" si="2"/>
        <v>8.9446525337844127E-4</v>
      </c>
      <c r="E35">
        <f t="shared" si="3"/>
        <v>9.8391177871628554E-4</v>
      </c>
      <c r="F35">
        <f t="shared" si="4"/>
        <v>1.0823029565879142E-3</v>
      </c>
      <c r="G35">
        <f t="shared" si="5"/>
        <v>1.1905332522467056E-3</v>
      </c>
      <c r="K35">
        <f t="shared" si="6"/>
        <v>49</v>
      </c>
      <c r="L35">
        <f t="shared" si="7"/>
        <v>7.3922748213094309E-4</v>
      </c>
      <c r="M35">
        <f t="shared" ref="M35:Q35" si="39">L35*1.1</f>
        <v>8.1315023034403747E-4</v>
      </c>
      <c r="N35">
        <f t="shared" si="39"/>
        <v>8.9446525337844127E-4</v>
      </c>
      <c r="O35">
        <f t="shared" si="39"/>
        <v>9.8391177871628554E-4</v>
      </c>
      <c r="P35">
        <f t="shared" si="39"/>
        <v>1.0823029565879142E-3</v>
      </c>
      <c r="Q35">
        <f t="shared" si="39"/>
        <v>1.1905332522467056E-3</v>
      </c>
    </row>
    <row r="36" spans="1:17" x14ac:dyDescent="0.55000000000000004">
      <c r="A36">
        <v>50</v>
      </c>
      <c r="B36">
        <f t="shared" ref="B36:B67" si="40">L36</f>
        <v>7.8447912222558863E-4</v>
      </c>
      <c r="C36">
        <f t="shared" ref="C36:C67" si="41">M36</f>
        <v>8.6292703444814755E-4</v>
      </c>
      <c r="D36">
        <f t="shared" ref="D36:D67" si="42">N36</f>
        <v>9.492197378929624E-4</v>
      </c>
      <c r="E36">
        <f t="shared" ref="E36:E67" si="43">O36</f>
        <v>1.0441417116822586E-3</v>
      </c>
      <c r="F36">
        <f t="shared" ref="F36:F67" si="44">P36</f>
        <v>1.1485558828504847E-3</v>
      </c>
      <c r="G36">
        <f t="shared" ref="G36:G67" si="45">Q36</f>
        <v>1.2634114711355332E-3</v>
      </c>
      <c r="K36">
        <f t="shared" ref="K36:K67" si="46">A36</f>
        <v>50</v>
      </c>
      <c r="L36">
        <f t="shared" ref="L36:L67" si="47">$L$1*EXP($L$2*K36^$O$1)</f>
        <v>7.8447912222558863E-4</v>
      </c>
      <c r="M36">
        <f t="shared" ref="M36:Q36" si="48">L36*1.1</f>
        <v>8.6292703444814755E-4</v>
      </c>
      <c r="N36">
        <f t="shared" si="48"/>
        <v>9.492197378929624E-4</v>
      </c>
      <c r="O36">
        <f t="shared" si="48"/>
        <v>1.0441417116822586E-3</v>
      </c>
      <c r="P36">
        <f t="shared" si="48"/>
        <v>1.1485558828504847E-3</v>
      </c>
      <c r="Q36">
        <f t="shared" si="48"/>
        <v>1.2634114711355332E-3</v>
      </c>
    </row>
    <row r="37" spans="1:17" x14ac:dyDescent="0.55000000000000004">
      <c r="A37">
        <v>51</v>
      </c>
      <c r="B37">
        <f t="shared" si="40"/>
        <v>8.3370318885332044E-4</v>
      </c>
      <c r="C37">
        <f t="shared" si="41"/>
        <v>9.1707350773865257E-4</v>
      </c>
      <c r="D37">
        <f t="shared" si="42"/>
        <v>1.0087808585125179E-3</v>
      </c>
      <c r="E37">
        <f t="shared" si="43"/>
        <v>1.1096589443637698E-3</v>
      </c>
      <c r="F37">
        <f t="shared" si="44"/>
        <v>1.220624838800147E-3</v>
      </c>
      <c r="G37">
        <f t="shared" si="45"/>
        <v>1.3426873226801618E-3</v>
      </c>
      <c r="K37">
        <f t="shared" si="46"/>
        <v>51</v>
      </c>
      <c r="L37">
        <f t="shared" si="47"/>
        <v>8.3370318885332044E-4</v>
      </c>
      <c r="M37">
        <f t="shared" ref="M37:Q37" si="49">L37*1.1</f>
        <v>9.1707350773865257E-4</v>
      </c>
      <c r="N37">
        <f t="shared" si="49"/>
        <v>1.0087808585125179E-3</v>
      </c>
      <c r="O37">
        <f t="shared" si="49"/>
        <v>1.1096589443637698E-3</v>
      </c>
      <c r="P37">
        <f t="shared" si="49"/>
        <v>1.220624838800147E-3</v>
      </c>
      <c r="Q37">
        <f t="shared" si="49"/>
        <v>1.3426873226801618E-3</v>
      </c>
    </row>
    <row r="38" spans="1:17" x14ac:dyDescent="0.55000000000000004">
      <c r="A38">
        <v>52</v>
      </c>
      <c r="B38">
        <f t="shared" si="40"/>
        <v>8.8730067053835319E-4</v>
      </c>
      <c r="C38">
        <f t="shared" si="41"/>
        <v>9.7603073759218863E-4</v>
      </c>
      <c r="D38">
        <f t="shared" si="42"/>
        <v>1.0736338113514076E-3</v>
      </c>
      <c r="E38">
        <f t="shared" si="43"/>
        <v>1.1809971924865484E-3</v>
      </c>
      <c r="F38">
        <f t="shared" si="44"/>
        <v>1.2990969117352034E-3</v>
      </c>
      <c r="G38">
        <f t="shared" si="45"/>
        <v>1.4290066029087238E-3</v>
      </c>
      <c r="K38">
        <f t="shared" si="46"/>
        <v>52</v>
      </c>
      <c r="L38">
        <f t="shared" si="47"/>
        <v>8.8730067053835319E-4</v>
      </c>
      <c r="M38">
        <f t="shared" ref="M38:Q38" si="50">L38*1.1</f>
        <v>9.7603073759218863E-4</v>
      </c>
      <c r="N38">
        <f t="shared" si="50"/>
        <v>1.0736338113514076E-3</v>
      </c>
      <c r="O38">
        <f t="shared" si="50"/>
        <v>1.1809971924865484E-3</v>
      </c>
      <c r="P38">
        <f t="shared" si="50"/>
        <v>1.2990969117352034E-3</v>
      </c>
      <c r="Q38">
        <f t="shared" si="50"/>
        <v>1.4290066029087238E-3</v>
      </c>
    </row>
    <row r="39" spans="1:17" x14ac:dyDescent="0.55000000000000004">
      <c r="A39">
        <v>53</v>
      </c>
      <c r="B39">
        <f t="shared" si="40"/>
        <v>9.4571848953304985E-4</v>
      </c>
      <c r="C39">
        <f t="shared" si="41"/>
        <v>1.040290338486355E-3</v>
      </c>
      <c r="D39">
        <f t="shared" si="42"/>
        <v>1.1443193723349905E-3</v>
      </c>
      <c r="E39">
        <f t="shared" si="43"/>
        <v>1.2587513095684896E-3</v>
      </c>
      <c r="F39">
        <f t="shared" si="44"/>
        <v>1.3846264405253386E-3</v>
      </c>
      <c r="G39">
        <f t="shared" si="45"/>
        <v>1.5230890845778725E-3</v>
      </c>
      <c r="K39">
        <f t="shared" si="46"/>
        <v>53</v>
      </c>
      <c r="L39">
        <f t="shared" si="47"/>
        <v>9.4571848953304985E-4</v>
      </c>
      <c r="M39">
        <f t="shared" ref="M39:Q39" si="51">L39*1.1</f>
        <v>1.040290338486355E-3</v>
      </c>
      <c r="N39">
        <f t="shared" si="51"/>
        <v>1.1443193723349905E-3</v>
      </c>
      <c r="O39">
        <f t="shared" si="51"/>
        <v>1.2587513095684896E-3</v>
      </c>
      <c r="P39">
        <f t="shared" si="51"/>
        <v>1.3846264405253386E-3</v>
      </c>
      <c r="Q39">
        <f t="shared" si="51"/>
        <v>1.5230890845778725E-3</v>
      </c>
    </row>
    <row r="40" spans="1:17" x14ac:dyDescent="0.55000000000000004">
      <c r="A40">
        <v>54</v>
      </c>
      <c r="B40">
        <f t="shared" si="40"/>
        <v>1.0094552814063624E-3</v>
      </c>
      <c r="C40">
        <f t="shared" si="41"/>
        <v>1.1104008095469988E-3</v>
      </c>
      <c r="D40">
        <f t="shared" si="42"/>
        <v>1.2214408905016987E-3</v>
      </c>
      <c r="E40">
        <f t="shared" si="43"/>
        <v>1.3435849795518688E-3</v>
      </c>
      <c r="F40">
        <f t="shared" si="44"/>
        <v>1.4779434775070558E-3</v>
      </c>
      <c r="G40">
        <f t="shared" si="45"/>
        <v>1.6257378252577616E-3</v>
      </c>
      <c r="K40">
        <f t="shared" si="46"/>
        <v>54</v>
      </c>
      <c r="L40">
        <f t="shared" si="47"/>
        <v>1.0094552814063624E-3</v>
      </c>
      <c r="M40">
        <f t="shared" ref="M40:Q40" si="52">L40*1.1</f>
        <v>1.1104008095469988E-3</v>
      </c>
      <c r="N40">
        <f t="shared" si="52"/>
        <v>1.2214408905016987E-3</v>
      </c>
      <c r="O40">
        <f t="shared" si="52"/>
        <v>1.3435849795518688E-3</v>
      </c>
      <c r="P40">
        <f t="shared" si="52"/>
        <v>1.4779434775070558E-3</v>
      </c>
      <c r="Q40">
        <f t="shared" si="52"/>
        <v>1.6257378252577616E-3</v>
      </c>
    </row>
    <row r="41" spans="1:17" x14ac:dyDescent="0.55000000000000004">
      <c r="A41">
        <v>55</v>
      </c>
      <c r="B41">
        <f t="shared" si="40"/>
        <v>1.0790679634573403E-3</v>
      </c>
      <c r="C41">
        <f t="shared" si="41"/>
        <v>1.1869747598030746E-3</v>
      </c>
      <c r="D41">
        <f t="shared" si="42"/>
        <v>1.3056722357833821E-3</v>
      </c>
      <c r="E41">
        <f t="shared" si="43"/>
        <v>1.4362394593617205E-3</v>
      </c>
      <c r="F41">
        <f t="shared" si="44"/>
        <v>1.5798634052978926E-3</v>
      </c>
      <c r="G41">
        <f t="shared" si="45"/>
        <v>1.737849745827682E-3</v>
      </c>
      <c r="K41">
        <f t="shared" si="46"/>
        <v>55</v>
      </c>
      <c r="L41">
        <f t="shared" si="47"/>
        <v>1.0790679634573403E-3</v>
      </c>
      <c r="M41">
        <f t="shared" ref="M41:Q41" si="53">L41*1.1</f>
        <v>1.1869747598030746E-3</v>
      </c>
      <c r="N41">
        <f t="shared" si="53"/>
        <v>1.3056722357833821E-3</v>
      </c>
      <c r="O41">
        <f t="shared" si="53"/>
        <v>1.4362394593617205E-3</v>
      </c>
      <c r="P41">
        <f t="shared" si="53"/>
        <v>1.5798634052978926E-3</v>
      </c>
      <c r="Q41">
        <f t="shared" si="53"/>
        <v>1.737849745827682E-3</v>
      </c>
    </row>
    <row r="42" spans="1:17" x14ac:dyDescent="0.55000000000000004">
      <c r="A42">
        <v>56</v>
      </c>
      <c r="B42">
        <f t="shared" si="40"/>
        <v>1.1551792073849836E-3</v>
      </c>
      <c r="C42">
        <f t="shared" si="41"/>
        <v>1.2706971281234822E-3</v>
      </c>
      <c r="D42">
        <f t="shared" si="42"/>
        <v>1.3977668409358305E-3</v>
      </c>
      <c r="E42">
        <f t="shared" si="43"/>
        <v>1.5375435250294135E-3</v>
      </c>
      <c r="F42">
        <f t="shared" si="44"/>
        <v>1.691297877532355E-3</v>
      </c>
      <c r="G42">
        <f t="shared" si="45"/>
        <v>1.8604276652855905E-3</v>
      </c>
      <c r="K42">
        <f t="shared" si="46"/>
        <v>56</v>
      </c>
      <c r="L42">
        <f t="shared" si="47"/>
        <v>1.1551792073849836E-3</v>
      </c>
      <c r="M42">
        <f t="shared" ref="M42:Q42" si="54">L42*1.1</f>
        <v>1.2706971281234822E-3</v>
      </c>
      <c r="N42">
        <f t="shared" si="54"/>
        <v>1.3977668409358305E-3</v>
      </c>
      <c r="O42">
        <f t="shared" si="54"/>
        <v>1.5375435250294135E-3</v>
      </c>
      <c r="P42">
        <f t="shared" si="54"/>
        <v>1.691297877532355E-3</v>
      </c>
      <c r="Q42">
        <f t="shared" si="54"/>
        <v>1.8604276652855905E-3</v>
      </c>
    </row>
    <row r="43" spans="1:17" x14ac:dyDescent="0.55000000000000004">
      <c r="A43">
        <v>57</v>
      </c>
      <c r="B43">
        <f t="shared" si="40"/>
        <v>1.2384859496140804E-3</v>
      </c>
      <c r="C43">
        <f t="shared" si="41"/>
        <v>1.3623345445754886E-3</v>
      </c>
      <c r="D43">
        <f t="shared" si="42"/>
        <v>1.4985679990330376E-3</v>
      </c>
      <c r="E43">
        <f t="shared" si="43"/>
        <v>1.6484247989363415E-3</v>
      </c>
      <c r="F43">
        <f t="shared" si="44"/>
        <v>1.8132672788299757E-3</v>
      </c>
      <c r="G43">
        <f t="shared" si="45"/>
        <v>1.9945940067129736E-3</v>
      </c>
      <c r="K43">
        <f t="shared" si="46"/>
        <v>57</v>
      </c>
      <c r="L43">
        <f t="shared" si="47"/>
        <v>1.2384859496140804E-3</v>
      </c>
      <c r="M43">
        <f t="shared" ref="M43:Q43" si="55">L43*1.1</f>
        <v>1.3623345445754886E-3</v>
      </c>
      <c r="N43">
        <f t="shared" si="55"/>
        <v>1.4985679990330376E-3</v>
      </c>
      <c r="O43">
        <f t="shared" si="55"/>
        <v>1.6484247989363415E-3</v>
      </c>
      <c r="P43">
        <f t="shared" si="55"/>
        <v>1.8132672788299757E-3</v>
      </c>
      <c r="Q43">
        <f t="shared" si="55"/>
        <v>1.9945940067129736E-3</v>
      </c>
    </row>
    <row r="44" spans="1:17" x14ac:dyDescent="0.55000000000000004">
      <c r="A44">
        <v>58</v>
      </c>
      <c r="B44">
        <f t="shared" si="40"/>
        <v>1.3297690936013775E-3</v>
      </c>
      <c r="C44">
        <f t="shared" si="41"/>
        <v>1.4627460029615154E-3</v>
      </c>
      <c r="D44">
        <f t="shared" si="42"/>
        <v>1.609020603257667E-3</v>
      </c>
      <c r="E44">
        <f t="shared" si="43"/>
        <v>1.7699226635834338E-3</v>
      </c>
      <c r="F44">
        <f t="shared" si="44"/>
        <v>1.9469149299417773E-3</v>
      </c>
      <c r="G44">
        <f t="shared" si="45"/>
        <v>2.1416064229359552E-3</v>
      </c>
      <c r="K44">
        <f t="shared" si="46"/>
        <v>58</v>
      </c>
      <c r="L44">
        <f t="shared" si="47"/>
        <v>1.3297690936013775E-3</v>
      </c>
      <c r="M44">
        <f t="shared" ref="M44:Q44" si="56">L44*1.1</f>
        <v>1.4627460029615154E-3</v>
      </c>
      <c r="N44">
        <f t="shared" si="56"/>
        <v>1.609020603257667E-3</v>
      </c>
      <c r="O44">
        <f t="shared" si="56"/>
        <v>1.7699226635834338E-3</v>
      </c>
      <c r="P44">
        <f t="shared" si="56"/>
        <v>1.9469149299417773E-3</v>
      </c>
      <c r="Q44">
        <f t="shared" si="56"/>
        <v>2.1416064229359552E-3</v>
      </c>
    </row>
    <row r="45" spans="1:17" x14ac:dyDescent="0.55000000000000004">
      <c r="A45">
        <v>59</v>
      </c>
      <c r="B45">
        <f t="shared" si="40"/>
        <v>1.429904582839669E-3</v>
      </c>
      <c r="C45">
        <f t="shared" si="41"/>
        <v>1.5728950411236359E-3</v>
      </c>
      <c r="D45">
        <f t="shared" si="42"/>
        <v>1.7301845452359996E-3</v>
      </c>
      <c r="E45">
        <f t="shared" si="43"/>
        <v>1.9032029997595999E-3</v>
      </c>
      <c r="F45">
        <f t="shared" si="44"/>
        <v>2.0935232997355601E-3</v>
      </c>
      <c r="G45">
        <f t="shared" si="45"/>
        <v>2.3028756297091162E-3</v>
      </c>
      <c r="K45">
        <f t="shared" si="46"/>
        <v>59</v>
      </c>
      <c r="L45">
        <f t="shared" si="47"/>
        <v>1.429904582839669E-3</v>
      </c>
      <c r="M45">
        <f t="shared" ref="M45:Q45" si="57">L45*1.1</f>
        <v>1.5728950411236359E-3</v>
      </c>
      <c r="N45">
        <f t="shared" si="57"/>
        <v>1.7301845452359996E-3</v>
      </c>
      <c r="O45">
        <f t="shared" si="57"/>
        <v>1.9032029997595999E-3</v>
      </c>
      <c r="P45">
        <f t="shared" si="57"/>
        <v>2.0935232997355601E-3</v>
      </c>
      <c r="Q45">
        <f t="shared" si="57"/>
        <v>2.3028756297091162E-3</v>
      </c>
    </row>
    <row r="46" spans="1:17" x14ac:dyDescent="0.55000000000000004">
      <c r="A46">
        <v>60</v>
      </c>
      <c r="B46">
        <f t="shared" si="40"/>
        <v>1.5398760517432186E-3</v>
      </c>
      <c r="C46">
        <f t="shared" si="41"/>
        <v>1.6938636569175406E-3</v>
      </c>
      <c r="D46">
        <f t="shared" si="42"/>
        <v>1.8632500226092948E-3</v>
      </c>
      <c r="E46">
        <f t="shared" si="43"/>
        <v>2.0495750248702245E-3</v>
      </c>
      <c r="F46">
        <f t="shared" si="44"/>
        <v>2.2545325273572469E-3</v>
      </c>
      <c r="G46">
        <f t="shared" si="45"/>
        <v>2.4799857800929716E-3</v>
      </c>
      <c r="K46">
        <f t="shared" si="46"/>
        <v>60</v>
      </c>
      <c r="L46">
        <f t="shared" si="47"/>
        <v>1.5398760517432186E-3</v>
      </c>
      <c r="M46">
        <f t="shared" ref="M46:Q46" si="58">L46*1.1</f>
        <v>1.6938636569175406E-3</v>
      </c>
      <c r="N46">
        <f t="shared" si="58"/>
        <v>1.8632500226092948E-3</v>
      </c>
      <c r="O46">
        <f t="shared" si="58"/>
        <v>2.0495750248702245E-3</v>
      </c>
      <c r="P46">
        <f t="shared" si="58"/>
        <v>2.2545325273572469E-3</v>
      </c>
      <c r="Q46">
        <f t="shared" si="58"/>
        <v>2.4799857800929716E-3</v>
      </c>
    </row>
    <row r="47" spans="1:17" x14ac:dyDescent="0.55000000000000004">
      <c r="A47">
        <v>61</v>
      </c>
      <c r="B47">
        <f t="shared" si="40"/>
        <v>1.6607892948515396E-3</v>
      </c>
      <c r="C47">
        <f t="shared" si="41"/>
        <v>1.8268682243366937E-3</v>
      </c>
      <c r="D47">
        <f t="shared" si="42"/>
        <v>2.0095550467703633E-3</v>
      </c>
      <c r="E47">
        <f t="shared" si="43"/>
        <v>2.2105105514473996E-3</v>
      </c>
      <c r="F47">
        <f t="shared" si="44"/>
        <v>2.4315616065921399E-3</v>
      </c>
      <c r="G47">
        <f t="shared" si="45"/>
        <v>2.6747177672513541E-3</v>
      </c>
      <c r="K47">
        <f t="shared" si="46"/>
        <v>61</v>
      </c>
      <c r="L47">
        <f t="shared" si="47"/>
        <v>1.6607892948515396E-3</v>
      </c>
      <c r="M47">
        <f t="shared" ref="M47:Q47" si="59">L47*1.1</f>
        <v>1.8268682243366937E-3</v>
      </c>
      <c r="N47">
        <f t="shared" si="59"/>
        <v>2.0095550467703633E-3</v>
      </c>
      <c r="O47">
        <f t="shared" si="59"/>
        <v>2.2105105514473996E-3</v>
      </c>
      <c r="P47">
        <f t="shared" si="59"/>
        <v>2.4315616065921399E-3</v>
      </c>
      <c r="Q47">
        <f t="shared" si="59"/>
        <v>2.6747177672513541E-3</v>
      </c>
    </row>
    <row r="48" spans="1:17" x14ac:dyDescent="0.55000000000000004">
      <c r="A48">
        <v>62</v>
      </c>
      <c r="B48">
        <f t="shared" si="40"/>
        <v>1.7938888336750474E-3</v>
      </c>
      <c r="C48">
        <f t="shared" si="41"/>
        <v>1.9732777170425523E-3</v>
      </c>
      <c r="D48">
        <f t="shared" si="42"/>
        <v>2.1706054887468077E-3</v>
      </c>
      <c r="E48">
        <f t="shared" si="43"/>
        <v>2.3876660376214885E-3</v>
      </c>
      <c r="F48">
        <f t="shared" si="44"/>
        <v>2.6264326413836373E-3</v>
      </c>
      <c r="G48">
        <f t="shared" si="45"/>
        <v>2.8890759055220012E-3</v>
      </c>
      <c r="K48">
        <f t="shared" si="46"/>
        <v>62</v>
      </c>
      <c r="L48">
        <f t="shared" si="47"/>
        <v>1.7938888336750474E-3</v>
      </c>
      <c r="M48">
        <f t="shared" ref="M48:Q48" si="60">L48*1.1</f>
        <v>1.9732777170425523E-3</v>
      </c>
      <c r="N48">
        <f t="shared" si="60"/>
        <v>2.1706054887468077E-3</v>
      </c>
      <c r="O48">
        <f t="shared" si="60"/>
        <v>2.3876660376214885E-3</v>
      </c>
      <c r="P48">
        <f t="shared" si="60"/>
        <v>2.6264326413836373E-3</v>
      </c>
      <c r="Q48">
        <f t="shared" si="60"/>
        <v>2.8890759055220012E-3</v>
      </c>
    </row>
    <row r="49" spans="1:17" x14ac:dyDescent="0.55000000000000004">
      <c r="A49">
        <v>63</v>
      </c>
      <c r="B49">
        <f t="shared" si="40"/>
        <v>1.9405769060295659E-3</v>
      </c>
      <c r="C49">
        <f t="shared" si="41"/>
        <v>2.1346345966325227E-3</v>
      </c>
      <c r="D49">
        <f t="shared" si="42"/>
        <v>2.3480980562957752E-3</v>
      </c>
      <c r="E49">
        <f t="shared" si="43"/>
        <v>2.5829078619253529E-3</v>
      </c>
      <c r="F49">
        <f t="shared" si="44"/>
        <v>2.8411986481178884E-3</v>
      </c>
      <c r="G49">
        <f t="shared" si="45"/>
        <v>3.1253185129296777E-3</v>
      </c>
      <c r="K49">
        <f t="shared" si="46"/>
        <v>63</v>
      </c>
      <c r="L49">
        <f t="shared" si="47"/>
        <v>1.9405769060295659E-3</v>
      </c>
      <c r="M49">
        <f t="shared" ref="M49:Q49" si="61">L49*1.1</f>
        <v>2.1346345966325227E-3</v>
      </c>
      <c r="N49">
        <f t="shared" si="61"/>
        <v>2.3480980562957752E-3</v>
      </c>
      <c r="O49">
        <f t="shared" si="61"/>
        <v>2.5829078619253529E-3</v>
      </c>
      <c r="P49">
        <f t="shared" si="61"/>
        <v>2.8411986481178884E-3</v>
      </c>
      <c r="Q49">
        <f t="shared" si="61"/>
        <v>3.1253185129296777E-3</v>
      </c>
    </row>
    <row r="50" spans="1:17" x14ac:dyDescent="0.55000000000000004">
      <c r="A50">
        <v>64</v>
      </c>
      <c r="B50">
        <f t="shared" si="40"/>
        <v>2.1024352560544187E-3</v>
      </c>
      <c r="C50">
        <f t="shared" si="41"/>
        <v>2.3126787816598608E-3</v>
      </c>
      <c r="D50">
        <f t="shared" si="42"/>
        <v>2.5439466598258472E-3</v>
      </c>
      <c r="E50">
        <f t="shared" si="43"/>
        <v>2.7983413258084321E-3</v>
      </c>
      <c r="F50">
        <f t="shared" si="44"/>
        <v>3.0781754583892756E-3</v>
      </c>
      <c r="G50">
        <f t="shared" si="45"/>
        <v>3.3859930042282036E-3</v>
      </c>
      <c r="K50">
        <f t="shared" si="46"/>
        <v>64</v>
      </c>
      <c r="L50">
        <f t="shared" si="47"/>
        <v>2.1024352560544187E-3</v>
      </c>
      <c r="M50">
        <f t="shared" ref="M50:Q50" si="62">L50*1.1</f>
        <v>2.3126787816598608E-3</v>
      </c>
      <c r="N50">
        <f t="shared" si="62"/>
        <v>2.5439466598258472E-3</v>
      </c>
      <c r="O50">
        <f t="shared" si="62"/>
        <v>2.7983413258084321E-3</v>
      </c>
      <c r="P50">
        <f t="shared" si="62"/>
        <v>3.0781754583892756E-3</v>
      </c>
      <c r="Q50">
        <f t="shared" si="62"/>
        <v>3.3859930042282036E-3</v>
      </c>
    </row>
    <row r="51" spans="1:17" x14ac:dyDescent="0.55000000000000004">
      <c r="A51">
        <v>65</v>
      </c>
      <c r="B51">
        <f t="shared" si="40"/>
        <v>2.2812501656946016E-3</v>
      </c>
      <c r="C51">
        <f t="shared" si="41"/>
        <v>2.5093751822640618E-3</v>
      </c>
      <c r="D51">
        <f t="shared" si="42"/>
        <v>2.7603127004904682E-3</v>
      </c>
      <c r="E51">
        <f t="shared" si="43"/>
        <v>3.036343970539515E-3</v>
      </c>
      <c r="F51">
        <f t="shared" si="44"/>
        <v>3.3399783675934669E-3</v>
      </c>
      <c r="G51">
        <f t="shared" si="45"/>
        <v>3.673976204352814E-3</v>
      </c>
      <c r="K51">
        <f t="shared" si="46"/>
        <v>65</v>
      </c>
      <c r="L51">
        <f t="shared" si="47"/>
        <v>2.2812501656946016E-3</v>
      </c>
      <c r="M51">
        <f t="shared" ref="M51:Q51" si="63">L51*1.1</f>
        <v>2.5093751822640618E-3</v>
      </c>
      <c r="N51">
        <f t="shared" si="63"/>
        <v>2.7603127004904682E-3</v>
      </c>
      <c r="O51">
        <f t="shared" si="63"/>
        <v>3.036343970539515E-3</v>
      </c>
      <c r="P51">
        <f t="shared" si="63"/>
        <v>3.3399783675934669E-3</v>
      </c>
      <c r="Q51">
        <f t="shared" si="63"/>
        <v>3.673976204352814E-3</v>
      </c>
    </row>
    <row r="52" spans="1:17" x14ac:dyDescent="0.55000000000000004">
      <c r="A52">
        <v>66</v>
      </c>
      <c r="B52">
        <f t="shared" si="40"/>
        <v>2.4790412419286958E-3</v>
      </c>
      <c r="C52">
        <f t="shared" si="41"/>
        <v>2.7269453661215655E-3</v>
      </c>
      <c r="D52">
        <f t="shared" si="42"/>
        <v>2.9996399027337221E-3</v>
      </c>
      <c r="E52">
        <f t="shared" si="43"/>
        <v>3.2996038930070944E-3</v>
      </c>
      <c r="F52">
        <f t="shared" si="44"/>
        <v>3.6295642823078039E-3</v>
      </c>
      <c r="G52">
        <f t="shared" si="45"/>
        <v>3.9925207105385848E-3</v>
      </c>
      <c r="K52">
        <f t="shared" si="46"/>
        <v>66</v>
      </c>
      <c r="L52">
        <f t="shared" si="47"/>
        <v>2.4790412419286958E-3</v>
      </c>
      <c r="M52">
        <f t="shared" ref="M52:Q52" si="64">L52*1.1</f>
        <v>2.7269453661215655E-3</v>
      </c>
      <c r="N52">
        <f t="shared" si="64"/>
        <v>2.9996399027337221E-3</v>
      </c>
      <c r="O52">
        <f t="shared" si="64"/>
        <v>3.2996038930070944E-3</v>
      </c>
      <c r="P52">
        <f t="shared" si="64"/>
        <v>3.6295642823078039E-3</v>
      </c>
      <c r="Q52">
        <f t="shared" si="64"/>
        <v>3.9925207105385848E-3</v>
      </c>
    </row>
    <row r="53" spans="1:17" x14ac:dyDescent="0.55000000000000004">
      <c r="A53">
        <v>67</v>
      </c>
      <c r="B53">
        <f t="shared" si="40"/>
        <v>2.6980945604392105E-3</v>
      </c>
      <c r="C53">
        <f t="shared" si="41"/>
        <v>2.9679040164831316E-3</v>
      </c>
      <c r="D53">
        <f t="shared" si="42"/>
        <v>3.2646944181314451E-3</v>
      </c>
      <c r="E53">
        <f t="shared" si="43"/>
        <v>3.59116385994459E-3</v>
      </c>
      <c r="F53">
        <f t="shared" si="44"/>
        <v>3.9502802459390491E-3</v>
      </c>
      <c r="G53">
        <f t="shared" si="45"/>
        <v>4.3453082705329545E-3</v>
      </c>
      <c r="K53">
        <f t="shared" si="46"/>
        <v>67</v>
      </c>
      <c r="L53">
        <f t="shared" si="47"/>
        <v>2.6980945604392105E-3</v>
      </c>
      <c r="M53">
        <f t="shared" ref="M53:Q53" si="65">L53*1.1</f>
        <v>2.9679040164831316E-3</v>
      </c>
      <c r="N53">
        <f t="shared" si="65"/>
        <v>3.2646944181314451E-3</v>
      </c>
      <c r="O53">
        <f t="shared" si="65"/>
        <v>3.59116385994459E-3</v>
      </c>
      <c r="P53">
        <f t="shared" si="65"/>
        <v>3.9502802459390491E-3</v>
      </c>
      <c r="Q53">
        <f t="shared" si="65"/>
        <v>4.3453082705329545E-3</v>
      </c>
    </row>
    <row r="54" spans="1:17" x14ac:dyDescent="0.55000000000000004">
      <c r="A54">
        <v>68</v>
      </c>
      <c r="B54">
        <f t="shared" si="40"/>
        <v>2.9410008681289971E-3</v>
      </c>
      <c r="C54">
        <f t="shared" si="41"/>
        <v>3.2351009549418971E-3</v>
      </c>
      <c r="D54">
        <f t="shared" si="42"/>
        <v>3.5586110504360873E-3</v>
      </c>
      <c r="E54">
        <f t="shared" si="43"/>
        <v>3.9144721554796964E-3</v>
      </c>
      <c r="F54">
        <f t="shared" si="44"/>
        <v>4.3059193710276661E-3</v>
      </c>
      <c r="G54">
        <f t="shared" si="45"/>
        <v>4.7365113081304332E-3</v>
      </c>
      <c r="K54">
        <f t="shared" si="46"/>
        <v>68</v>
      </c>
      <c r="L54">
        <f t="shared" si="47"/>
        <v>2.9410008681289971E-3</v>
      </c>
      <c r="M54">
        <f t="shared" ref="M54:Q54" si="66">L54*1.1</f>
        <v>3.2351009549418971E-3</v>
      </c>
      <c r="N54">
        <f t="shared" si="66"/>
        <v>3.5586110504360873E-3</v>
      </c>
      <c r="O54">
        <f t="shared" si="66"/>
        <v>3.9144721554796964E-3</v>
      </c>
      <c r="P54">
        <f t="shared" si="66"/>
        <v>4.3059193710276661E-3</v>
      </c>
      <c r="Q54">
        <f t="shared" si="66"/>
        <v>4.7365113081304332E-3</v>
      </c>
    </row>
    <row r="55" spans="1:17" x14ac:dyDescent="0.55000000000000004">
      <c r="A55">
        <v>69</v>
      </c>
      <c r="B55">
        <f t="shared" si="40"/>
        <v>3.2106996667257285E-3</v>
      </c>
      <c r="C55">
        <f t="shared" si="41"/>
        <v>3.5317696333983014E-3</v>
      </c>
      <c r="D55">
        <f t="shared" si="42"/>
        <v>3.8849465967381318E-3</v>
      </c>
      <c r="E55">
        <f t="shared" si="43"/>
        <v>4.2734412564119457E-3</v>
      </c>
      <c r="F55">
        <f t="shared" si="44"/>
        <v>4.7007853820531407E-3</v>
      </c>
      <c r="G55">
        <f t="shared" si="45"/>
        <v>5.1708639202584549E-3</v>
      </c>
      <c r="K55">
        <f t="shared" si="46"/>
        <v>69</v>
      </c>
      <c r="L55">
        <f t="shared" si="47"/>
        <v>3.2106996667257285E-3</v>
      </c>
      <c r="M55">
        <f t="shared" ref="M55:Q55" si="67">L55*1.1</f>
        <v>3.5317696333983014E-3</v>
      </c>
      <c r="N55">
        <f t="shared" si="67"/>
        <v>3.8849465967381318E-3</v>
      </c>
      <c r="O55">
        <f t="shared" si="67"/>
        <v>4.2734412564119457E-3</v>
      </c>
      <c r="P55">
        <f t="shared" si="67"/>
        <v>4.7007853820531407E-3</v>
      </c>
      <c r="Q55">
        <f t="shared" si="67"/>
        <v>5.1708639202584549E-3</v>
      </c>
    </row>
    <row r="56" spans="1:17" x14ac:dyDescent="0.55000000000000004">
      <c r="A56">
        <v>70</v>
      </c>
      <c r="B56">
        <f t="shared" si="40"/>
        <v>3.510530141071987E-3</v>
      </c>
      <c r="C56">
        <f t="shared" si="41"/>
        <v>3.8615831551791859E-3</v>
      </c>
      <c r="D56">
        <f t="shared" si="42"/>
        <v>4.2477414706971047E-3</v>
      </c>
      <c r="E56">
        <f t="shared" si="43"/>
        <v>4.6725156177668155E-3</v>
      </c>
      <c r="F56">
        <f t="shared" si="44"/>
        <v>5.1397671795434972E-3</v>
      </c>
      <c r="G56">
        <f t="shared" si="45"/>
        <v>5.653743897497847E-3</v>
      </c>
      <c r="K56">
        <f t="shared" si="46"/>
        <v>70</v>
      </c>
      <c r="L56">
        <f t="shared" si="47"/>
        <v>3.510530141071987E-3</v>
      </c>
      <c r="M56">
        <f t="shared" ref="M56:Q56" si="68">L56*1.1</f>
        <v>3.8615831551791859E-3</v>
      </c>
      <c r="N56">
        <f t="shared" si="68"/>
        <v>4.2477414706971047E-3</v>
      </c>
      <c r="O56">
        <f t="shared" si="68"/>
        <v>4.6725156177668155E-3</v>
      </c>
      <c r="P56">
        <f t="shared" si="68"/>
        <v>5.1397671795434972E-3</v>
      </c>
      <c r="Q56">
        <f t="shared" si="68"/>
        <v>5.653743897497847E-3</v>
      </c>
    </row>
    <row r="57" spans="1:17" x14ac:dyDescent="0.55000000000000004">
      <c r="A57">
        <v>71</v>
      </c>
      <c r="B57">
        <f t="shared" si="40"/>
        <v>3.8442900626206055E-3</v>
      </c>
      <c r="C57">
        <f t="shared" si="41"/>
        <v>4.2287190688826666E-3</v>
      </c>
      <c r="D57">
        <f t="shared" si="42"/>
        <v>4.6515909757709334E-3</v>
      </c>
      <c r="E57">
        <f t="shared" si="43"/>
        <v>5.1167500733480271E-3</v>
      </c>
      <c r="F57">
        <f t="shared" si="44"/>
        <v>5.6284250806828305E-3</v>
      </c>
      <c r="G57">
        <f t="shared" si="45"/>
        <v>6.1912675887511141E-3</v>
      </c>
      <c r="K57">
        <f t="shared" si="46"/>
        <v>71</v>
      </c>
      <c r="L57">
        <f t="shared" si="47"/>
        <v>3.8442900626206055E-3</v>
      </c>
      <c r="M57">
        <f t="shared" ref="M57:Q57" si="69">L57*1.1</f>
        <v>4.2287190688826666E-3</v>
      </c>
      <c r="N57">
        <f t="shared" si="69"/>
        <v>4.6515909757709334E-3</v>
      </c>
      <c r="O57">
        <f t="shared" si="69"/>
        <v>5.1167500733480271E-3</v>
      </c>
      <c r="P57">
        <f t="shared" si="69"/>
        <v>5.6284250806828305E-3</v>
      </c>
      <c r="Q57">
        <f t="shared" si="69"/>
        <v>6.1912675887511141E-3</v>
      </c>
    </row>
    <row r="58" spans="1:17" x14ac:dyDescent="0.55000000000000004">
      <c r="A58">
        <v>72</v>
      </c>
      <c r="B58">
        <f t="shared" si="40"/>
        <v>4.2163039959880536E-3</v>
      </c>
      <c r="C58">
        <f t="shared" si="41"/>
        <v>4.6379343955868591E-3</v>
      </c>
      <c r="D58">
        <f t="shared" si="42"/>
        <v>5.1017278351455451E-3</v>
      </c>
      <c r="E58">
        <f t="shared" si="43"/>
        <v>5.6119006186601001E-3</v>
      </c>
      <c r="F58">
        <f t="shared" si="44"/>
        <v>6.1730906805261103E-3</v>
      </c>
      <c r="G58">
        <f t="shared" si="45"/>
        <v>6.7903997485787215E-3</v>
      </c>
      <c r="K58">
        <f t="shared" si="46"/>
        <v>72</v>
      </c>
      <c r="L58">
        <f t="shared" si="47"/>
        <v>4.2163039959880536E-3</v>
      </c>
      <c r="M58">
        <f t="shared" ref="M58:Q58" si="70">L58*1.1</f>
        <v>4.6379343955868591E-3</v>
      </c>
      <c r="N58">
        <f t="shared" si="70"/>
        <v>5.1017278351455451E-3</v>
      </c>
      <c r="O58">
        <f t="shared" si="70"/>
        <v>5.6119006186601001E-3</v>
      </c>
      <c r="P58">
        <f t="shared" si="70"/>
        <v>6.1730906805261103E-3</v>
      </c>
      <c r="Q58">
        <f t="shared" si="70"/>
        <v>6.7903997485787215E-3</v>
      </c>
    </row>
    <row r="59" spans="1:17" x14ac:dyDescent="0.55000000000000004">
      <c r="A59">
        <v>73</v>
      </c>
      <c r="B59">
        <f t="shared" si="40"/>
        <v>4.6315023699631157E-3</v>
      </c>
      <c r="C59">
        <f t="shared" si="41"/>
        <v>5.0946526069594279E-3</v>
      </c>
      <c r="D59">
        <f t="shared" si="42"/>
        <v>5.6041178676553708E-3</v>
      </c>
      <c r="E59">
        <f t="shared" si="43"/>
        <v>6.1645296544209083E-3</v>
      </c>
      <c r="F59">
        <f t="shared" si="44"/>
        <v>6.780982619863E-3</v>
      </c>
      <c r="G59">
        <f t="shared" si="45"/>
        <v>7.4590808818493009E-3</v>
      </c>
      <c r="K59">
        <f t="shared" si="46"/>
        <v>73</v>
      </c>
      <c r="L59">
        <f t="shared" si="47"/>
        <v>4.6315023699631157E-3</v>
      </c>
      <c r="M59">
        <f t="shared" ref="M59:Q59" si="71">L59*1.1</f>
        <v>5.0946526069594279E-3</v>
      </c>
      <c r="N59">
        <f t="shared" si="71"/>
        <v>5.6041178676553708E-3</v>
      </c>
      <c r="O59">
        <f t="shared" si="71"/>
        <v>6.1645296544209083E-3</v>
      </c>
      <c r="P59">
        <f t="shared" si="71"/>
        <v>6.780982619863E-3</v>
      </c>
      <c r="Q59">
        <f t="shared" si="71"/>
        <v>7.4590808818493009E-3</v>
      </c>
    </row>
    <row r="60" spans="1:17" x14ac:dyDescent="0.55000000000000004">
      <c r="A60">
        <v>74</v>
      </c>
      <c r="B60">
        <f t="shared" si="40"/>
        <v>5.0955132510828137E-3</v>
      </c>
      <c r="C60">
        <f t="shared" si="41"/>
        <v>5.6050645761910956E-3</v>
      </c>
      <c r="D60">
        <f t="shared" si="42"/>
        <v>6.1655710338102054E-3</v>
      </c>
      <c r="E60">
        <f t="shared" si="43"/>
        <v>6.7821281371912264E-3</v>
      </c>
      <c r="F60">
        <f t="shared" si="44"/>
        <v>7.4603409509103498E-3</v>
      </c>
      <c r="G60">
        <f t="shared" si="45"/>
        <v>8.2063750460013851E-3</v>
      </c>
      <c r="K60">
        <f t="shared" si="46"/>
        <v>74</v>
      </c>
      <c r="L60">
        <f t="shared" si="47"/>
        <v>5.0955132510828137E-3</v>
      </c>
      <c r="M60">
        <f t="shared" ref="M60:Q60" si="72">L60*1.1</f>
        <v>5.6050645761910956E-3</v>
      </c>
      <c r="N60">
        <f t="shared" si="72"/>
        <v>6.1655710338102054E-3</v>
      </c>
      <c r="O60">
        <f t="shared" si="72"/>
        <v>6.7821281371912264E-3</v>
      </c>
      <c r="P60">
        <f t="shared" si="72"/>
        <v>7.4603409509103498E-3</v>
      </c>
      <c r="Q60">
        <f t="shared" si="72"/>
        <v>8.2063750460013851E-3</v>
      </c>
    </row>
    <row r="61" spans="1:17" x14ac:dyDescent="0.55000000000000004">
      <c r="A61">
        <v>75</v>
      </c>
      <c r="B61">
        <f t="shared" si="40"/>
        <v>5.6147689861203503E-3</v>
      </c>
      <c r="C61">
        <f t="shared" si="41"/>
        <v>6.1762458847323858E-3</v>
      </c>
      <c r="D61">
        <f t="shared" si="42"/>
        <v>6.7938704732056253E-3</v>
      </c>
      <c r="E61">
        <f t="shared" si="43"/>
        <v>7.4732575205261886E-3</v>
      </c>
      <c r="F61">
        <f t="shared" si="44"/>
        <v>8.2205832725788085E-3</v>
      </c>
      <c r="G61">
        <f t="shared" si="45"/>
        <v>9.0426415998366896E-3</v>
      </c>
      <c r="K61">
        <f t="shared" si="46"/>
        <v>75</v>
      </c>
      <c r="L61">
        <f t="shared" si="47"/>
        <v>5.6147689861203503E-3</v>
      </c>
      <c r="M61">
        <f t="shared" ref="M61:Q61" si="73">L61*1.1</f>
        <v>6.1762458847323858E-3</v>
      </c>
      <c r="N61">
        <f t="shared" si="73"/>
        <v>6.7938704732056253E-3</v>
      </c>
      <c r="O61">
        <f t="shared" si="73"/>
        <v>7.4732575205261886E-3</v>
      </c>
      <c r="P61">
        <f t="shared" si="73"/>
        <v>8.2205832725788085E-3</v>
      </c>
      <c r="Q61">
        <f t="shared" si="73"/>
        <v>9.0426415998366896E-3</v>
      </c>
    </row>
    <row r="62" spans="1:17" x14ac:dyDescent="0.55000000000000004">
      <c r="A62">
        <v>76</v>
      </c>
      <c r="B62">
        <f t="shared" si="40"/>
        <v>6.1966302696224657E-3</v>
      </c>
      <c r="C62">
        <f t="shared" si="41"/>
        <v>6.8162932965847127E-3</v>
      </c>
      <c r="D62">
        <f t="shared" si="42"/>
        <v>7.4979226262431847E-3</v>
      </c>
      <c r="E62">
        <f t="shared" si="43"/>
        <v>8.2477148888675036E-3</v>
      </c>
      <c r="F62">
        <f t="shared" si="44"/>
        <v>9.0724863777542544E-3</v>
      </c>
      <c r="G62">
        <f t="shared" si="45"/>
        <v>9.97973501552968E-3</v>
      </c>
      <c r="K62">
        <f t="shared" si="46"/>
        <v>76</v>
      </c>
      <c r="L62">
        <f t="shared" si="47"/>
        <v>6.1966302696224657E-3</v>
      </c>
      <c r="M62">
        <f t="shared" ref="M62:Q62" si="74">L62*1.1</f>
        <v>6.8162932965847127E-3</v>
      </c>
      <c r="N62">
        <f t="shared" si="74"/>
        <v>7.4979226262431847E-3</v>
      </c>
      <c r="O62">
        <f t="shared" si="74"/>
        <v>8.2477148888675036E-3</v>
      </c>
      <c r="P62">
        <f t="shared" si="74"/>
        <v>9.0724863777542544E-3</v>
      </c>
      <c r="Q62">
        <f t="shared" si="74"/>
        <v>9.97973501552968E-3</v>
      </c>
    </row>
    <row r="63" spans="1:17" x14ac:dyDescent="0.55000000000000004">
      <c r="A63">
        <v>77</v>
      </c>
      <c r="B63">
        <f t="shared" si="40"/>
        <v>6.8495306560512293E-3</v>
      </c>
      <c r="C63">
        <f t="shared" si="41"/>
        <v>7.5344837216563525E-3</v>
      </c>
      <c r="D63">
        <f t="shared" si="42"/>
        <v>8.287932093821988E-3</v>
      </c>
      <c r="E63">
        <f t="shared" si="43"/>
        <v>9.1167253032041883E-3</v>
      </c>
      <c r="F63">
        <f t="shared" si="44"/>
        <v>1.0028397833524608E-2</v>
      </c>
      <c r="G63">
        <f t="shared" si="45"/>
        <v>1.103123761687707E-2</v>
      </c>
      <c r="K63">
        <f t="shared" si="46"/>
        <v>77</v>
      </c>
      <c r="L63">
        <f t="shared" si="47"/>
        <v>6.8495306560512293E-3</v>
      </c>
      <c r="M63">
        <f t="shared" ref="M63:Q63" si="75">L63*1.1</f>
        <v>7.5344837216563525E-3</v>
      </c>
      <c r="N63">
        <f t="shared" si="75"/>
        <v>8.287932093821988E-3</v>
      </c>
      <c r="O63">
        <f t="shared" si="75"/>
        <v>9.1167253032041883E-3</v>
      </c>
      <c r="P63">
        <f t="shared" si="75"/>
        <v>1.0028397833524608E-2</v>
      </c>
      <c r="Q63">
        <f t="shared" si="75"/>
        <v>1.103123761687707E-2</v>
      </c>
    </row>
    <row r="64" spans="1:17" x14ac:dyDescent="0.55000000000000004">
      <c r="A64">
        <v>78</v>
      </c>
      <c r="B64">
        <f t="shared" si="40"/>
        <v>7.5831450876836003E-3</v>
      </c>
      <c r="C64">
        <f t="shared" si="41"/>
        <v>8.3414595964519615E-3</v>
      </c>
      <c r="D64">
        <f t="shared" si="42"/>
        <v>9.1756055560971578E-3</v>
      </c>
      <c r="E64">
        <f t="shared" si="43"/>
        <v>1.0093166111706874E-2</v>
      </c>
      <c r="F64">
        <f t="shared" si="44"/>
        <v>1.1102482722877562E-2</v>
      </c>
      <c r="G64">
        <f t="shared" si="45"/>
        <v>1.221273099516532E-2</v>
      </c>
      <c r="K64">
        <f t="shared" si="46"/>
        <v>78</v>
      </c>
      <c r="L64">
        <f t="shared" si="47"/>
        <v>7.5831450876836003E-3</v>
      </c>
      <c r="M64">
        <f t="shared" ref="M64:Q64" si="76">L64*1.1</f>
        <v>8.3414595964519615E-3</v>
      </c>
      <c r="N64">
        <f t="shared" si="76"/>
        <v>9.1756055560971578E-3</v>
      </c>
      <c r="O64">
        <f t="shared" si="76"/>
        <v>1.0093166111706874E-2</v>
      </c>
      <c r="P64">
        <f t="shared" si="76"/>
        <v>1.1102482722877562E-2</v>
      </c>
      <c r="Q64">
        <f t="shared" si="76"/>
        <v>1.221273099516532E-2</v>
      </c>
    </row>
    <row r="65" spans="1:17" x14ac:dyDescent="0.55000000000000004">
      <c r="A65">
        <v>79</v>
      </c>
      <c r="B65">
        <f t="shared" si="40"/>
        <v>8.4085866667251135E-3</v>
      </c>
      <c r="C65">
        <f t="shared" si="41"/>
        <v>9.2494453333976257E-3</v>
      </c>
      <c r="D65">
        <f t="shared" si="42"/>
        <v>1.0174389866737389E-2</v>
      </c>
      <c r="E65">
        <f t="shared" si="43"/>
        <v>1.1191828853411129E-2</v>
      </c>
      <c r="F65">
        <f t="shared" si="44"/>
        <v>1.2311011738752244E-2</v>
      </c>
      <c r="G65">
        <f t="shared" si="45"/>
        <v>1.3542112912627469E-2</v>
      </c>
      <c r="K65">
        <f t="shared" si="46"/>
        <v>79</v>
      </c>
      <c r="L65">
        <f t="shared" si="47"/>
        <v>8.4085866667251135E-3</v>
      </c>
      <c r="M65">
        <f t="shared" ref="M65:Q65" si="77">L65*1.1</f>
        <v>9.2494453333976257E-3</v>
      </c>
      <c r="N65">
        <f t="shared" si="77"/>
        <v>1.0174389866737389E-2</v>
      </c>
      <c r="O65">
        <f t="shared" si="77"/>
        <v>1.1191828853411129E-2</v>
      </c>
      <c r="P65">
        <f t="shared" si="77"/>
        <v>1.2311011738752244E-2</v>
      </c>
      <c r="Q65">
        <f t="shared" si="77"/>
        <v>1.3542112912627469E-2</v>
      </c>
    </row>
    <row r="66" spans="1:17" x14ac:dyDescent="0.55000000000000004">
      <c r="A66">
        <v>80</v>
      </c>
      <c r="B66">
        <f t="shared" si="40"/>
        <v>9.3386366842819341E-3</v>
      </c>
      <c r="C66">
        <f t="shared" si="41"/>
        <v>1.0272500352710129E-2</v>
      </c>
      <c r="D66">
        <f t="shared" si="42"/>
        <v>1.1299750387981143E-2</v>
      </c>
      <c r="E66">
        <f t="shared" si="43"/>
        <v>1.2429725426779259E-2</v>
      </c>
      <c r="F66">
        <f t="shared" si="44"/>
        <v>1.3672697969457186E-2</v>
      </c>
      <c r="G66">
        <f t="shared" si="45"/>
        <v>1.5039967766402906E-2</v>
      </c>
      <c r="K66">
        <f t="shared" si="46"/>
        <v>80</v>
      </c>
      <c r="L66">
        <f t="shared" si="47"/>
        <v>9.3386366842819341E-3</v>
      </c>
      <c r="M66">
        <f t="shared" ref="M66:Q66" si="78">L66*1.1</f>
        <v>1.0272500352710129E-2</v>
      </c>
      <c r="N66">
        <f t="shared" si="78"/>
        <v>1.1299750387981143E-2</v>
      </c>
      <c r="O66">
        <f t="shared" si="78"/>
        <v>1.2429725426779259E-2</v>
      </c>
      <c r="P66">
        <f t="shared" si="78"/>
        <v>1.3672697969457186E-2</v>
      </c>
      <c r="Q66">
        <f t="shared" si="78"/>
        <v>1.5039967766402906E-2</v>
      </c>
    </row>
    <row r="67" spans="1:17" x14ac:dyDescent="0.55000000000000004">
      <c r="A67">
        <v>81</v>
      </c>
      <c r="B67">
        <f t="shared" si="40"/>
        <v>1.0388013855493081E-2</v>
      </c>
      <c r="C67">
        <f t="shared" si="41"/>
        <v>1.1426815241042389E-2</v>
      </c>
      <c r="D67">
        <f t="shared" si="42"/>
        <v>1.256949676514663E-2</v>
      </c>
      <c r="E67">
        <f t="shared" si="43"/>
        <v>1.3826446441661294E-2</v>
      </c>
      <c r="F67">
        <f t="shared" si="44"/>
        <v>1.5209091085827424E-2</v>
      </c>
      <c r="G67">
        <f t="shared" si="45"/>
        <v>1.6730000194410167E-2</v>
      </c>
      <c r="K67">
        <f t="shared" si="46"/>
        <v>81</v>
      </c>
      <c r="L67">
        <f t="shared" si="47"/>
        <v>1.0388013855493081E-2</v>
      </c>
      <c r="M67">
        <f t="shared" ref="M67:Q67" si="79">L67*1.1</f>
        <v>1.1426815241042389E-2</v>
      </c>
      <c r="N67">
        <f t="shared" si="79"/>
        <v>1.256949676514663E-2</v>
      </c>
      <c r="O67">
        <f t="shared" si="79"/>
        <v>1.3826446441661294E-2</v>
      </c>
      <c r="P67">
        <f t="shared" si="79"/>
        <v>1.5209091085827424E-2</v>
      </c>
      <c r="Q67">
        <f t="shared" si="79"/>
        <v>1.6730000194410167E-2</v>
      </c>
    </row>
    <row r="68" spans="1:17" x14ac:dyDescent="0.55000000000000004">
      <c r="A68">
        <v>82</v>
      </c>
      <c r="B68">
        <f t="shared" ref="B68:B76" si="80">L68</f>
        <v>1.1573689830205423E-2</v>
      </c>
      <c r="C68">
        <f t="shared" ref="C68:C76" si="81">M68</f>
        <v>1.2731058813225967E-2</v>
      </c>
      <c r="D68">
        <f t="shared" ref="D68:D76" si="82">N68</f>
        <v>1.4004164694548566E-2</v>
      </c>
      <c r="E68">
        <f t="shared" ref="E68:E76" si="83">O68</f>
        <v>1.5404581164003424E-2</v>
      </c>
      <c r="F68">
        <f t="shared" ref="F68:F76" si="84">P68</f>
        <v>1.6945039280403768E-2</v>
      </c>
      <c r="G68">
        <f t="shared" ref="G68:G76" si="85">Q68</f>
        <v>1.8639543208444145E-2</v>
      </c>
      <c r="K68">
        <f t="shared" ref="K68:K76" si="86">A68</f>
        <v>82</v>
      </c>
      <c r="L68">
        <f t="shared" ref="L68:L76" si="87">$L$1*EXP($L$2*K68^$O$1)</f>
        <v>1.1573689830205423E-2</v>
      </c>
      <c r="M68">
        <f t="shared" ref="M68:Q68" si="88">L68*1.1</f>
        <v>1.2731058813225967E-2</v>
      </c>
      <c r="N68">
        <f t="shared" si="88"/>
        <v>1.4004164694548566E-2</v>
      </c>
      <c r="O68">
        <f t="shared" si="88"/>
        <v>1.5404581164003424E-2</v>
      </c>
      <c r="P68">
        <f t="shared" si="88"/>
        <v>1.6945039280403768E-2</v>
      </c>
      <c r="Q68">
        <f t="shared" si="88"/>
        <v>1.8639543208444145E-2</v>
      </c>
    </row>
    <row r="69" spans="1:17" x14ac:dyDescent="0.55000000000000004">
      <c r="A69">
        <v>83</v>
      </c>
      <c r="B69">
        <f t="shared" si="80"/>
        <v>1.2915259389598773E-2</v>
      </c>
      <c r="C69">
        <f t="shared" si="81"/>
        <v>1.4206785328558652E-2</v>
      </c>
      <c r="D69">
        <f t="shared" si="82"/>
        <v>1.5627463861414517E-2</v>
      </c>
      <c r="E69">
        <f t="shared" si="83"/>
        <v>1.719021024755597E-2</v>
      </c>
      <c r="F69">
        <f t="shared" si="84"/>
        <v>1.8909231272311568E-2</v>
      </c>
      <c r="G69">
        <f t="shared" si="85"/>
        <v>2.0800154399542727E-2</v>
      </c>
      <c r="K69">
        <f t="shared" si="86"/>
        <v>83</v>
      </c>
      <c r="L69">
        <f t="shared" si="87"/>
        <v>1.2915259389598773E-2</v>
      </c>
      <c r="M69">
        <f t="shared" ref="M69:Q69" si="89">L69*1.1</f>
        <v>1.4206785328558652E-2</v>
      </c>
      <c r="N69">
        <f t="shared" si="89"/>
        <v>1.5627463861414517E-2</v>
      </c>
      <c r="O69">
        <f t="shared" si="89"/>
        <v>1.719021024755597E-2</v>
      </c>
      <c r="P69">
        <f t="shared" si="89"/>
        <v>1.8909231272311568E-2</v>
      </c>
      <c r="Q69">
        <f t="shared" si="89"/>
        <v>2.0800154399542727E-2</v>
      </c>
    </row>
    <row r="70" spans="1:17" x14ac:dyDescent="0.55000000000000004">
      <c r="A70">
        <v>84</v>
      </c>
      <c r="B70">
        <f t="shared" si="80"/>
        <v>1.4435375346602134E-2</v>
      </c>
      <c r="C70">
        <f t="shared" si="81"/>
        <v>1.587891288126235E-2</v>
      </c>
      <c r="D70">
        <f t="shared" si="82"/>
        <v>1.7466804169388585E-2</v>
      </c>
      <c r="E70">
        <f t="shared" si="83"/>
        <v>1.9213484586327444E-2</v>
      </c>
      <c r="F70">
        <f t="shared" si="84"/>
        <v>2.1134833044960191E-2</v>
      </c>
      <c r="G70">
        <f t="shared" si="85"/>
        <v>2.3248316349456212E-2</v>
      </c>
      <c r="K70">
        <f t="shared" si="86"/>
        <v>84</v>
      </c>
      <c r="L70">
        <f t="shared" si="87"/>
        <v>1.4435375346602134E-2</v>
      </c>
      <c r="M70">
        <f t="shared" ref="M70:Q70" si="90">L70*1.1</f>
        <v>1.587891288126235E-2</v>
      </c>
      <c r="N70">
        <f t="shared" si="90"/>
        <v>1.7466804169388585E-2</v>
      </c>
      <c r="O70">
        <f t="shared" si="90"/>
        <v>1.9213484586327444E-2</v>
      </c>
      <c r="P70">
        <f t="shared" si="90"/>
        <v>2.1134833044960191E-2</v>
      </c>
      <c r="Q70">
        <f t="shared" si="90"/>
        <v>2.3248316349456212E-2</v>
      </c>
    </row>
    <row r="71" spans="1:17" x14ac:dyDescent="0.55000000000000004">
      <c r="A71">
        <v>85</v>
      </c>
      <c r="B71">
        <f t="shared" si="80"/>
        <v>1.6160260097038037E-2</v>
      </c>
      <c r="C71">
        <f t="shared" si="81"/>
        <v>1.7776286106741843E-2</v>
      </c>
      <c r="D71">
        <f t="shared" si="82"/>
        <v>1.9553914717416028E-2</v>
      </c>
      <c r="E71">
        <f t="shared" si="83"/>
        <v>2.1509306189157633E-2</v>
      </c>
      <c r="F71">
        <f t="shared" si="84"/>
        <v>2.3660236808073398E-2</v>
      </c>
      <c r="G71">
        <f t="shared" si="85"/>
        <v>2.602626048888074E-2</v>
      </c>
      <c r="K71">
        <f t="shared" si="86"/>
        <v>85</v>
      </c>
      <c r="L71">
        <f t="shared" si="87"/>
        <v>1.6160260097038037E-2</v>
      </c>
      <c r="M71">
        <f t="shared" ref="M71:Q71" si="91">L71*1.1</f>
        <v>1.7776286106741843E-2</v>
      </c>
      <c r="N71">
        <f t="shared" si="91"/>
        <v>1.9553914717416028E-2</v>
      </c>
      <c r="O71">
        <f t="shared" si="91"/>
        <v>2.1509306189157633E-2</v>
      </c>
      <c r="P71">
        <f t="shared" si="91"/>
        <v>2.3660236808073398E-2</v>
      </c>
      <c r="Q71">
        <f t="shared" si="91"/>
        <v>2.602626048888074E-2</v>
      </c>
    </row>
    <row r="72" spans="1:17" x14ac:dyDescent="0.55000000000000004">
      <c r="A72">
        <v>86</v>
      </c>
      <c r="B72">
        <f t="shared" si="80"/>
        <v>1.8120308086311685E-2</v>
      </c>
      <c r="C72">
        <f t="shared" si="81"/>
        <v>1.9932338894942857E-2</v>
      </c>
      <c r="D72">
        <f t="shared" si="82"/>
        <v>2.1925572784437145E-2</v>
      </c>
      <c r="E72">
        <f t="shared" si="83"/>
        <v>2.4118130062880862E-2</v>
      </c>
      <c r="F72">
        <f t="shared" si="84"/>
        <v>2.6529943069168949E-2</v>
      </c>
      <c r="G72">
        <f t="shared" si="85"/>
        <v>2.9182937376085846E-2</v>
      </c>
      <c r="K72">
        <f t="shared" si="86"/>
        <v>86</v>
      </c>
      <c r="L72">
        <f t="shared" si="87"/>
        <v>1.8120308086311685E-2</v>
      </c>
      <c r="M72">
        <f t="shared" ref="M72:Q72" si="92">L72*1.1</f>
        <v>1.9932338894942857E-2</v>
      </c>
      <c r="N72">
        <f t="shared" si="92"/>
        <v>2.1925572784437145E-2</v>
      </c>
      <c r="O72">
        <f t="shared" si="92"/>
        <v>2.4118130062880862E-2</v>
      </c>
      <c r="P72">
        <f t="shared" si="92"/>
        <v>2.6529943069168949E-2</v>
      </c>
      <c r="Q72">
        <f t="shared" si="92"/>
        <v>2.9182937376085846E-2</v>
      </c>
    </row>
    <row r="73" spans="1:17" x14ac:dyDescent="0.55000000000000004">
      <c r="A73">
        <v>87</v>
      </c>
      <c r="B73">
        <f t="shared" si="80"/>
        <v>2.0350796244866059E-2</v>
      </c>
      <c r="C73">
        <f t="shared" si="81"/>
        <v>2.2385875869352666E-2</v>
      </c>
      <c r="D73">
        <f t="shared" si="82"/>
        <v>2.4624463456287934E-2</v>
      </c>
      <c r="E73">
        <f t="shared" si="83"/>
        <v>2.708690980191673E-2</v>
      </c>
      <c r="F73">
        <f t="shared" si="84"/>
        <v>2.9795600782108404E-2</v>
      </c>
      <c r="G73">
        <f t="shared" si="85"/>
        <v>3.2775160860319244E-2</v>
      </c>
      <c r="K73">
        <f t="shared" si="86"/>
        <v>87</v>
      </c>
      <c r="L73">
        <f t="shared" si="87"/>
        <v>2.0350796244866059E-2</v>
      </c>
      <c r="M73">
        <f t="shared" ref="M73:Q73" si="93">L73*1.1</f>
        <v>2.2385875869352666E-2</v>
      </c>
      <c r="N73">
        <f t="shared" si="93"/>
        <v>2.4624463456287934E-2</v>
      </c>
      <c r="O73">
        <f t="shared" si="93"/>
        <v>2.708690980191673E-2</v>
      </c>
      <c r="P73">
        <f t="shared" si="93"/>
        <v>2.9795600782108404E-2</v>
      </c>
      <c r="Q73">
        <f t="shared" si="93"/>
        <v>3.2775160860319244E-2</v>
      </c>
    </row>
    <row r="74" spans="1:17" x14ac:dyDescent="0.55000000000000004">
      <c r="A74">
        <v>88</v>
      </c>
      <c r="B74">
        <f t="shared" si="80"/>
        <v>2.2892722804094726E-2</v>
      </c>
      <c r="C74">
        <f t="shared" si="81"/>
        <v>2.5181995084504201E-2</v>
      </c>
      <c r="D74">
        <f t="shared" si="82"/>
        <v>2.7700194592954624E-2</v>
      </c>
      <c r="E74">
        <f t="shared" si="83"/>
        <v>3.0470214052250089E-2</v>
      </c>
      <c r="F74">
        <f t="shared" si="84"/>
        <v>3.3517235457475099E-2</v>
      </c>
      <c r="G74">
        <f t="shared" si="85"/>
        <v>3.6868959003222609E-2</v>
      </c>
      <c r="K74">
        <f t="shared" si="86"/>
        <v>88</v>
      </c>
      <c r="L74">
        <f t="shared" si="87"/>
        <v>2.2892722804094726E-2</v>
      </c>
      <c r="M74">
        <f t="shared" ref="M74:Q74" si="94">L74*1.1</f>
        <v>2.5181995084504201E-2</v>
      </c>
      <c r="N74">
        <f t="shared" si="94"/>
        <v>2.7700194592954624E-2</v>
      </c>
      <c r="O74">
        <f t="shared" si="94"/>
        <v>3.0470214052250089E-2</v>
      </c>
      <c r="P74">
        <f t="shared" si="94"/>
        <v>3.3517235457475099E-2</v>
      </c>
      <c r="Q74">
        <f t="shared" si="94"/>
        <v>3.6868959003222609E-2</v>
      </c>
    </row>
    <row r="75" spans="1:17" x14ac:dyDescent="0.55000000000000004">
      <c r="A75">
        <v>89</v>
      </c>
      <c r="B75">
        <f t="shared" si="80"/>
        <v>2.5793798954470391E-2</v>
      </c>
      <c r="C75">
        <f t="shared" si="81"/>
        <v>2.8373178849917434E-2</v>
      </c>
      <c r="D75">
        <f t="shared" si="82"/>
        <v>3.1210496734909179E-2</v>
      </c>
      <c r="E75">
        <f t="shared" si="83"/>
        <v>3.4331546408400103E-2</v>
      </c>
      <c r="F75">
        <f t="shared" si="84"/>
        <v>3.7764701049240117E-2</v>
      </c>
      <c r="G75">
        <f t="shared" si="85"/>
        <v>4.1541171154164135E-2</v>
      </c>
      <c r="K75">
        <f t="shared" si="86"/>
        <v>89</v>
      </c>
      <c r="L75">
        <f t="shared" si="87"/>
        <v>2.5793798954470391E-2</v>
      </c>
      <c r="M75">
        <f t="shared" ref="M75:Q75" si="95">L75*1.1</f>
        <v>2.8373178849917434E-2</v>
      </c>
      <c r="N75">
        <f t="shared" si="95"/>
        <v>3.1210496734909179E-2</v>
      </c>
      <c r="O75">
        <f t="shared" si="95"/>
        <v>3.4331546408400103E-2</v>
      </c>
      <c r="P75">
        <f t="shared" si="95"/>
        <v>3.7764701049240117E-2</v>
      </c>
      <c r="Q75">
        <f t="shared" si="95"/>
        <v>4.1541171154164135E-2</v>
      </c>
    </row>
    <row r="76" spans="1:17" x14ac:dyDescent="0.55000000000000004">
      <c r="A76">
        <v>90</v>
      </c>
      <c r="B76">
        <f t="shared" si="80"/>
        <v>2.9109622697643698E-2</v>
      </c>
      <c r="C76">
        <f t="shared" si="81"/>
        <v>3.2020584967408068E-2</v>
      </c>
      <c r="D76">
        <f t="shared" si="82"/>
        <v>3.5222643464148877E-2</v>
      </c>
      <c r="E76">
        <f t="shared" si="83"/>
        <v>3.8744907810563771E-2</v>
      </c>
      <c r="F76">
        <f t="shared" si="84"/>
        <v>4.2619398591620151E-2</v>
      </c>
      <c r="G76">
        <f t="shared" si="85"/>
        <v>4.688133845078217E-2</v>
      </c>
      <c r="K76">
        <f t="shared" si="86"/>
        <v>90</v>
      </c>
      <c r="L76">
        <f t="shared" si="87"/>
        <v>2.9109622697643698E-2</v>
      </c>
      <c r="M76">
        <f t="shared" ref="M76:Q76" si="96">L76*1.1</f>
        <v>3.2020584967408068E-2</v>
      </c>
      <c r="N76">
        <f t="shared" si="96"/>
        <v>3.5222643464148877E-2</v>
      </c>
      <c r="O76">
        <f t="shared" si="96"/>
        <v>3.8744907810563771E-2</v>
      </c>
      <c r="P76">
        <f t="shared" si="96"/>
        <v>4.2619398591620151E-2</v>
      </c>
      <c r="Q76">
        <f t="shared" si="96"/>
        <v>4.688133845078217E-2</v>
      </c>
    </row>
  </sheetData>
  <phoneticPr fontId="5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3:C134"/>
  <sheetViews>
    <sheetView workbookViewId="0">
      <selection activeCell="K45" sqref="K45"/>
    </sheetView>
  </sheetViews>
  <sheetFormatPr defaultRowHeight="18" x14ac:dyDescent="0.55000000000000004"/>
  <sheetData>
    <row r="3" spans="2:3" x14ac:dyDescent="0.55000000000000004">
      <c r="B3" t="s">
        <v>67</v>
      </c>
      <c r="C3" t="s">
        <v>68</v>
      </c>
    </row>
    <row r="4" spans="2:3" x14ac:dyDescent="0.55000000000000004">
      <c r="B4">
        <v>0</v>
      </c>
      <c r="C4" s="6">
        <v>0.1</v>
      </c>
    </row>
    <row r="5" spans="2:3" x14ac:dyDescent="0.55000000000000004">
      <c r="B5">
        <f>B4+1</f>
        <v>1</v>
      </c>
      <c r="C5" s="3">
        <f>MAX(C4-1%, 1%)</f>
        <v>9.0000000000000011E-2</v>
      </c>
    </row>
    <row r="6" spans="2:3" x14ac:dyDescent="0.55000000000000004">
      <c r="B6">
        <f t="shared" ref="B6:B34" si="0">B5+1</f>
        <v>2</v>
      </c>
      <c r="C6" s="3">
        <f t="shared" ref="C6:C34" si="1">MAX(C5-1%, 1%)</f>
        <v>8.0000000000000016E-2</v>
      </c>
    </row>
    <row r="7" spans="2:3" x14ac:dyDescent="0.55000000000000004">
      <c r="B7">
        <f t="shared" si="0"/>
        <v>3</v>
      </c>
      <c r="C7" s="3">
        <f t="shared" si="1"/>
        <v>7.0000000000000021E-2</v>
      </c>
    </row>
    <row r="8" spans="2:3" x14ac:dyDescent="0.55000000000000004">
      <c r="B8">
        <f t="shared" si="0"/>
        <v>4</v>
      </c>
      <c r="C8" s="3">
        <f t="shared" si="1"/>
        <v>6.0000000000000019E-2</v>
      </c>
    </row>
    <row r="9" spans="2:3" x14ac:dyDescent="0.55000000000000004">
      <c r="B9">
        <f t="shared" si="0"/>
        <v>5</v>
      </c>
      <c r="C9" s="3">
        <f t="shared" si="1"/>
        <v>5.0000000000000017E-2</v>
      </c>
    </row>
    <row r="10" spans="2:3" x14ac:dyDescent="0.55000000000000004">
      <c r="B10">
        <f t="shared" si="0"/>
        <v>6</v>
      </c>
      <c r="C10" s="3">
        <f t="shared" si="1"/>
        <v>4.0000000000000015E-2</v>
      </c>
    </row>
    <row r="11" spans="2:3" x14ac:dyDescent="0.55000000000000004">
      <c r="B11">
        <f t="shared" si="0"/>
        <v>7</v>
      </c>
      <c r="C11" s="3">
        <f t="shared" si="1"/>
        <v>3.0000000000000013E-2</v>
      </c>
    </row>
    <row r="12" spans="2:3" x14ac:dyDescent="0.55000000000000004">
      <c r="B12">
        <f t="shared" si="0"/>
        <v>8</v>
      </c>
      <c r="C12" s="3">
        <f t="shared" si="1"/>
        <v>2.0000000000000011E-2</v>
      </c>
    </row>
    <row r="13" spans="2:3" x14ac:dyDescent="0.55000000000000004">
      <c r="B13">
        <f t="shared" si="0"/>
        <v>9</v>
      </c>
      <c r="C13" s="3">
        <f t="shared" si="1"/>
        <v>1.0000000000000011E-2</v>
      </c>
    </row>
    <row r="14" spans="2:3" x14ac:dyDescent="0.55000000000000004">
      <c r="B14">
        <f t="shared" si="0"/>
        <v>10</v>
      </c>
      <c r="C14" s="3">
        <f t="shared" si="1"/>
        <v>0.01</v>
      </c>
    </row>
    <row r="15" spans="2:3" x14ac:dyDescent="0.55000000000000004">
      <c r="B15">
        <f t="shared" si="0"/>
        <v>11</v>
      </c>
      <c r="C15" s="3">
        <f t="shared" si="1"/>
        <v>0.01</v>
      </c>
    </row>
    <row r="16" spans="2:3" x14ac:dyDescent="0.55000000000000004">
      <c r="B16">
        <f t="shared" si="0"/>
        <v>12</v>
      </c>
      <c r="C16" s="3">
        <f t="shared" si="1"/>
        <v>0.01</v>
      </c>
    </row>
    <row r="17" spans="2:3" x14ac:dyDescent="0.55000000000000004">
      <c r="B17">
        <f t="shared" si="0"/>
        <v>13</v>
      </c>
      <c r="C17" s="3">
        <f t="shared" si="1"/>
        <v>0.01</v>
      </c>
    </row>
    <row r="18" spans="2:3" x14ac:dyDescent="0.55000000000000004">
      <c r="B18">
        <f t="shared" si="0"/>
        <v>14</v>
      </c>
      <c r="C18" s="3">
        <f t="shared" si="1"/>
        <v>0.01</v>
      </c>
    </row>
    <row r="19" spans="2:3" x14ac:dyDescent="0.55000000000000004">
      <c r="B19">
        <f t="shared" si="0"/>
        <v>15</v>
      </c>
      <c r="C19" s="3">
        <f t="shared" si="1"/>
        <v>0.01</v>
      </c>
    </row>
    <row r="20" spans="2:3" x14ac:dyDescent="0.55000000000000004">
      <c r="B20">
        <f t="shared" si="0"/>
        <v>16</v>
      </c>
      <c r="C20" s="3">
        <f t="shared" si="1"/>
        <v>0.01</v>
      </c>
    </row>
    <row r="21" spans="2:3" x14ac:dyDescent="0.55000000000000004">
      <c r="B21">
        <f t="shared" si="0"/>
        <v>17</v>
      </c>
      <c r="C21" s="3">
        <f t="shared" si="1"/>
        <v>0.01</v>
      </c>
    </row>
    <row r="22" spans="2:3" x14ac:dyDescent="0.55000000000000004">
      <c r="B22">
        <f t="shared" si="0"/>
        <v>18</v>
      </c>
      <c r="C22" s="3">
        <f t="shared" si="1"/>
        <v>0.01</v>
      </c>
    </row>
    <row r="23" spans="2:3" x14ac:dyDescent="0.55000000000000004">
      <c r="B23">
        <f t="shared" si="0"/>
        <v>19</v>
      </c>
      <c r="C23" s="3">
        <f t="shared" si="1"/>
        <v>0.01</v>
      </c>
    </row>
    <row r="24" spans="2:3" x14ac:dyDescent="0.55000000000000004">
      <c r="B24">
        <f t="shared" si="0"/>
        <v>20</v>
      </c>
      <c r="C24" s="3">
        <f t="shared" si="1"/>
        <v>0.01</v>
      </c>
    </row>
    <row r="25" spans="2:3" x14ac:dyDescent="0.55000000000000004">
      <c r="B25">
        <f t="shared" si="0"/>
        <v>21</v>
      </c>
      <c r="C25" s="3">
        <f t="shared" si="1"/>
        <v>0.01</v>
      </c>
    </row>
    <row r="26" spans="2:3" x14ac:dyDescent="0.55000000000000004">
      <c r="B26">
        <f t="shared" si="0"/>
        <v>22</v>
      </c>
      <c r="C26" s="3">
        <f t="shared" si="1"/>
        <v>0.01</v>
      </c>
    </row>
    <row r="27" spans="2:3" x14ac:dyDescent="0.55000000000000004">
      <c r="B27">
        <f t="shared" si="0"/>
        <v>23</v>
      </c>
      <c r="C27" s="3">
        <f t="shared" si="1"/>
        <v>0.01</v>
      </c>
    </row>
    <row r="28" spans="2:3" x14ac:dyDescent="0.55000000000000004">
      <c r="B28">
        <f t="shared" si="0"/>
        <v>24</v>
      </c>
      <c r="C28" s="3">
        <f t="shared" si="1"/>
        <v>0.01</v>
      </c>
    </row>
    <row r="29" spans="2:3" x14ac:dyDescent="0.55000000000000004">
      <c r="B29">
        <f t="shared" si="0"/>
        <v>25</v>
      </c>
      <c r="C29" s="3">
        <f t="shared" si="1"/>
        <v>0.01</v>
      </c>
    </row>
    <row r="30" spans="2:3" x14ac:dyDescent="0.55000000000000004">
      <c r="B30">
        <f t="shared" si="0"/>
        <v>26</v>
      </c>
      <c r="C30" s="3">
        <f t="shared" si="1"/>
        <v>0.01</v>
      </c>
    </row>
    <row r="31" spans="2:3" x14ac:dyDescent="0.55000000000000004">
      <c r="B31">
        <f t="shared" si="0"/>
        <v>27</v>
      </c>
      <c r="C31" s="3">
        <f t="shared" si="1"/>
        <v>0.01</v>
      </c>
    </row>
    <row r="32" spans="2:3" x14ac:dyDescent="0.55000000000000004">
      <c r="B32">
        <f t="shared" si="0"/>
        <v>28</v>
      </c>
      <c r="C32" s="3">
        <f t="shared" si="1"/>
        <v>0.01</v>
      </c>
    </row>
    <row r="33" spans="2:3" x14ac:dyDescent="0.55000000000000004">
      <c r="B33">
        <f t="shared" si="0"/>
        <v>29</v>
      </c>
      <c r="C33" s="3">
        <f t="shared" si="1"/>
        <v>0.01</v>
      </c>
    </row>
    <row r="34" spans="2:3" x14ac:dyDescent="0.55000000000000004">
      <c r="B34">
        <f t="shared" si="0"/>
        <v>30</v>
      </c>
      <c r="C34" s="3">
        <f t="shared" si="1"/>
        <v>0.01</v>
      </c>
    </row>
    <row r="35" spans="2:3" x14ac:dyDescent="0.55000000000000004">
      <c r="B35">
        <f t="shared" ref="B35:B98" si="2">B34+1</f>
        <v>31</v>
      </c>
      <c r="C35" s="3">
        <f t="shared" ref="C35:C98" si="3">MAX(C34-1%, 1%)</f>
        <v>0.01</v>
      </c>
    </row>
    <row r="36" spans="2:3" x14ac:dyDescent="0.55000000000000004">
      <c r="B36">
        <f t="shared" si="2"/>
        <v>32</v>
      </c>
      <c r="C36" s="3">
        <f t="shared" si="3"/>
        <v>0.01</v>
      </c>
    </row>
    <row r="37" spans="2:3" x14ac:dyDescent="0.55000000000000004">
      <c r="B37">
        <f t="shared" si="2"/>
        <v>33</v>
      </c>
      <c r="C37" s="3">
        <f t="shared" si="3"/>
        <v>0.01</v>
      </c>
    </row>
    <row r="38" spans="2:3" x14ac:dyDescent="0.55000000000000004">
      <c r="B38">
        <f t="shared" si="2"/>
        <v>34</v>
      </c>
      <c r="C38" s="3">
        <f t="shared" si="3"/>
        <v>0.01</v>
      </c>
    </row>
    <row r="39" spans="2:3" x14ac:dyDescent="0.55000000000000004">
      <c r="B39">
        <f t="shared" si="2"/>
        <v>35</v>
      </c>
      <c r="C39" s="3">
        <f t="shared" si="3"/>
        <v>0.01</v>
      </c>
    </row>
    <row r="40" spans="2:3" x14ac:dyDescent="0.55000000000000004">
      <c r="B40">
        <f t="shared" si="2"/>
        <v>36</v>
      </c>
      <c r="C40" s="3">
        <f t="shared" si="3"/>
        <v>0.01</v>
      </c>
    </row>
    <row r="41" spans="2:3" x14ac:dyDescent="0.55000000000000004">
      <c r="B41">
        <f t="shared" si="2"/>
        <v>37</v>
      </c>
      <c r="C41" s="3">
        <f t="shared" si="3"/>
        <v>0.01</v>
      </c>
    </row>
    <row r="42" spans="2:3" x14ac:dyDescent="0.55000000000000004">
      <c r="B42">
        <f t="shared" si="2"/>
        <v>38</v>
      </c>
      <c r="C42" s="3">
        <f t="shared" si="3"/>
        <v>0.01</v>
      </c>
    </row>
    <row r="43" spans="2:3" x14ac:dyDescent="0.55000000000000004">
      <c r="B43">
        <f t="shared" si="2"/>
        <v>39</v>
      </c>
      <c r="C43" s="3">
        <f t="shared" si="3"/>
        <v>0.01</v>
      </c>
    </row>
    <row r="44" spans="2:3" x14ac:dyDescent="0.55000000000000004">
      <c r="B44">
        <f t="shared" si="2"/>
        <v>40</v>
      </c>
      <c r="C44" s="3">
        <f t="shared" si="3"/>
        <v>0.01</v>
      </c>
    </row>
    <row r="45" spans="2:3" x14ac:dyDescent="0.55000000000000004">
      <c r="B45">
        <f t="shared" si="2"/>
        <v>41</v>
      </c>
      <c r="C45" s="3">
        <f t="shared" si="3"/>
        <v>0.01</v>
      </c>
    </row>
    <row r="46" spans="2:3" x14ac:dyDescent="0.55000000000000004">
      <c r="B46">
        <f t="shared" si="2"/>
        <v>42</v>
      </c>
      <c r="C46" s="3">
        <f t="shared" si="3"/>
        <v>0.01</v>
      </c>
    </row>
    <row r="47" spans="2:3" x14ac:dyDescent="0.55000000000000004">
      <c r="B47">
        <f t="shared" si="2"/>
        <v>43</v>
      </c>
      <c r="C47" s="3">
        <f t="shared" si="3"/>
        <v>0.01</v>
      </c>
    </row>
    <row r="48" spans="2:3" x14ac:dyDescent="0.55000000000000004">
      <c r="B48">
        <f t="shared" si="2"/>
        <v>44</v>
      </c>
      <c r="C48" s="3">
        <f t="shared" si="3"/>
        <v>0.01</v>
      </c>
    </row>
    <row r="49" spans="2:3" x14ac:dyDescent="0.55000000000000004">
      <c r="B49">
        <f t="shared" si="2"/>
        <v>45</v>
      </c>
      <c r="C49" s="3">
        <f t="shared" si="3"/>
        <v>0.01</v>
      </c>
    </row>
    <row r="50" spans="2:3" x14ac:dyDescent="0.55000000000000004">
      <c r="B50">
        <f t="shared" si="2"/>
        <v>46</v>
      </c>
      <c r="C50" s="3">
        <f t="shared" si="3"/>
        <v>0.01</v>
      </c>
    </row>
    <row r="51" spans="2:3" x14ac:dyDescent="0.55000000000000004">
      <c r="B51">
        <f t="shared" si="2"/>
        <v>47</v>
      </c>
      <c r="C51" s="3">
        <f t="shared" si="3"/>
        <v>0.01</v>
      </c>
    </row>
    <row r="52" spans="2:3" x14ac:dyDescent="0.55000000000000004">
      <c r="B52">
        <f t="shared" si="2"/>
        <v>48</v>
      </c>
      <c r="C52" s="3">
        <f t="shared" si="3"/>
        <v>0.01</v>
      </c>
    </row>
    <row r="53" spans="2:3" x14ac:dyDescent="0.55000000000000004">
      <c r="B53">
        <f t="shared" si="2"/>
        <v>49</v>
      </c>
      <c r="C53" s="3">
        <f t="shared" si="3"/>
        <v>0.01</v>
      </c>
    </row>
    <row r="54" spans="2:3" x14ac:dyDescent="0.55000000000000004">
      <c r="B54">
        <f t="shared" si="2"/>
        <v>50</v>
      </c>
      <c r="C54" s="3">
        <f t="shared" si="3"/>
        <v>0.01</v>
      </c>
    </row>
    <row r="55" spans="2:3" x14ac:dyDescent="0.55000000000000004">
      <c r="B55">
        <f t="shared" si="2"/>
        <v>51</v>
      </c>
      <c r="C55" s="3">
        <f t="shared" si="3"/>
        <v>0.01</v>
      </c>
    </row>
    <row r="56" spans="2:3" x14ac:dyDescent="0.55000000000000004">
      <c r="B56">
        <f t="shared" si="2"/>
        <v>52</v>
      </c>
      <c r="C56" s="3">
        <f t="shared" si="3"/>
        <v>0.01</v>
      </c>
    </row>
    <row r="57" spans="2:3" x14ac:dyDescent="0.55000000000000004">
      <c r="B57">
        <f t="shared" si="2"/>
        <v>53</v>
      </c>
      <c r="C57" s="3">
        <f t="shared" si="3"/>
        <v>0.01</v>
      </c>
    </row>
    <row r="58" spans="2:3" x14ac:dyDescent="0.55000000000000004">
      <c r="B58">
        <f t="shared" si="2"/>
        <v>54</v>
      </c>
      <c r="C58" s="3">
        <f t="shared" si="3"/>
        <v>0.01</v>
      </c>
    </row>
    <row r="59" spans="2:3" x14ac:dyDescent="0.55000000000000004">
      <c r="B59">
        <f t="shared" si="2"/>
        <v>55</v>
      </c>
      <c r="C59" s="3">
        <f t="shared" si="3"/>
        <v>0.01</v>
      </c>
    </row>
    <row r="60" spans="2:3" x14ac:dyDescent="0.55000000000000004">
      <c r="B60">
        <f t="shared" si="2"/>
        <v>56</v>
      </c>
      <c r="C60" s="3">
        <f t="shared" si="3"/>
        <v>0.01</v>
      </c>
    </row>
    <row r="61" spans="2:3" x14ac:dyDescent="0.55000000000000004">
      <c r="B61">
        <f t="shared" si="2"/>
        <v>57</v>
      </c>
      <c r="C61" s="3">
        <f t="shared" si="3"/>
        <v>0.01</v>
      </c>
    </row>
    <row r="62" spans="2:3" x14ac:dyDescent="0.55000000000000004">
      <c r="B62">
        <f t="shared" si="2"/>
        <v>58</v>
      </c>
      <c r="C62" s="3">
        <f t="shared" si="3"/>
        <v>0.01</v>
      </c>
    </row>
    <row r="63" spans="2:3" x14ac:dyDescent="0.55000000000000004">
      <c r="B63">
        <f t="shared" si="2"/>
        <v>59</v>
      </c>
      <c r="C63" s="3">
        <f t="shared" si="3"/>
        <v>0.01</v>
      </c>
    </row>
    <row r="64" spans="2:3" x14ac:dyDescent="0.55000000000000004">
      <c r="B64">
        <f t="shared" si="2"/>
        <v>60</v>
      </c>
      <c r="C64" s="3">
        <f t="shared" si="3"/>
        <v>0.01</v>
      </c>
    </row>
    <row r="65" spans="2:3" x14ac:dyDescent="0.55000000000000004">
      <c r="B65">
        <f t="shared" si="2"/>
        <v>61</v>
      </c>
      <c r="C65" s="3">
        <f t="shared" si="3"/>
        <v>0.01</v>
      </c>
    </row>
    <row r="66" spans="2:3" x14ac:dyDescent="0.55000000000000004">
      <c r="B66">
        <f t="shared" si="2"/>
        <v>62</v>
      </c>
      <c r="C66" s="3">
        <f t="shared" si="3"/>
        <v>0.01</v>
      </c>
    </row>
    <row r="67" spans="2:3" x14ac:dyDescent="0.55000000000000004">
      <c r="B67">
        <f t="shared" si="2"/>
        <v>63</v>
      </c>
      <c r="C67" s="3">
        <f t="shared" si="3"/>
        <v>0.01</v>
      </c>
    </row>
    <row r="68" spans="2:3" x14ac:dyDescent="0.55000000000000004">
      <c r="B68">
        <f t="shared" si="2"/>
        <v>64</v>
      </c>
      <c r="C68" s="3">
        <f t="shared" si="3"/>
        <v>0.01</v>
      </c>
    </row>
    <row r="69" spans="2:3" x14ac:dyDescent="0.55000000000000004">
      <c r="B69">
        <f t="shared" si="2"/>
        <v>65</v>
      </c>
      <c r="C69" s="3">
        <f t="shared" si="3"/>
        <v>0.01</v>
      </c>
    </row>
    <row r="70" spans="2:3" x14ac:dyDescent="0.55000000000000004">
      <c r="B70">
        <f t="shared" si="2"/>
        <v>66</v>
      </c>
      <c r="C70" s="3">
        <f t="shared" si="3"/>
        <v>0.01</v>
      </c>
    </row>
    <row r="71" spans="2:3" x14ac:dyDescent="0.55000000000000004">
      <c r="B71">
        <f t="shared" si="2"/>
        <v>67</v>
      </c>
      <c r="C71" s="3">
        <f t="shared" si="3"/>
        <v>0.01</v>
      </c>
    </row>
    <row r="72" spans="2:3" x14ac:dyDescent="0.55000000000000004">
      <c r="B72">
        <f t="shared" si="2"/>
        <v>68</v>
      </c>
      <c r="C72" s="3">
        <f t="shared" si="3"/>
        <v>0.01</v>
      </c>
    </row>
    <row r="73" spans="2:3" x14ac:dyDescent="0.55000000000000004">
      <c r="B73">
        <f t="shared" si="2"/>
        <v>69</v>
      </c>
      <c r="C73" s="3">
        <f t="shared" si="3"/>
        <v>0.01</v>
      </c>
    </row>
    <row r="74" spans="2:3" x14ac:dyDescent="0.55000000000000004">
      <c r="B74">
        <f t="shared" si="2"/>
        <v>70</v>
      </c>
      <c r="C74" s="3">
        <f t="shared" si="3"/>
        <v>0.01</v>
      </c>
    </row>
    <row r="75" spans="2:3" x14ac:dyDescent="0.55000000000000004">
      <c r="B75">
        <f t="shared" si="2"/>
        <v>71</v>
      </c>
      <c r="C75" s="3">
        <f t="shared" si="3"/>
        <v>0.01</v>
      </c>
    </row>
    <row r="76" spans="2:3" x14ac:dyDescent="0.55000000000000004">
      <c r="B76">
        <f t="shared" si="2"/>
        <v>72</v>
      </c>
      <c r="C76" s="3">
        <f t="shared" si="3"/>
        <v>0.01</v>
      </c>
    </row>
    <row r="77" spans="2:3" x14ac:dyDescent="0.55000000000000004">
      <c r="B77">
        <f t="shared" si="2"/>
        <v>73</v>
      </c>
      <c r="C77" s="3">
        <f t="shared" si="3"/>
        <v>0.01</v>
      </c>
    </row>
    <row r="78" spans="2:3" x14ac:dyDescent="0.55000000000000004">
      <c r="B78">
        <f t="shared" si="2"/>
        <v>74</v>
      </c>
      <c r="C78" s="3">
        <f t="shared" si="3"/>
        <v>0.01</v>
      </c>
    </row>
    <row r="79" spans="2:3" x14ac:dyDescent="0.55000000000000004">
      <c r="B79">
        <f t="shared" si="2"/>
        <v>75</v>
      </c>
      <c r="C79" s="3">
        <f t="shared" si="3"/>
        <v>0.01</v>
      </c>
    </row>
    <row r="80" spans="2:3" x14ac:dyDescent="0.55000000000000004">
      <c r="B80">
        <f t="shared" si="2"/>
        <v>76</v>
      </c>
      <c r="C80" s="3">
        <f t="shared" si="3"/>
        <v>0.01</v>
      </c>
    </row>
    <row r="81" spans="2:3" x14ac:dyDescent="0.55000000000000004">
      <c r="B81">
        <f t="shared" si="2"/>
        <v>77</v>
      </c>
      <c r="C81" s="3">
        <f t="shared" si="3"/>
        <v>0.01</v>
      </c>
    </row>
    <row r="82" spans="2:3" x14ac:dyDescent="0.55000000000000004">
      <c r="B82">
        <f t="shared" si="2"/>
        <v>78</v>
      </c>
      <c r="C82" s="3">
        <f t="shared" si="3"/>
        <v>0.01</v>
      </c>
    </row>
    <row r="83" spans="2:3" x14ac:dyDescent="0.55000000000000004">
      <c r="B83">
        <f t="shared" si="2"/>
        <v>79</v>
      </c>
      <c r="C83" s="3">
        <f t="shared" si="3"/>
        <v>0.01</v>
      </c>
    </row>
    <row r="84" spans="2:3" x14ac:dyDescent="0.55000000000000004">
      <c r="B84">
        <f t="shared" si="2"/>
        <v>80</v>
      </c>
      <c r="C84" s="3">
        <f t="shared" si="3"/>
        <v>0.01</v>
      </c>
    </row>
    <row r="85" spans="2:3" x14ac:dyDescent="0.55000000000000004">
      <c r="B85">
        <f t="shared" si="2"/>
        <v>81</v>
      </c>
      <c r="C85" s="3">
        <f t="shared" si="3"/>
        <v>0.01</v>
      </c>
    </row>
    <row r="86" spans="2:3" x14ac:dyDescent="0.55000000000000004">
      <c r="B86">
        <f t="shared" si="2"/>
        <v>82</v>
      </c>
      <c r="C86" s="3">
        <f t="shared" si="3"/>
        <v>0.01</v>
      </c>
    </row>
    <row r="87" spans="2:3" x14ac:dyDescent="0.55000000000000004">
      <c r="B87">
        <f t="shared" si="2"/>
        <v>83</v>
      </c>
      <c r="C87" s="3">
        <f t="shared" si="3"/>
        <v>0.01</v>
      </c>
    </row>
    <row r="88" spans="2:3" x14ac:dyDescent="0.55000000000000004">
      <c r="B88">
        <f t="shared" si="2"/>
        <v>84</v>
      </c>
      <c r="C88" s="3">
        <f t="shared" si="3"/>
        <v>0.01</v>
      </c>
    </row>
    <row r="89" spans="2:3" x14ac:dyDescent="0.55000000000000004">
      <c r="B89">
        <f t="shared" si="2"/>
        <v>85</v>
      </c>
      <c r="C89" s="3">
        <f t="shared" si="3"/>
        <v>0.01</v>
      </c>
    </row>
    <row r="90" spans="2:3" x14ac:dyDescent="0.55000000000000004">
      <c r="B90">
        <f t="shared" si="2"/>
        <v>86</v>
      </c>
      <c r="C90" s="3">
        <f t="shared" si="3"/>
        <v>0.01</v>
      </c>
    </row>
    <row r="91" spans="2:3" x14ac:dyDescent="0.55000000000000004">
      <c r="B91">
        <f t="shared" si="2"/>
        <v>87</v>
      </c>
      <c r="C91" s="3">
        <f t="shared" si="3"/>
        <v>0.01</v>
      </c>
    </row>
    <row r="92" spans="2:3" x14ac:dyDescent="0.55000000000000004">
      <c r="B92">
        <f t="shared" si="2"/>
        <v>88</v>
      </c>
      <c r="C92" s="3">
        <f t="shared" si="3"/>
        <v>0.01</v>
      </c>
    </row>
    <row r="93" spans="2:3" x14ac:dyDescent="0.55000000000000004">
      <c r="B93">
        <f t="shared" si="2"/>
        <v>89</v>
      </c>
      <c r="C93" s="3">
        <f t="shared" si="3"/>
        <v>0.01</v>
      </c>
    </row>
    <row r="94" spans="2:3" x14ac:dyDescent="0.55000000000000004">
      <c r="B94">
        <f t="shared" si="2"/>
        <v>90</v>
      </c>
      <c r="C94" s="3">
        <f t="shared" si="3"/>
        <v>0.01</v>
      </c>
    </row>
    <row r="95" spans="2:3" x14ac:dyDescent="0.55000000000000004">
      <c r="B95">
        <f t="shared" si="2"/>
        <v>91</v>
      </c>
      <c r="C95" s="3">
        <f t="shared" si="3"/>
        <v>0.01</v>
      </c>
    </row>
    <row r="96" spans="2:3" x14ac:dyDescent="0.55000000000000004">
      <c r="B96">
        <f t="shared" si="2"/>
        <v>92</v>
      </c>
      <c r="C96" s="3">
        <f t="shared" si="3"/>
        <v>0.01</v>
      </c>
    </row>
    <row r="97" spans="2:3" x14ac:dyDescent="0.55000000000000004">
      <c r="B97">
        <f t="shared" si="2"/>
        <v>93</v>
      </c>
      <c r="C97" s="3">
        <f t="shared" si="3"/>
        <v>0.01</v>
      </c>
    </row>
    <row r="98" spans="2:3" x14ac:dyDescent="0.55000000000000004">
      <c r="B98">
        <f t="shared" si="2"/>
        <v>94</v>
      </c>
      <c r="C98" s="3">
        <f t="shared" si="3"/>
        <v>0.01</v>
      </c>
    </row>
    <row r="99" spans="2:3" x14ac:dyDescent="0.55000000000000004">
      <c r="B99">
        <f t="shared" ref="B99:B134" si="4">B98+1</f>
        <v>95</v>
      </c>
      <c r="C99" s="3">
        <f t="shared" ref="C99:C134" si="5">MAX(C98-1%, 1%)</f>
        <v>0.01</v>
      </c>
    </row>
    <row r="100" spans="2:3" x14ac:dyDescent="0.55000000000000004">
      <c r="B100">
        <f t="shared" si="4"/>
        <v>96</v>
      </c>
      <c r="C100" s="3">
        <f t="shared" si="5"/>
        <v>0.01</v>
      </c>
    </row>
    <row r="101" spans="2:3" x14ac:dyDescent="0.55000000000000004">
      <c r="B101">
        <f t="shared" si="4"/>
        <v>97</v>
      </c>
      <c r="C101" s="3">
        <f t="shared" si="5"/>
        <v>0.01</v>
      </c>
    </row>
    <row r="102" spans="2:3" x14ac:dyDescent="0.55000000000000004">
      <c r="B102">
        <f t="shared" si="4"/>
        <v>98</v>
      </c>
      <c r="C102" s="3">
        <f t="shared" si="5"/>
        <v>0.01</v>
      </c>
    </row>
    <row r="103" spans="2:3" x14ac:dyDescent="0.55000000000000004">
      <c r="B103">
        <f t="shared" si="4"/>
        <v>99</v>
      </c>
      <c r="C103" s="3">
        <f t="shared" si="5"/>
        <v>0.01</v>
      </c>
    </row>
    <row r="104" spans="2:3" x14ac:dyDescent="0.55000000000000004">
      <c r="B104">
        <f t="shared" si="4"/>
        <v>100</v>
      </c>
      <c r="C104" s="3">
        <f t="shared" si="5"/>
        <v>0.01</v>
      </c>
    </row>
    <row r="105" spans="2:3" x14ac:dyDescent="0.55000000000000004">
      <c r="B105">
        <f t="shared" si="4"/>
        <v>101</v>
      </c>
      <c r="C105" s="3">
        <f t="shared" si="5"/>
        <v>0.01</v>
      </c>
    </row>
    <row r="106" spans="2:3" x14ac:dyDescent="0.55000000000000004">
      <c r="B106">
        <f t="shared" si="4"/>
        <v>102</v>
      </c>
      <c r="C106" s="3">
        <f t="shared" si="5"/>
        <v>0.01</v>
      </c>
    </row>
    <row r="107" spans="2:3" x14ac:dyDescent="0.55000000000000004">
      <c r="B107">
        <f t="shared" si="4"/>
        <v>103</v>
      </c>
      <c r="C107" s="3">
        <f t="shared" si="5"/>
        <v>0.01</v>
      </c>
    </row>
    <row r="108" spans="2:3" x14ac:dyDescent="0.55000000000000004">
      <c r="B108">
        <f t="shared" si="4"/>
        <v>104</v>
      </c>
      <c r="C108" s="3">
        <f t="shared" si="5"/>
        <v>0.01</v>
      </c>
    </row>
    <row r="109" spans="2:3" x14ac:dyDescent="0.55000000000000004">
      <c r="B109">
        <f t="shared" si="4"/>
        <v>105</v>
      </c>
      <c r="C109" s="3">
        <f t="shared" si="5"/>
        <v>0.01</v>
      </c>
    </row>
    <row r="110" spans="2:3" x14ac:dyDescent="0.55000000000000004">
      <c r="B110">
        <f t="shared" si="4"/>
        <v>106</v>
      </c>
      <c r="C110" s="3">
        <f t="shared" si="5"/>
        <v>0.01</v>
      </c>
    </row>
    <row r="111" spans="2:3" x14ac:dyDescent="0.55000000000000004">
      <c r="B111">
        <f t="shared" si="4"/>
        <v>107</v>
      </c>
      <c r="C111" s="3">
        <f t="shared" si="5"/>
        <v>0.01</v>
      </c>
    </row>
    <row r="112" spans="2:3" x14ac:dyDescent="0.55000000000000004">
      <c r="B112">
        <f t="shared" si="4"/>
        <v>108</v>
      </c>
      <c r="C112" s="3">
        <f t="shared" si="5"/>
        <v>0.01</v>
      </c>
    </row>
    <row r="113" spans="2:3" x14ac:dyDescent="0.55000000000000004">
      <c r="B113">
        <f t="shared" si="4"/>
        <v>109</v>
      </c>
      <c r="C113" s="3">
        <f t="shared" si="5"/>
        <v>0.01</v>
      </c>
    </row>
    <row r="114" spans="2:3" x14ac:dyDescent="0.55000000000000004">
      <c r="B114">
        <f t="shared" si="4"/>
        <v>110</v>
      </c>
      <c r="C114" s="3">
        <f t="shared" si="5"/>
        <v>0.01</v>
      </c>
    </row>
    <row r="115" spans="2:3" x14ac:dyDescent="0.55000000000000004">
      <c r="B115">
        <f t="shared" si="4"/>
        <v>111</v>
      </c>
      <c r="C115" s="3">
        <f t="shared" si="5"/>
        <v>0.01</v>
      </c>
    </row>
    <row r="116" spans="2:3" x14ac:dyDescent="0.55000000000000004">
      <c r="B116">
        <f t="shared" si="4"/>
        <v>112</v>
      </c>
      <c r="C116" s="3">
        <f t="shared" si="5"/>
        <v>0.01</v>
      </c>
    </row>
    <row r="117" spans="2:3" x14ac:dyDescent="0.55000000000000004">
      <c r="B117">
        <f t="shared" si="4"/>
        <v>113</v>
      </c>
      <c r="C117" s="3">
        <f t="shared" si="5"/>
        <v>0.01</v>
      </c>
    </row>
    <row r="118" spans="2:3" x14ac:dyDescent="0.55000000000000004">
      <c r="B118">
        <f t="shared" si="4"/>
        <v>114</v>
      </c>
      <c r="C118" s="3">
        <f t="shared" si="5"/>
        <v>0.01</v>
      </c>
    </row>
    <row r="119" spans="2:3" x14ac:dyDescent="0.55000000000000004">
      <c r="B119">
        <f t="shared" si="4"/>
        <v>115</v>
      </c>
      <c r="C119" s="3">
        <f t="shared" si="5"/>
        <v>0.01</v>
      </c>
    </row>
    <row r="120" spans="2:3" x14ac:dyDescent="0.55000000000000004">
      <c r="B120">
        <f t="shared" si="4"/>
        <v>116</v>
      </c>
      <c r="C120" s="3">
        <f t="shared" si="5"/>
        <v>0.01</v>
      </c>
    </row>
    <row r="121" spans="2:3" x14ac:dyDescent="0.55000000000000004">
      <c r="B121">
        <f t="shared" si="4"/>
        <v>117</v>
      </c>
      <c r="C121" s="3">
        <f t="shared" si="5"/>
        <v>0.01</v>
      </c>
    </row>
    <row r="122" spans="2:3" x14ac:dyDescent="0.55000000000000004">
      <c r="B122">
        <f t="shared" si="4"/>
        <v>118</v>
      </c>
      <c r="C122" s="3">
        <f t="shared" si="5"/>
        <v>0.01</v>
      </c>
    </row>
    <row r="123" spans="2:3" x14ac:dyDescent="0.55000000000000004">
      <c r="B123">
        <f t="shared" si="4"/>
        <v>119</v>
      </c>
      <c r="C123" s="3">
        <f t="shared" si="5"/>
        <v>0.01</v>
      </c>
    </row>
    <row r="124" spans="2:3" x14ac:dyDescent="0.55000000000000004">
      <c r="B124">
        <f t="shared" si="4"/>
        <v>120</v>
      </c>
      <c r="C124" s="3">
        <f t="shared" si="5"/>
        <v>0.01</v>
      </c>
    </row>
    <row r="125" spans="2:3" x14ac:dyDescent="0.55000000000000004">
      <c r="B125">
        <f t="shared" si="4"/>
        <v>121</v>
      </c>
      <c r="C125" s="3">
        <f t="shared" si="5"/>
        <v>0.01</v>
      </c>
    </row>
    <row r="126" spans="2:3" x14ac:dyDescent="0.55000000000000004">
      <c r="B126">
        <f t="shared" si="4"/>
        <v>122</v>
      </c>
      <c r="C126" s="3">
        <f t="shared" si="5"/>
        <v>0.01</v>
      </c>
    </row>
    <row r="127" spans="2:3" x14ac:dyDescent="0.55000000000000004">
      <c r="B127">
        <f t="shared" si="4"/>
        <v>123</v>
      </c>
      <c r="C127" s="3">
        <f t="shared" si="5"/>
        <v>0.01</v>
      </c>
    </row>
    <row r="128" spans="2:3" x14ac:dyDescent="0.55000000000000004">
      <c r="B128">
        <f t="shared" si="4"/>
        <v>124</v>
      </c>
      <c r="C128" s="3">
        <f t="shared" si="5"/>
        <v>0.01</v>
      </c>
    </row>
    <row r="129" spans="2:3" x14ac:dyDescent="0.55000000000000004">
      <c r="B129">
        <f t="shared" si="4"/>
        <v>125</v>
      </c>
      <c r="C129" s="3">
        <f t="shared" si="5"/>
        <v>0.01</v>
      </c>
    </row>
    <row r="130" spans="2:3" x14ac:dyDescent="0.55000000000000004">
      <c r="B130">
        <f t="shared" si="4"/>
        <v>126</v>
      </c>
      <c r="C130" s="3">
        <f t="shared" si="5"/>
        <v>0.01</v>
      </c>
    </row>
    <row r="131" spans="2:3" x14ac:dyDescent="0.55000000000000004">
      <c r="B131">
        <f t="shared" si="4"/>
        <v>127</v>
      </c>
      <c r="C131" s="3">
        <f t="shared" si="5"/>
        <v>0.01</v>
      </c>
    </row>
    <row r="132" spans="2:3" x14ac:dyDescent="0.55000000000000004">
      <c r="B132">
        <f t="shared" si="4"/>
        <v>128</v>
      </c>
      <c r="C132" s="3">
        <f t="shared" si="5"/>
        <v>0.01</v>
      </c>
    </row>
    <row r="133" spans="2:3" x14ac:dyDescent="0.55000000000000004">
      <c r="B133">
        <f t="shared" si="4"/>
        <v>129</v>
      </c>
      <c r="C133" s="3">
        <f t="shared" si="5"/>
        <v>0.01</v>
      </c>
    </row>
    <row r="134" spans="2:3" x14ac:dyDescent="0.55000000000000004">
      <c r="B134">
        <f t="shared" si="4"/>
        <v>130</v>
      </c>
      <c r="C134" s="3">
        <f t="shared" si="5"/>
        <v>0.01</v>
      </c>
    </row>
  </sheetData>
  <phoneticPr fontId="5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M16"/>
  <sheetViews>
    <sheetView topLeftCell="B1" workbookViewId="0">
      <selection activeCell="G26" sqref="G26"/>
    </sheetView>
  </sheetViews>
  <sheetFormatPr defaultRowHeight="18" x14ac:dyDescent="0.55000000000000004"/>
  <cols>
    <col min="3" max="3" width="10.83203125" customWidth="1"/>
    <col min="4" max="4" width="15.08203125" customWidth="1"/>
    <col min="5" max="5" width="17.9140625" customWidth="1"/>
    <col min="6" max="6" width="19" customWidth="1"/>
    <col min="7" max="7" width="19.1640625" customWidth="1"/>
    <col min="8" max="8" width="12.5" customWidth="1"/>
    <col min="9" max="9" width="12.58203125" customWidth="1"/>
  </cols>
  <sheetData>
    <row r="2" spans="3:13" x14ac:dyDescent="0.55000000000000004">
      <c r="J2" t="s">
        <v>85</v>
      </c>
    </row>
    <row r="4" spans="3:13" x14ac:dyDescent="0.55000000000000004">
      <c r="C4" t="s">
        <v>93</v>
      </c>
      <c r="D4" t="s">
        <v>80</v>
      </c>
      <c r="E4" t="s">
        <v>81</v>
      </c>
      <c r="F4" t="s">
        <v>79</v>
      </c>
      <c r="G4" t="s">
        <v>82</v>
      </c>
      <c r="J4" t="s">
        <v>84</v>
      </c>
      <c r="K4" t="s">
        <v>86</v>
      </c>
      <c r="L4" t="s">
        <v>87</v>
      </c>
      <c r="M4" t="s">
        <v>88</v>
      </c>
    </row>
    <row r="5" spans="3:13" x14ac:dyDescent="0.55000000000000004">
      <c r="C5" t="s">
        <v>75</v>
      </c>
      <c r="D5" t="s">
        <v>83</v>
      </c>
      <c r="E5" t="b">
        <v>0</v>
      </c>
      <c r="G5" s="6">
        <v>0.1</v>
      </c>
      <c r="J5">
        <v>0</v>
      </c>
      <c r="K5" s="6">
        <v>0.1</v>
      </c>
      <c r="L5" s="6">
        <v>0.08</v>
      </c>
      <c r="M5" s="6">
        <v>0.05</v>
      </c>
    </row>
    <row r="6" spans="3:13" x14ac:dyDescent="0.55000000000000004">
      <c r="C6" t="s">
        <v>76</v>
      </c>
      <c r="D6" t="s">
        <v>83</v>
      </c>
      <c r="E6" t="b">
        <v>1</v>
      </c>
      <c r="F6" t="s">
        <v>86</v>
      </c>
      <c r="G6" s="6">
        <v>0</v>
      </c>
      <c r="J6">
        <f>J5+1</f>
        <v>1</v>
      </c>
      <c r="K6" s="6">
        <f t="shared" ref="K6:K15" si="0">MAX(0,K5-1%)</f>
        <v>9.0000000000000011E-2</v>
      </c>
      <c r="L6" s="6">
        <f>MAX(0,L5-1%)</f>
        <v>7.0000000000000007E-2</v>
      </c>
      <c r="M6" s="6">
        <f t="shared" ref="M6:M15" si="1">MAX(0,M5-1%)</f>
        <v>0.04</v>
      </c>
    </row>
    <row r="7" spans="3:13" x14ac:dyDescent="0.55000000000000004">
      <c r="C7" t="s">
        <v>77</v>
      </c>
      <c r="D7" t="s">
        <v>90</v>
      </c>
      <c r="E7" t="b">
        <v>0</v>
      </c>
      <c r="G7" s="6">
        <v>0.1</v>
      </c>
      <c r="J7">
        <f t="shared" ref="J7:J15" si="2">J6+1</f>
        <v>2</v>
      </c>
      <c r="K7" s="6">
        <f t="shared" si="0"/>
        <v>8.0000000000000016E-2</v>
      </c>
      <c r="L7" s="6">
        <f t="shared" ref="L7:L15" si="3">MAX(0,L6-1%)</f>
        <v>6.0000000000000005E-2</v>
      </c>
      <c r="M7" s="6">
        <f t="shared" si="1"/>
        <v>0.03</v>
      </c>
    </row>
    <row r="8" spans="3:13" x14ac:dyDescent="0.55000000000000004">
      <c r="C8" t="s">
        <v>89</v>
      </c>
      <c r="D8" t="s">
        <v>90</v>
      </c>
      <c r="E8" t="b">
        <v>1</v>
      </c>
      <c r="F8" t="s">
        <v>92</v>
      </c>
      <c r="G8" s="6">
        <v>0.05</v>
      </c>
      <c r="J8">
        <f t="shared" si="2"/>
        <v>3</v>
      </c>
      <c r="K8" s="6">
        <f t="shared" si="0"/>
        <v>7.0000000000000021E-2</v>
      </c>
      <c r="L8" s="6">
        <f t="shared" si="3"/>
        <v>0.05</v>
      </c>
      <c r="M8" s="6">
        <f t="shared" si="1"/>
        <v>1.9999999999999997E-2</v>
      </c>
    </row>
    <row r="9" spans="3:13" x14ac:dyDescent="0.55000000000000004">
      <c r="J9">
        <f t="shared" si="2"/>
        <v>4</v>
      </c>
      <c r="K9" s="6">
        <f t="shared" si="0"/>
        <v>6.0000000000000019E-2</v>
      </c>
      <c r="L9" s="6">
        <f t="shared" si="3"/>
        <v>0.04</v>
      </c>
      <c r="M9" s="6">
        <f t="shared" si="1"/>
        <v>9.9999999999999967E-3</v>
      </c>
    </row>
    <row r="10" spans="3:13" x14ac:dyDescent="0.55000000000000004">
      <c r="J10">
        <f t="shared" si="2"/>
        <v>5</v>
      </c>
      <c r="K10" s="6">
        <f t="shared" si="0"/>
        <v>5.0000000000000017E-2</v>
      </c>
      <c r="L10" s="6">
        <f t="shared" si="3"/>
        <v>0.03</v>
      </c>
      <c r="M10" s="6">
        <f t="shared" si="1"/>
        <v>0</v>
      </c>
    </row>
    <row r="11" spans="3:13" x14ac:dyDescent="0.55000000000000004">
      <c r="J11">
        <f t="shared" si="2"/>
        <v>6</v>
      </c>
      <c r="K11" s="6">
        <f t="shared" si="0"/>
        <v>4.0000000000000015E-2</v>
      </c>
      <c r="L11" s="6">
        <f t="shared" si="3"/>
        <v>1.9999999999999997E-2</v>
      </c>
      <c r="M11" s="6">
        <f t="shared" si="1"/>
        <v>0</v>
      </c>
    </row>
    <row r="12" spans="3:13" x14ac:dyDescent="0.55000000000000004">
      <c r="J12">
        <f t="shared" si="2"/>
        <v>7</v>
      </c>
      <c r="K12" s="6">
        <f t="shared" si="0"/>
        <v>3.0000000000000013E-2</v>
      </c>
      <c r="L12" s="6">
        <f t="shared" si="3"/>
        <v>9.9999999999999967E-3</v>
      </c>
      <c r="M12" s="6">
        <f t="shared" si="1"/>
        <v>0</v>
      </c>
    </row>
    <row r="13" spans="3:13" x14ac:dyDescent="0.55000000000000004">
      <c r="J13">
        <f t="shared" si="2"/>
        <v>8</v>
      </c>
      <c r="K13" s="6">
        <f t="shared" si="0"/>
        <v>2.0000000000000011E-2</v>
      </c>
      <c r="L13" s="6">
        <f t="shared" si="3"/>
        <v>0</v>
      </c>
      <c r="M13" s="6">
        <f t="shared" si="1"/>
        <v>0</v>
      </c>
    </row>
    <row r="14" spans="3:13" x14ac:dyDescent="0.55000000000000004">
      <c r="J14">
        <f t="shared" si="2"/>
        <v>9</v>
      </c>
      <c r="K14" s="6">
        <f t="shared" si="0"/>
        <v>1.0000000000000011E-2</v>
      </c>
      <c r="L14" s="6">
        <f t="shared" si="3"/>
        <v>0</v>
      </c>
      <c r="M14" s="6">
        <f t="shared" si="1"/>
        <v>0</v>
      </c>
    </row>
    <row r="15" spans="3:13" x14ac:dyDescent="0.55000000000000004">
      <c r="J15">
        <f t="shared" si="2"/>
        <v>10</v>
      </c>
      <c r="K15" s="6">
        <f t="shared" si="0"/>
        <v>1.0408340855860843E-17</v>
      </c>
      <c r="L15" s="6">
        <f t="shared" si="3"/>
        <v>0</v>
      </c>
      <c r="M15" s="6">
        <f t="shared" si="1"/>
        <v>0</v>
      </c>
    </row>
    <row r="16" spans="3:13" x14ac:dyDescent="0.55000000000000004">
      <c r="K16" s="3"/>
    </row>
  </sheetData>
  <phoneticPr fontId="5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3:L768"/>
  <sheetViews>
    <sheetView workbookViewId="0">
      <selection activeCell="J47" sqref="J47"/>
    </sheetView>
  </sheetViews>
  <sheetFormatPr defaultRowHeight="18" x14ac:dyDescent="0.55000000000000004"/>
  <sheetData>
    <row r="3" spans="1:12" x14ac:dyDescent="0.55000000000000004">
      <c r="D3" t="s">
        <v>29</v>
      </c>
      <c r="K3" t="s">
        <v>30</v>
      </c>
    </row>
    <row r="6" spans="1:12" x14ac:dyDescent="0.55000000000000004">
      <c r="A6" t="s">
        <v>31</v>
      </c>
      <c r="B6" t="s">
        <v>27</v>
      </c>
      <c r="C6" t="s">
        <v>28</v>
      </c>
      <c r="D6" t="s">
        <v>32</v>
      </c>
      <c r="G6" t="s">
        <v>31</v>
      </c>
      <c r="H6" t="s">
        <v>27</v>
      </c>
      <c r="I6" t="s">
        <v>33</v>
      </c>
      <c r="J6" t="s">
        <v>34</v>
      </c>
      <c r="K6" t="s">
        <v>32</v>
      </c>
      <c r="L6" t="s">
        <v>35</v>
      </c>
    </row>
    <row r="7" spans="1:12" x14ac:dyDescent="0.55000000000000004">
      <c r="A7">
        <f>B7*12</f>
        <v>0</v>
      </c>
      <c r="B7">
        <v>0</v>
      </c>
      <c r="C7" s="8">
        <v>0</v>
      </c>
      <c r="D7">
        <f>((1+C7)^-B7)</f>
        <v>1</v>
      </c>
      <c r="G7">
        <v>0</v>
      </c>
      <c r="H7">
        <f>INT(G7/12)</f>
        <v>0</v>
      </c>
      <c r="I7">
        <f>VLOOKUP(H7,$B$7:$C$157,2,FALSE)</f>
        <v>0</v>
      </c>
      <c r="J7">
        <f>(1+I7)^(1/12)-1</f>
        <v>0</v>
      </c>
      <c r="K7">
        <f>(1+J7)^(-G7)</f>
        <v>1</v>
      </c>
      <c r="L7">
        <f>(1+I7)^(-G7/12)</f>
        <v>1</v>
      </c>
    </row>
    <row r="8" spans="1:12" x14ac:dyDescent="0.55000000000000004">
      <c r="A8">
        <f t="shared" ref="A8:A71" si="0">B8*12</f>
        <v>12</v>
      </c>
      <c r="B8">
        <v>1</v>
      </c>
      <c r="C8" s="8">
        <v>5.5500000000000002E-3</v>
      </c>
      <c r="D8">
        <f t="shared" ref="D8:D71" si="1">((1+C8)^-B8)</f>
        <v>0.99448063248968233</v>
      </c>
      <c r="G8">
        <f>G7+1</f>
        <v>1</v>
      </c>
      <c r="H8">
        <f t="shared" ref="H8:H55" si="2">INT(G8/12)</f>
        <v>0</v>
      </c>
      <c r="I8">
        <f t="shared" ref="I8:I55" si="3">VLOOKUP(H8,$B$7:$C$157,2,FALSE)</f>
        <v>0</v>
      </c>
      <c r="J8">
        <f t="shared" ref="J8:J55" si="4">(1+I8)^(1/12)-1</f>
        <v>0</v>
      </c>
      <c r="K8">
        <f t="shared" ref="K8:K55" si="5">(1+J8)^(-G8)</f>
        <v>1</v>
      </c>
      <c r="L8">
        <f t="shared" ref="L8:L55" si="6">(1+I8)^(-G8/12)</f>
        <v>1</v>
      </c>
    </row>
    <row r="9" spans="1:12" x14ac:dyDescent="0.55000000000000004">
      <c r="A9">
        <f t="shared" si="0"/>
        <v>24</v>
      </c>
      <c r="B9">
        <v>2</v>
      </c>
      <c r="C9" s="8">
        <v>6.8399999999999997E-3</v>
      </c>
      <c r="D9">
        <f t="shared" si="1"/>
        <v>0.98645908760132517</v>
      </c>
      <c r="G9">
        <f t="shared" ref="G9:G72" si="7">G8+1</f>
        <v>2</v>
      </c>
      <c r="H9">
        <f t="shared" si="2"/>
        <v>0</v>
      </c>
      <c r="I9">
        <f t="shared" si="3"/>
        <v>0</v>
      </c>
      <c r="J9">
        <f t="shared" si="4"/>
        <v>0</v>
      </c>
      <c r="K9">
        <f t="shared" si="5"/>
        <v>1</v>
      </c>
      <c r="L9">
        <f t="shared" si="6"/>
        <v>1</v>
      </c>
    </row>
    <row r="10" spans="1:12" x14ac:dyDescent="0.55000000000000004">
      <c r="A10">
        <f t="shared" si="0"/>
        <v>36</v>
      </c>
      <c r="B10">
        <v>3</v>
      </c>
      <c r="C10" s="8">
        <v>7.8799999999999999E-3</v>
      </c>
      <c r="D10">
        <f t="shared" si="1"/>
        <v>0.97672773056559015</v>
      </c>
      <c r="G10">
        <f t="shared" si="7"/>
        <v>3</v>
      </c>
      <c r="H10">
        <f t="shared" si="2"/>
        <v>0</v>
      </c>
      <c r="I10">
        <f t="shared" si="3"/>
        <v>0</v>
      </c>
      <c r="J10">
        <f t="shared" si="4"/>
        <v>0</v>
      </c>
      <c r="K10">
        <f t="shared" si="5"/>
        <v>1</v>
      </c>
      <c r="L10">
        <f t="shared" si="6"/>
        <v>1</v>
      </c>
    </row>
    <row r="11" spans="1:12" x14ac:dyDescent="0.55000000000000004">
      <c r="A11">
        <f t="shared" si="0"/>
        <v>48</v>
      </c>
      <c r="B11">
        <v>4</v>
      </c>
      <c r="C11" s="8">
        <v>8.6599999999999993E-3</v>
      </c>
      <c r="D11">
        <f t="shared" si="1"/>
        <v>0.9660971609213993</v>
      </c>
      <c r="G11">
        <f t="shared" si="7"/>
        <v>4</v>
      </c>
      <c r="H11">
        <f t="shared" si="2"/>
        <v>0</v>
      </c>
      <c r="I11">
        <f t="shared" si="3"/>
        <v>0</v>
      </c>
      <c r="J11">
        <f t="shared" si="4"/>
        <v>0</v>
      </c>
      <c r="K11">
        <f t="shared" si="5"/>
        <v>1</v>
      </c>
      <c r="L11">
        <f t="shared" si="6"/>
        <v>1</v>
      </c>
    </row>
    <row r="12" spans="1:12" x14ac:dyDescent="0.55000000000000004">
      <c r="A12">
        <f t="shared" si="0"/>
        <v>60</v>
      </c>
      <c r="B12">
        <v>5</v>
      </c>
      <c r="C12" s="8">
        <v>9.3699999999999999E-3</v>
      </c>
      <c r="D12">
        <f t="shared" si="1"/>
        <v>0.954438691126829</v>
      </c>
      <c r="G12">
        <f t="shared" si="7"/>
        <v>5</v>
      </c>
      <c r="H12">
        <f t="shared" si="2"/>
        <v>0</v>
      </c>
      <c r="I12">
        <f t="shared" si="3"/>
        <v>0</v>
      </c>
      <c r="J12">
        <f t="shared" si="4"/>
        <v>0</v>
      </c>
      <c r="K12">
        <f t="shared" si="5"/>
        <v>1</v>
      </c>
      <c r="L12">
        <f t="shared" si="6"/>
        <v>1</v>
      </c>
    </row>
    <row r="13" spans="1:12" x14ac:dyDescent="0.55000000000000004">
      <c r="A13">
        <f t="shared" si="0"/>
        <v>72</v>
      </c>
      <c r="B13">
        <v>6</v>
      </c>
      <c r="C13" s="8">
        <v>9.9699999999999997E-3</v>
      </c>
      <c r="D13">
        <f t="shared" si="1"/>
        <v>0.94221314195926942</v>
      </c>
      <c r="G13">
        <f t="shared" si="7"/>
        <v>6</v>
      </c>
      <c r="H13">
        <f t="shared" si="2"/>
        <v>0</v>
      </c>
      <c r="I13">
        <f t="shared" si="3"/>
        <v>0</v>
      </c>
      <c r="J13">
        <f t="shared" si="4"/>
        <v>0</v>
      </c>
      <c r="K13">
        <f t="shared" si="5"/>
        <v>1</v>
      </c>
      <c r="L13">
        <f t="shared" si="6"/>
        <v>1</v>
      </c>
    </row>
    <row r="14" spans="1:12" x14ac:dyDescent="0.55000000000000004">
      <c r="A14">
        <f t="shared" si="0"/>
        <v>84</v>
      </c>
      <c r="B14">
        <v>7</v>
      </c>
      <c r="C14" s="8">
        <v>1.0500000000000001E-2</v>
      </c>
      <c r="D14">
        <f t="shared" si="1"/>
        <v>0.92949225431345539</v>
      </c>
      <c r="G14">
        <f t="shared" si="7"/>
        <v>7</v>
      </c>
      <c r="H14">
        <f t="shared" si="2"/>
        <v>0</v>
      </c>
      <c r="I14">
        <f t="shared" si="3"/>
        <v>0</v>
      </c>
      <c r="J14">
        <f t="shared" si="4"/>
        <v>0</v>
      </c>
      <c r="K14">
        <f t="shared" si="5"/>
        <v>1</v>
      </c>
      <c r="L14">
        <f t="shared" si="6"/>
        <v>1</v>
      </c>
    </row>
    <row r="15" spans="1:12" x14ac:dyDescent="0.55000000000000004">
      <c r="A15">
        <f t="shared" si="0"/>
        <v>96</v>
      </c>
      <c r="B15">
        <v>8</v>
      </c>
      <c r="C15" s="8">
        <v>1.098E-2</v>
      </c>
      <c r="D15">
        <f t="shared" si="1"/>
        <v>0.91634599704952713</v>
      </c>
      <c r="G15">
        <f t="shared" si="7"/>
        <v>8</v>
      </c>
      <c r="H15">
        <f t="shared" si="2"/>
        <v>0</v>
      </c>
      <c r="I15">
        <f t="shared" si="3"/>
        <v>0</v>
      </c>
      <c r="J15">
        <f t="shared" si="4"/>
        <v>0</v>
      </c>
      <c r="K15">
        <f t="shared" si="5"/>
        <v>1</v>
      </c>
      <c r="L15">
        <f t="shared" si="6"/>
        <v>1</v>
      </c>
    </row>
    <row r="16" spans="1:12" x14ac:dyDescent="0.55000000000000004">
      <c r="A16">
        <f t="shared" si="0"/>
        <v>108</v>
      </c>
      <c r="B16">
        <v>9</v>
      </c>
      <c r="C16" s="8">
        <v>1.1440000000000001E-2</v>
      </c>
      <c r="D16">
        <f t="shared" si="1"/>
        <v>0.90269050769404968</v>
      </c>
      <c r="G16">
        <f t="shared" si="7"/>
        <v>9</v>
      </c>
      <c r="H16">
        <f t="shared" si="2"/>
        <v>0</v>
      </c>
      <c r="I16">
        <f t="shared" si="3"/>
        <v>0</v>
      </c>
      <c r="J16">
        <f t="shared" si="4"/>
        <v>0</v>
      </c>
      <c r="K16">
        <f t="shared" si="5"/>
        <v>1</v>
      </c>
      <c r="L16">
        <f t="shared" si="6"/>
        <v>1</v>
      </c>
    </row>
    <row r="17" spans="1:12" x14ac:dyDescent="0.55000000000000004">
      <c r="A17">
        <f t="shared" si="0"/>
        <v>120</v>
      </c>
      <c r="B17">
        <v>10</v>
      </c>
      <c r="C17" s="8">
        <v>1.188E-2</v>
      </c>
      <c r="D17">
        <f t="shared" si="1"/>
        <v>0.88860730510999519</v>
      </c>
      <c r="G17">
        <f t="shared" si="7"/>
        <v>10</v>
      </c>
      <c r="H17">
        <f t="shared" si="2"/>
        <v>0</v>
      </c>
      <c r="I17">
        <f t="shared" si="3"/>
        <v>0</v>
      </c>
      <c r="J17">
        <f t="shared" si="4"/>
        <v>0</v>
      </c>
      <c r="K17">
        <f t="shared" si="5"/>
        <v>1</v>
      </c>
      <c r="L17">
        <f t="shared" si="6"/>
        <v>1</v>
      </c>
    </row>
    <row r="18" spans="1:12" x14ac:dyDescent="0.55000000000000004">
      <c r="A18">
        <f t="shared" si="0"/>
        <v>132</v>
      </c>
      <c r="B18">
        <v>11</v>
      </c>
      <c r="C18" s="8">
        <v>1.226E-2</v>
      </c>
      <c r="D18">
        <f t="shared" si="1"/>
        <v>0.87455507863788262</v>
      </c>
      <c r="G18">
        <f t="shared" si="7"/>
        <v>11</v>
      </c>
      <c r="H18">
        <f t="shared" si="2"/>
        <v>0</v>
      </c>
      <c r="I18">
        <f t="shared" si="3"/>
        <v>0</v>
      </c>
      <c r="J18">
        <f t="shared" si="4"/>
        <v>0</v>
      </c>
      <c r="K18">
        <f t="shared" si="5"/>
        <v>1</v>
      </c>
      <c r="L18">
        <f t="shared" si="6"/>
        <v>1</v>
      </c>
    </row>
    <row r="19" spans="1:12" x14ac:dyDescent="0.55000000000000004">
      <c r="A19">
        <f t="shared" si="0"/>
        <v>144</v>
      </c>
      <c r="B19">
        <v>12</v>
      </c>
      <c r="C19" s="8">
        <v>1.259E-2</v>
      </c>
      <c r="D19">
        <f t="shared" si="1"/>
        <v>0.86059018864180681</v>
      </c>
      <c r="G19">
        <f t="shared" si="7"/>
        <v>12</v>
      </c>
      <c r="H19">
        <f t="shared" si="2"/>
        <v>1</v>
      </c>
      <c r="I19">
        <f t="shared" si="3"/>
        <v>5.5500000000000002E-3</v>
      </c>
      <c r="J19">
        <f t="shared" si="4"/>
        <v>4.6132767043349787E-4</v>
      </c>
      <c r="K19">
        <f t="shared" si="5"/>
        <v>0.99448063248968344</v>
      </c>
      <c r="L19">
        <f t="shared" si="6"/>
        <v>0.99448063248968233</v>
      </c>
    </row>
    <row r="20" spans="1:12" x14ac:dyDescent="0.55000000000000004">
      <c r="A20">
        <f t="shared" si="0"/>
        <v>156</v>
      </c>
      <c r="B20">
        <v>13</v>
      </c>
      <c r="C20" s="8">
        <v>1.285E-2</v>
      </c>
      <c r="D20">
        <f t="shared" si="1"/>
        <v>0.84705825334419083</v>
      </c>
      <c r="G20">
        <f t="shared" si="7"/>
        <v>13</v>
      </c>
      <c r="H20">
        <f t="shared" si="2"/>
        <v>1</v>
      </c>
      <c r="I20">
        <f t="shared" si="3"/>
        <v>5.5500000000000002E-3</v>
      </c>
      <c r="J20">
        <f t="shared" si="4"/>
        <v>4.6132767043349787E-4</v>
      </c>
      <c r="K20">
        <f t="shared" si="5"/>
        <v>0.99402206260718129</v>
      </c>
      <c r="L20">
        <f t="shared" si="6"/>
        <v>0.99402206260718018</v>
      </c>
    </row>
    <row r="21" spans="1:12" x14ac:dyDescent="0.55000000000000004">
      <c r="A21">
        <f t="shared" si="0"/>
        <v>168</v>
      </c>
      <c r="B21">
        <v>14</v>
      </c>
      <c r="C21" s="8">
        <v>1.308E-2</v>
      </c>
      <c r="D21">
        <f t="shared" si="1"/>
        <v>0.83365741288903239</v>
      </c>
      <c r="G21">
        <f t="shared" si="7"/>
        <v>14</v>
      </c>
      <c r="H21">
        <f t="shared" si="2"/>
        <v>1</v>
      </c>
      <c r="I21">
        <f t="shared" si="3"/>
        <v>5.5500000000000002E-3</v>
      </c>
      <c r="J21">
        <f t="shared" si="4"/>
        <v>4.6132767043349787E-4</v>
      </c>
      <c r="K21">
        <f t="shared" si="5"/>
        <v>0.99356370417810547</v>
      </c>
      <c r="L21">
        <f t="shared" si="6"/>
        <v>0.99356370417810436</v>
      </c>
    </row>
    <row r="22" spans="1:12" x14ac:dyDescent="0.55000000000000004">
      <c r="A22">
        <f t="shared" si="0"/>
        <v>180</v>
      </c>
      <c r="B22">
        <v>15</v>
      </c>
      <c r="C22" s="8">
        <v>1.3299999999999999E-2</v>
      </c>
      <c r="D22">
        <f t="shared" si="1"/>
        <v>0.82021812165154306</v>
      </c>
      <c r="G22">
        <f t="shared" si="7"/>
        <v>15</v>
      </c>
      <c r="H22">
        <f t="shared" si="2"/>
        <v>1</v>
      </c>
      <c r="I22">
        <f t="shared" si="3"/>
        <v>5.5500000000000002E-3</v>
      </c>
      <c r="J22">
        <f t="shared" si="4"/>
        <v>4.6132767043349787E-4</v>
      </c>
      <c r="K22">
        <f t="shared" si="5"/>
        <v>0.99310555710495174</v>
      </c>
      <c r="L22">
        <f t="shared" si="6"/>
        <v>0.99310555710495041</v>
      </c>
    </row>
    <row r="23" spans="1:12" x14ac:dyDescent="0.55000000000000004">
      <c r="A23">
        <f t="shared" si="0"/>
        <v>192</v>
      </c>
      <c r="B23">
        <v>16</v>
      </c>
      <c r="C23" s="8">
        <v>1.345E-2</v>
      </c>
      <c r="D23">
        <f t="shared" si="1"/>
        <v>0.80753762767632986</v>
      </c>
      <c r="G23">
        <f t="shared" si="7"/>
        <v>16</v>
      </c>
      <c r="H23">
        <f t="shared" si="2"/>
        <v>1</v>
      </c>
      <c r="I23">
        <f t="shared" si="3"/>
        <v>5.5500000000000002E-3</v>
      </c>
      <c r="J23">
        <f t="shared" si="4"/>
        <v>4.6132767043349787E-4</v>
      </c>
      <c r="K23">
        <f t="shared" si="5"/>
        <v>0.99264762129026063</v>
      </c>
      <c r="L23">
        <f t="shared" si="6"/>
        <v>0.9926476212902593</v>
      </c>
    </row>
    <row r="24" spans="1:12" x14ac:dyDescent="0.55000000000000004">
      <c r="A24">
        <f t="shared" si="0"/>
        <v>204</v>
      </c>
      <c r="B24">
        <v>17</v>
      </c>
      <c r="C24" s="8">
        <v>1.358E-2</v>
      </c>
      <c r="D24">
        <f t="shared" si="1"/>
        <v>0.79508479545226818</v>
      </c>
      <c r="G24">
        <f t="shared" si="7"/>
        <v>17</v>
      </c>
      <c r="H24">
        <f t="shared" si="2"/>
        <v>1</v>
      </c>
      <c r="I24">
        <f t="shared" si="3"/>
        <v>5.5500000000000002E-3</v>
      </c>
      <c r="J24">
        <f t="shared" si="4"/>
        <v>4.6132767043349787E-4</v>
      </c>
      <c r="K24">
        <f t="shared" si="5"/>
        <v>0.9921898966366175</v>
      </c>
      <c r="L24">
        <f t="shared" si="6"/>
        <v>0.99218989663661628</v>
      </c>
    </row>
    <row r="25" spans="1:12" x14ac:dyDescent="0.55000000000000004">
      <c r="A25">
        <f t="shared" si="0"/>
        <v>216</v>
      </c>
      <c r="B25">
        <v>18</v>
      </c>
      <c r="C25" s="8">
        <v>1.3679999999999999E-2</v>
      </c>
      <c r="D25">
        <f t="shared" si="1"/>
        <v>0.78304045069802375</v>
      </c>
      <c r="G25">
        <f t="shared" si="7"/>
        <v>18</v>
      </c>
      <c r="H25">
        <f t="shared" si="2"/>
        <v>1</v>
      </c>
      <c r="I25">
        <f t="shared" si="3"/>
        <v>5.5500000000000002E-3</v>
      </c>
      <c r="J25">
        <f t="shared" si="4"/>
        <v>4.6132767043349787E-4</v>
      </c>
      <c r="K25">
        <f t="shared" si="5"/>
        <v>0.99173238304665323</v>
      </c>
      <c r="L25">
        <f t="shared" si="6"/>
        <v>0.99173238304665179</v>
      </c>
    </row>
    <row r="26" spans="1:12" x14ac:dyDescent="0.55000000000000004">
      <c r="A26">
        <f t="shared" si="0"/>
        <v>228</v>
      </c>
      <c r="B26">
        <v>19</v>
      </c>
      <c r="C26" s="8">
        <v>1.375E-2</v>
      </c>
      <c r="D26">
        <f t="shared" si="1"/>
        <v>0.77146019523494902</v>
      </c>
      <c r="G26">
        <f t="shared" si="7"/>
        <v>19</v>
      </c>
      <c r="H26">
        <f t="shared" si="2"/>
        <v>1</v>
      </c>
      <c r="I26">
        <f t="shared" si="3"/>
        <v>5.5500000000000002E-3</v>
      </c>
      <c r="J26">
        <f t="shared" si="4"/>
        <v>4.6132767043349787E-4</v>
      </c>
      <c r="K26">
        <f t="shared" si="5"/>
        <v>0.99127508042304291</v>
      </c>
      <c r="L26">
        <f t="shared" si="6"/>
        <v>0.99127508042304135</v>
      </c>
    </row>
    <row r="27" spans="1:12" x14ac:dyDescent="0.55000000000000004">
      <c r="A27">
        <f t="shared" si="0"/>
        <v>240</v>
      </c>
      <c r="B27">
        <v>20</v>
      </c>
      <c r="C27" s="8">
        <v>1.3780000000000001E-2</v>
      </c>
      <c r="D27">
        <f t="shared" si="1"/>
        <v>0.76054622854314824</v>
      </c>
      <c r="G27">
        <f t="shared" si="7"/>
        <v>20</v>
      </c>
      <c r="H27">
        <f t="shared" si="2"/>
        <v>1</v>
      </c>
      <c r="I27">
        <f t="shared" si="3"/>
        <v>5.5500000000000002E-3</v>
      </c>
      <c r="J27">
        <f t="shared" si="4"/>
        <v>4.6132767043349787E-4</v>
      </c>
      <c r="K27">
        <f t="shared" si="5"/>
        <v>0.9908179886685069</v>
      </c>
      <c r="L27">
        <f t="shared" si="6"/>
        <v>0.99081798866850535</v>
      </c>
    </row>
    <row r="28" spans="1:12" x14ac:dyDescent="0.55000000000000004">
      <c r="A28">
        <f t="shared" si="0"/>
        <v>252</v>
      </c>
      <c r="B28">
        <v>21</v>
      </c>
      <c r="C28" s="8">
        <v>1.379E-2</v>
      </c>
      <c r="D28">
        <f t="shared" si="1"/>
        <v>0.75005297192789389</v>
      </c>
      <c r="G28">
        <f t="shared" si="7"/>
        <v>21</v>
      </c>
      <c r="H28">
        <f t="shared" si="2"/>
        <v>1</v>
      </c>
      <c r="I28">
        <f t="shared" si="3"/>
        <v>5.5500000000000002E-3</v>
      </c>
      <c r="J28">
        <f t="shared" si="4"/>
        <v>4.6132767043349787E-4</v>
      </c>
      <c r="K28">
        <f t="shared" si="5"/>
        <v>0.99036110768581043</v>
      </c>
      <c r="L28">
        <f t="shared" si="6"/>
        <v>0.99036110768580843</v>
      </c>
    </row>
    <row r="29" spans="1:12" x14ac:dyDescent="0.55000000000000004">
      <c r="A29">
        <f t="shared" si="0"/>
        <v>264</v>
      </c>
      <c r="B29">
        <v>22</v>
      </c>
      <c r="C29" s="8">
        <v>1.376E-2</v>
      </c>
      <c r="D29">
        <f t="shared" si="1"/>
        <v>0.7403322575941701</v>
      </c>
      <c r="G29">
        <f t="shared" si="7"/>
        <v>22</v>
      </c>
      <c r="H29">
        <f t="shared" si="2"/>
        <v>1</v>
      </c>
      <c r="I29">
        <f t="shared" si="3"/>
        <v>5.5500000000000002E-3</v>
      </c>
      <c r="J29">
        <f t="shared" si="4"/>
        <v>4.6132767043349787E-4</v>
      </c>
      <c r="K29">
        <f t="shared" si="5"/>
        <v>0.98990443737776301</v>
      </c>
      <c r="L29">
        <f t="shared" si="6"/>
        <v>0.98990443737776135</v>
      </c>
    </row>
    <row r="30" spans="1:12" x14ac:dyDescent="0.55000000000000004">
      <c r="A30">
        <f t="shared" si="0"/>
        <v>276</v>
      </c>
      <c r="B30">
        <v>23</v>
      </c>
      <c r="C30" s="8">
        <v>1.3729999999999999E-2</v>
      </c>
      <c r="D30">
        <f t="shared" si="1"/>
        <v>0.73078078858119266</v>
      </c>
      <c r="G30">
        <f t="shared" si="7"/>
        <v>23</v>
      </c>
      <c r="H30">
        <f t="shared" si="2"/>
        <v>1</v>
      </c>
      <c r="I30">
        <f t="shared" si="3"/>
        <v>5.5500000000000002E-3</v>
      </c>
      <c r="J30">
        <f t="shared" si="4"/>
        <v>4.6132767043349787E-4</v>
      </c>
      <c r="K30">
        <f t="shared" si="5"/>
        <v>0.98944797764722014</v>
      </c>
      <c r="L30">
        <f t="shared" si="6"/>
        <v>0.98944797764721815</v>
      </c>
    </row>
    <row r="31" spans="1:12" x14ac:dyDescent="0.55000000000000004">
      <c r="A31">
        <f t="shared" si="0"/>
        <v>288</v>
      </c>
      <c r="B31">
        <v>24</v>
      </c>
      <c r="C31" s="8">
        <v>1.3690000000000001E-2</v>
      </c>
      <c r="D31">
        <f t="shared" si="1"/>
        <v>0.72156607555937902</v>
      </c>
      <c r="G31">
        <f t="shared" si="7"/>
        <v>24</v>
      </c>
      <c r="H31">
        <f t="shared" si="2"/>
        <v>2</v>
      </c>
      <c r="I31">
        <f t="shared" si="3"/>
        <v>6.8399999999999997E-3</v>
      </c>
      <c r="J31">
        <f t="shared" si="4"/>
        <v>5.6822082023177956E-4</v>
      </c>
      <c r="K31">
        <f t="shared" si="5"/>
        <v>0.98645908760132384</v>
      </c>
      <c r="L31">
        <f t="shared" si="6"/>
        <v>0.98645908760132517</v>
      </c>
    </row>
    <row r="32" spans="1:12" x14ac:dyDescent="0.55000000000000004">
      <c r="A32">
        <f t="shared" si="0"/>
        <v>300</v>
      </c>
      <c r="B32">
        <v>25</v>
      </c>
      <c r="C32" s="8">
        <v>1.3650000000000001E-2</v>
      </c>
      <c r="D32">
        <f t="shared" si="1"/>
        <v>0.71252381110596608</v>
      </c>
      <c r="G32">
        <f t="shared" si="7"/>
        <v>25</v>
      </c>
      <c r="H32">
        <f t="shared" si="2"/>
        <v>2</v>
      </c>
      <c r="I32">
        <f t="shared" si="3"/>
        <v>6.8399999999999997E-3</v>
      </c>
      <c r="J32">
        <f t="shared" si="4"/>
        <v>5.6822082023177956E-4</v>
      </c>
      <c r="K32">
        <f t="shared" si="5"/>
        <v>0.9858988793314446</v>
      </c>
      <c r="L32">
        <f t="shared" si="6"/>
        <v>0.98589887933144571</v>
      </c>
    </row>
    <row r="33" spans="1:12" x14ac:dyDescent="0.55000000000000004">
      <c r="A33">
        <f t="shared" si="0"/>
        <v>312</v>
      </c>
      <c r="B33">
        <v>26</v>
      </c>
      <c r="C33" s="8">
        <v>1.3610000000000001E-2</v>
      </c>
      <c r="D33">
        <f t="shared" si="1"/>
        <v>0.70365041847200116</v>
      </c>
      <c r="G33">
        <f t="shared" si="7"/>
        <v>26</v>
      </c>
      <c r="H33">
        <f t="shared" si="2"/>
        <v>2</v>
      </c>
      <c r="I33">
        <f t="shared" si="3"/>
        <v>6.8399999999999997E-3</v>
      </c>
      <c r="J33">
        <f t="shared" si="4"/>
        <v>5.6822082023177956E-4</v>
      </c>
      <c r="K33">
        <f t="shared" si="5"/>
        <v>0.98533898920279328</v>
      </c>
      <c r="L33">
        <f t="shared" si="6"/>
        <v>0.98533898920279461</v>
      </c>
    </row>
    <row r="34" spans="1:12" x14ac:dyDescent="0.55000000000000004">
      <c r="A34">
        <f t="shared" si="0"/>
        <v>324</v>
      </c>
      <c r="B34">
        <v>27</v>
      </c>
      <c r="C34" s="8">
        <v>1.3559999999999999E-2</v>
      </c>
      <c r="D34">
        <f t="shared" si="1"/>
        <v>0.6951275531337382</v>
      </c>
      <c r="G34">
        <f t="shared" si="7"/>
        <v>27</v>
      </c>
      <c r="H34">
        <f t="shared" si="2"/>
        <v>2</v>
      </c>
      <c r="I34">
        <f t="shared" si="3"/>
        <v>6.8399999999999997E-3</v>
      </c>
      <c r="J34">
        <f t="shared" si="4"/>
        <v>5.6822082023177956E-4</v>
      </c>
      <c r="K34">
        <f t="shared" si="5"/>
        <v>0.98477941703469851</v>
      </c>
      <c r="L34">
        <f t="shared" si="6"/>
        <v>0.98477941703469984</v>
      </c>
    </row>
    <row r="35" spans="1:12" x14ac:dyDescent="0.55000000000000004">
      <c r="A35">
        <f t="shared" si="0"/>
        <v>336</v>
      </c>
      <c r="B35">
        <v>28</v>
      </c>
      <c r="C35" s="8">
        <v>1.3509999999999999E-2</v>
      </c>
      <c r="D35">
        <f t="shared" si="1"/>
        <v>0.68677572032791401</v>
      </c>
      <c r="G35">
        <f t="shared" si="7"/>
        <v>28</v>
      </c>
      <c r="H35">
        <f t="shared" si="2"/>
        <v>2</v>
      </c>
      <c r="I35">
        <f t="shared" si="3"/>
        <v>6.8399999999999997E-3</v>
      </c>
      <c r="J35">
        <f t="shared" si="4"/>
        <v>5.6822082023177956E-4</v>
      </c>
      <c r="K35">
        <f t="shared" si="5"/>
        <v>0.98422016264659073</v>
      </c>
      <c r="L35">
        <f t="shared" si="6"/>
        <v>0.98422016264659207</v>
      </c>
    </row>
    <row r="36" spans="1:12" x14ac:dyDescent="0.55000000000000004">
      <c r="A36">
        <f t="shared" si="0"/>
        <v>348</v>
      </c>
      <c r="B36">
        <v>29</v>
      </c>
      <c r="C36" s="8">
        <v>1.346E-2</v>
      </c>
      <c r="D36">
        <f t="shared" si="1"/>
        <v>0.67859123079728567</v>
      </c>
      <c r="G36">
        <f t="shared" si="7"/>
        <v>29</v>
      </c>
      <c r="H36">
        <f t="shared" si="2"/>
        <v>2</v>
      </c>
      <c r="I36">
        <f t="shared" si="3"/>
        <v>6.8399999999999997E-3</v>
      </c>
      <c r="J36">
        <f t="shared" si="4"/>
        <v>5.6822082023177956E-4</v>
      </c>
      <c r="K36">
        <f t="shared" si="5"/>
        <v>0.98366122585800342</v>
      </c>
      <c r="L36">
        <f t="shared" si="6"/>
        <v>0.98366122585800486</v>
      </c>
    </row>
    <row r="37" spans="1:12" x14ac:dyDescent="0.55000000000000004">
      <c r="A37">
        <f t="shared" si="0"/>
        <v>360</v>
      </c>
      <c r="B37">
        <v>30</v>
      </c>
      <c r="C37" s="8">
        <v>1.34E-2</v>
      </c>
      <c r="D37">
        <f t="shared" si="1"/>
        <v>0.67076902802957938</v>
      </c>
      <c r="G37">
        <f t="shared" si="7"/>
        <v>30</v>
      </c>
      <c r="H37">
        <f t="shared" si="2"/>
        <v>2</v>
      </c>
      <c r="I37">
        <f t="shared" si="3"/>
        <v>6.8399999999999997E-3</v>
      </c>
      <c r="J37">
        <f t="shared" si="4"/>
        <v>5.6822082023177956E-4</v>
      </c>
      <c r="K37">
        <f t="shared" si="5"/>
        <v>0.98310260648857262</v>
      </c>
      <c r="L37">
        <f t="shared" si="6"/>
        <v>0.98310260648857395</v>
      </c>
    </row>
    <row r="38" spans="1:12" x14ac:dyDescent="0.55000000000000004">
      <c r="A38">
        <f t="shared" si="0"/>
        <v>372</v>
      </c>
      <c r="B38">
        <v>31</v>
      </c>
      <c r="C38" s="8">
        <v>1.333E-2</v>
      </c>
      <c r="D38">
        <f t="shared" si="1"/>
        <v>0.66331847120671883</v>
      </c>
      <c r="G38">
        <f t="shared" si="7"/>
        <v>31</v>
      </c>
      <c r="H38">
        <f t="shared" si="2"/>
        <v>2</v>
      </c>
      <c r="I38">
        <f t="shared" si="3"/>
        <v>6.8399999999999997E-3</v>
      </c>
      <c r="J38">
        <f t="shared" si="4"/>
        <v>5.6822082023177956E-4</v>
      </c>
      <c r="K38">
        <f t="shared" si="5"/>
        <v>0.98254430435803619</v>
      </c>
      <c r="L38">
        <f t="shared" si="6"/>
        <v>0.98254430435803752</v>
      </c>
    </row>
    <row r="39" spans="1:12" x14ac:dyDescent="0.55000000000000004">
      <c r="A39">
        <f t="shared" si="0"/>
        <v>384</v>
      </c>
      <c r="B39">
        <v>32</v>
      </c>
      <c r="C39" s="8">
        <v>1.325E-2</v>
      </c>
      <c r="D39">
        <f t="shared" si="1"/>
        <v>0.6562486194058792</v>
      </c>
      <c r="G39">
        <f t="shared" si="7"/>
        <v>32</v>
      </c>
      <c r="H39">
        <f t="shared" si="2"/>
        <v>2</v>
      </c>
      <c r="I39">
        <f t="shared" si="3"/>
        <v>6.8399999999999997E-3</v>
      </c>
      <c r="J39">
        <f t="shared" si="4"/>
        <v>5.6822082023177956E-4</v>
      </c>
      <c r="K39">
        <f t="shared" si="5"/>
        <v>0.98198631928623492</v>
      </c>
      <c r="L39">
        <f t="shared" si="6"/>
        <v>0.98198631928623636</v>
      </c>
    </row>
    <row r="40" spans="1:12" x14ac:dyDescent="0.55000000000000004">
      <c r="A40">
        <f t="shared" si="0"/>
        <v>396</v>
      </c>
      <c r="B40">
        <v>33</v>
      </c>
      <c r="C40" s="8">
        <v>1.316E-2</v>
      </c>
      <c r="D40">
        <f t="shared" si="1"/>
        <v>0.64956831786735325</v>
      </c>
      <c r="G40">
        <f t="shared" si="7"/>
        <v>33</v>
      </c>
      <c r="H40">
        <f t="shared" si="2"/>
        <v>2</v>
      </c>
      <c r="I40">
        <f t="shared" si="3"/>
        <v>6.8399999999999997E-3</v>
      </c>
      <c r="J40">
        <f t="shared" si="4"/>
        <v>5.6822082023177956E-4</v>
      </c>
      <c r="K40">
        <f t="shared" si="5"/>
        <v>0.98142865109311184</v>
      </c>
      <c r="L40">
        <f t="shared" si="6"/>
        <v>0.98142865109311339</v>
      </c>
    </row>
    <row r="41" spans="1:12" x14ac:dyDescent="0.55000000000000004">
      <c r="A41">
        <f t="shared" si="0"/>
        <v>408</v>
      </c>
      <c r="B41">
        <v>34</v>
      </c>
      <c r="C41" s="8">
        <v>1.306E-2</v>
      </c>
      <c r="D41">
        <f t="shared" si="1"/>
        <v>0.64328628550734857</v>
      </c>
      <c r="G41">
        <f t="shared" si="7"/>
        <v>34</v>
      </c>
      <c r="H41">
        <f t="shared" si="2"/>
        <v>2</v>
      </c>
      <c r="I41">
        <f t="shared" si="3"/>
        <v>6.8399999999999997E-3</v>
      </c>
      <c r="J41">
        <f t="shared" si="4"/>
        <v>5.6822082023177956E-4</v>
      </c>
      <c r="K41">
        <f t="shared" si="5"/>
        <v>0.980871299598712</v>
      </c>
      <c r="L41">
        <f t="shared" si="6"/>
        <v>0.98087129959871344</v>
      </c>
    </row>
    <row r="42" spans="1:12" x14ac:dyDescent="0.55000000000000004">
      <c r="A42">
        <f t="shared" si="0"/>
        <v>420</v>
      </c>
      <c r="B42">
        <v>35</v>
      </c>
      <c r="C42" s="8">
        <v>1.295E-2</v>
      </c>
      <c r="D42">
        <f t="shared" si="1"/>
        <v>0.63741120384403849</v>
      </c>
      <c r="G42">
        <f t="shared" si="7"/>
        <v>35</v>
      </c>
      <c r="H42">
        <f t="shared" si="2"/>
        <v>2</v>
      </c>
      <c r="I42">
        <f t="shared" si="3"/>
        <v>6.8399999999999997E-3</v>
      </c>
      <c r="J42">
        <f t="shared" si="4"/>
        <v>5.6822082023177956E-4</v>
      </c>
      <c r="K42">
        <f t="shared" si="5"/>
        <v>0.98031426462318283</v>
      </c>
      <c r="L42">
        <f t="shared" si="6"/>
        <v>0.98031426462318438</v>
      </c>
    </row>
    <row r="43" spans="1:12" x14ac:dyDescent="0.55000000000000004">
      <c r="A43">
        <f t="shared" si="0"/>
        <v>432</v>
      </c>
      <c r="B43">
        <v>36</v>
      </c>
      <c r="C43" s="8">
        <v>1.2829999999999999E-2</v>
      </c>
      <c r="D43">
        <f t="shared" si="1"/>
        <v>0.63195180756349012</v>
      </c>
      <c r="G43">
        <f t="shared" si="7"/>
        <v>36</v>
      </c>
      <c r="H43">
        <f t="shared" si="2"/>
        <v>3</v>
      </c>
      <c r="I43">
        <f t="shared" si="3"/>
        <v>7.8799999999999999E-3</v>
      </c>
      <c r="J43">
        <f t="shared" si="4"/>
        <v>6.5430687736722781E-4</v>
      </c>
      <c r="K43">
        <f t="shared" si="5"/>
        <v>0.97672773056559192</v>
      </c>
      <c r="L43">
        <f t="shared" si="6"/>
        <v>0.97672773056559015</v>
      </c>
    </row>
    <row r="44" spans="1:12" x14ac:dyDescent="0.55000000000000004">
      <c r="A44">
        <f t="shared" si="0"/>
        <v>444</v>
      </c>
      <c r="B44">
        <v>37</v>
      </c>
      <c r="C44" s="8">
        <v>1.2710000000000001E-2</v>
      </c>
      <c r="D44">
        <f t="shared" si="1"/>
        <v>0.62668796963802442</v>
      </c>
      <c r="G44">
        <f t="shared" si="7"/>
        <v>37</v>
      </c>
      <c r="H44">
        <f t="shared" si="2"/>
        <v>3</v>
      </c>
      <c r="I44">
        <f t="shared" si="3"/>
        <v>7.8799999999999999E-3</v>
      </c>
      <c r="J44">
        <f t="shared" si="4"/>
        <v>6.5430687736722781E-4</v>
      </c>
      <c r="K44">
        <f t="shared" si="5"/>
        <v>0.97608906877496926</v>
      </c>
      <c r="L44">
        <f t="shared" si="6"/>
        <v>0.97608906877496771</v>
      </c>
    </row>
    <row r="45" spans="1:12" x14ac:dyDescent="0.55000000000000004">
      <c r="A45">
        <f t="shared" si="0"/>
        <v>456</v>
      </c>
      <c r="B45">
        <v>38</v>
      </c>
      <c r="C45" s="8">
        <v>1.26E-2</v>
      </c>
      <c r="D45">
        <f t="shared" si="1"/>
        <v>0.62138236552947634</v>
      </c>
      <c r="G45">
        <f t="shared" si="7"/>
        <v>38</v>
      </c>
      <c r="H45">
        <f t="shared" si="2"/>
        <v>3</v>
      </c>
      <c r="I45">
        <f t="shared" si="3"/>
        <v>7.8799999999999999E-3</v>
      </c>
      <c r="J45">
        <f t="shared" si="4"/>
        <v>6.5430687736722781E-4</v>
      </c>
      <c r="K45">
        <f t="shared" si="5"/>
        <v>0.97545082459190524</v>
      </c>
      <c r="L45">
        <f t="shared" si="6"/>
        <v>0.9754508245919038</v>
      </c>
    </row>
    <row r="46" spans="1:12" x14ac:dyDescent="0.55000000000000004">
      <c r="A46">
        <f t="shared" si="0"/>
        <v>468</v>
      </c>
      <c r="B46">
        <v>39</v>
      </c>
      <c r="C46" s="8">
        <v>1.2500000000000001E-2</v>
      </c>
      <c r="D46">
        <f t="shared" si="1"/>
        <v>0.61601850214887088</v>
      </c>
      <c r="G46">
        <f t="shared" si="7"/>
        <v>39</v>
      </c>
      <c r="H46">
        <f t="shared" si="2"/>
        <v>3</v>
      </c>
      <c r="I46">
        <f t="shared" si="3"/>
        <v>7.8799999999999999E-3</v>
      </c>
      <c r="J46">
        <f t="shared" si="4"/>
        <v>6.5430687736722781E-4</v>
      </c>
      <c r="K46">
        <f t="shared" si="5"/>
        <v>0.97481299774333507</v>
      </c>
      <c r="L46">
        <f t="shared" si="6"/>
        <v>0.97481299774333341</v>
      </c>
    </row>
    <row r="47" spans="1:12" x14ac:dyDescent="0.55000000000000004">
      <c r="A47">
        <f t="shared" si="0"/>
        <v>480</v>
      </c>
      <c r="B47">
        <v>40</v>
      </c>
      <c r="C47" s="8">
        <v>1.2409999999999999E-2</v>
      </c>
      <c r="D47">
        <f t="shared" si="1"/>
        <v>0.61058052969832688</v>
      </c>
      <c r="G47">
        <f t="shared" si="7"/>
        <v>40</v>
      </c>
      <c r="H47">
        <f t="shared" si="2"/>
        <v>3</v>
      </c>
      <c r="I47">
        <f t="shared" si="3"/>
        <v>7.8799999999999999E-3</v>
      </c>
      <c r="J47">
        <f t="shared" si="4"/>
        <v>6.5430687736722781E-4</v>
      </c>
      <c r="K47">
        <f t="shared" si="5"/>
        <v>0.97417558795637205</v>
      </c>
      <c r="L47">
        <f t="shared" si="6"/>
        <v>0.97417558795637016</v>
      </c>
    </row>
    <row r="48" spans="1:12" x14ac:dyDescent="0.55000000000000004">
      <c r="A48">
        <f t="shared" si="0"/>
        <v>492</v>
      </c>
      <c r="B48">
        <v>41</v>
      </c>
      <c r="C48" s="8">
        <v>1.235E-2</v>
      </c>
      <c r="D48">
        <f t="shared" si="1"/>
        <v>0.60456336280105283</v>
      </c>
      <c r="G48">
        <f t="shared" si="7"/>
        <v>41</v>
      </c>
      <c r="H48">
        <f t="shared" si="2"/>
        <v>3</v>
      </c>
      <c r="I48">
        <f t="shared" si="3"/>
        <v>7.8799999999999999E-3</v>
      </c>
      <c r="J48">
        <f t="shared" si="4"/>
        <v>6.5430687736722781E-4</v>
      </c>
      <c r="K48">
        <f t="shared" si="5"/>
        <v>0.97353859495830852</v>
      </c>
      <c r="L48">
        <f t="shared" si="6"/>
        <v>0.97353859495830664</v>
      </c>
    </row>
    <row r="49" spans="1:12" x14ac:dyDescent="0.55000000000000004">
      <c r="A49">
        <f t="shared" si="0"/>
        <v>504</v>
      </c>
      <c r="B49">
        <v>42</v>
      </c>
      <c r="C49" s="8">
        <v>1.2290000000000001E-2</v>
      </c>
      <c r="D49">
        <f t="shared" si="1"/>
        <v>0.59867654083235577</v>
      </c>
      <c r="G49">
        <f t="shared" si="7"/>
        <v>42</v>
      </c>
      <c r="H49">
        <f t="shared" si="2"/>
        <v>3</v>
      </c>
      <c r="I49">
        <f t="shared" si="3"/>
        <v>7.8799999999999999E-3</v>
      </c>
      <c r="J49">
        <f t="shared" si="4"/>
        <v>6.5430687736722781E-4</v>
      </c>
      <c r="K49">
        <f t="shared" si="5"/>
        <v>0.97290201847661484</v>
      </c>
      <c r="L49">
        <f t="shared" si="6"/>
        <v>0.97290201847661295</v>
      </c>
    </row>
    <row r="50" spans="1:12" x14ac:dyDescent="0.55000000000000004">
      <c r="A50">
        <f t="shared" si="0"/>
        <v>516</v>
      </c>
      <c r="B50">
        <v>43</v>
      </c>
      <c r="C50" s="8">
        <v>1.222E-2</v>
      </c>
      <c r="D50">
        <f t="shared" si="1"/>
        <v>0.59316933908254132</v>
      </c>
      <c r="G50">
        <f t="shared" si="7"/>
        <v>43</v>
      </c>
      <c r="H50">
        <f t="shared" si="2"/>
        <v>3</v>
      </c>
      <c r="I50">
        <f t="shared" si="3"/>
        <v>7.8799999999999999E-3</v>
      </c>
      <c r="J50">
        <f t="shared" si="4"/>
        <v>6.5430687736722781E-4</v>
      </c>
      <c r="K50">
        <f t="shared" si="5"/>
        <v>0.97226585823893985</v>
      </c>
      <c r="L50">
        <f t="shared" si="6"/>
        <v>0.97226585823893796</v>
      </c>
    </row>
    <row r="51" spans="1:12" x14ac:dyDescent="0.55000000000000004">
      <c r="A51">
        <f t="shared" si="0"/>
        <v>528</v>
      </c>
      <c r="B51">
        <v>44</v>
      </c>
      <c r="C51" s="8">
        <v>1.214E-2</v>
      </c>
      <c r="D51">
        <f t="shared" si="1"/>
        <v>0.58804979246955824</v>
      </c>
      <c r="G51">
        <f t="shared" si="7"/>
        <v>44</v>
      </c>
      <c r="H51">
        <f t="shared" si="2"/>
        <v>3</v>
      </c>
      <c r="I51">
        <f t="shared" si="3"/>
        <v>7.8799999999999999E-3</v>
      </c>
      <c r="J51">
        <f t="shared" si="4"/>
        <v>6.5430687736722781E-4</v>
      </c>
      <c r="K51">
        <f t="shared" si="5"/>
        <v>0.97163011397311017</v>
      </c>
      <c r="L51">
        <f t="shared" si="6"/>
        <v>0.97163011397310828</v>
      </c>
    </row>
    <row r="52" spans="1:12" x14ac:dyDescent="0.55000000000000004">
      <c r="A52">
        <f t="shared" si="0"/>
        <v>540</v>
      </c>
      <c r="B52">
        <v>45</v>
      </c>
      <c r="C52" s="8">
        <v>1.2030000000000001E-2</v>
      </c>
      <c r="D52">
        <f t="shared" si="1"/>
        <v>0.58384504733848863</v>
      </c>
      <c r="G52">
        <f t="shared" si="7"/>
        <v>45</v>
      </c>
      <c r="H52">
        <f t="shared" si="2"/>
        <v>3</v>
      </c>
      <c r="I52">
        <f t="shared" si="3"/>
        <v>7.8799999999999999E-3</v>
      </c>
      <c r="J52">
        <f t="shared" si="4"/>
        <v>6.5430687736722781E-4</v>
      </c>
      <c r="K52">
        <f t="shared" si="5"/>
        <v>0.97099478540713047</v>
      </c>
      <c r="L52">
        <f t="shared" si="6"/>
        <v>0.97099478540712858</v>
      </c>
    </row>
    <row r="53" spans="1:12" x14ac:dyDescent="0.55000000000000004">
      <c r="A53">
        <f t="shared" si="0"/>
        <v>552</v>
      </c>
      <c r="B53">
        <v>46</v>
      </c>
      <c r="C53" s="8">
        <v>1.1900000000000001E-2</v>
      </c>
      <c r="D53">
        <f t="shared" si="1"/>
        <v>0.58032407547573595</v>
      </c>
      <c r="G53">
        <f t="shared" si="7"/>
        <v>46</v>
      </c>
      <c r="H53">
        <f t="shared" si="2"/>
        <v>3</v>
      </c>
      <c r="I53">
        <f t="shared" si="3"/>
        <v>7.8799999999999999E-3</v>
      </c>
      <c r="J53">
        <f t="shared" si="4"/>
        <v>6.5430687736722781E-4</v>
      </c>
      <c r="K53">
        <f t="shared" si="5"/>
        <v>0.97035987226918385</v>
      </c>
      <c r="L53">
        <f t="shared" si="6"/>
        <v>0.97035987226918174</v>
      </c>
    </row>
    <row r="54" spans="1:12" x14ac:dyDescent="0.55000000000000004">
      <c r="A54">
        <f t="shared" si="0"/>
        <v>564</v>
      </c>
      <c r="B54">
        <v>47</v>
      </c>
      <c r="C54" s="8">
        <v>1.1780000000000001E-2</v>
      </c>
      <c r="D54">
        <f t="shared" si="1"/>
        <v>0.5767050459995825</v>
      </c>
      <c r="G54">
        <f t="shared" si="7"/>
        <v>47</v>
      </c>
      <c r="H54">
        <f t="shared" si="2"/>
        <v>3</v>
      </c>
      <c r="I54">
        <f t="shared" si="3"/>
        <v>7.8799999999999999E-3</v>
      </c>
      <c r="J54">
        <f t="shared" si="4"/>
        <v>6.5430687736722781E-4</v>
      </c>
      <c r="K54">
        <f t="shared" si="5"/>
        <v>0.96972537428762984</v>
      </c>
      <c r="L54">
        <f t="shared" si="6"/>
        <v>0.96972537428762795</v>
      </c>
    </row>
    <row r="55" spans="1:12" x14ac:dyDescent="0.55000000000000004">
      <c r="A55">
        <f t="shared" si="0"/>
        <v>576</v>
      </c>
      <c r="B55">
        <v>48</v>
      </c>
      <c r="C55" s="8">
        <v>1.1679999999999999E-2</v>
      </c>
      <c r="D55">
        <f t="shared" si="1"/>
        <v>0.57270121631893822</v>
      </c>
      <c r="G55">
        <f t="shared" si="7"/>
        <v>48</v>
      </c>
      <c r="H55">
        <f t="shared" si="2"/>
        <v>4</v>
      </c>
      <c r="I55">
        <f t="shared" si="3"/>
        <v>8.6599999999999993E-3</v>
      </c>
      <c r="J55">
        <f t="shared" si="4"/>
        <v>7.1881800016160291E-4</v>
      </c>
      <c r="K55">
        <f t="shared" si="5"/>
        <v>0.96609716092139786</v>
      </c>
      <c r="L55">
        <f t="shared" si="6"/>
        <v>0.9660971609213993</v>
      </c>
    </row>
    <row r="56" spans="1:12" x14ac:dyDescent="0.55000000000000004">
      <c r="A56">
        <f t="shared" si="0"/>
        <v>588</v>
      </c>
      <c r="B56">
        <v>49</v>
      </c>
      <c r="C56" s="8">
        <v>1.1639999999999999E-2</v>
      </c>
      <c r="D56">
        <f t="shared" si="1"/>
        <v>0.56718710342870149</v>
      </c>
      <c r="G56">
        <f t="shared" si="7"/>
        <v>49</v>
      </c>
      <c r="H56">
        <f t="shared" ref="H56:H119" si="8">INT(G56/12)</f>
        <v>4</v>
      </c>
      <c r="I56">
        <f t="shared" ref="I56:I119" si="9">VLOOKUP(H56,$B$7:$C$157,2,FALSE)</f>
        <v>8.6599999999999993E-3</v>
      </c>
      <c r="J56">
        <f t="shared" ref="J56:J119" si="10">(1+I56)^(1/12)-1</f>
        <v>7.1881800016160291E-4</v>
      </c>
      <c r="K56">
        <f t="shared" ref="K56:K119" si="11">(1+J56)^(-G56)</f>
        <v>0.96540321171540311</v>
      </c>
      <c r="L56">
        <f t="shared" ref="L56:L119" si="12">(1+I56)^(-G56/12)</f>
        <v>0.96540321171540455</v>
      </c>
    </row>
    <row r="57" spans="1:12" x14ac:dyDescent="0.55000000000000004">
      <c r="A57">
        <f t="shared" si="0"/>
        <v>600</v>
      </c>
      <c r="B57">
        <v>50</v>
      </c>
      <c r="C57" s="8">
        <v>1.166E-2</v>
      </c>
      <c r="D57">
        <f t="shared" si="1"/>
        <v>0.56010707857508224</v>
      </c>
      <c r="G57">
        <f t="shared" si="7"/>
        <v>50</v>
      </c>
      <c r="H57">
        <f t="shared" si="8"/>
        <v>4</v>
      </c>
      <c r="I57">
        <f t="shared" si="9"/>
        <v>8.6599999999999993E-3</v>
      </c>
      <c r="J57">
        <f t="shared" si="10"/>
        <v>7.1881800016160291E-4</v>
      </c>
      <c r="K57">
        <f t="shared" si="11"/>
        <v>0.96470976097428318</v>
      </c>
      <c r="L57">
        <f t="shared" si="12"/>
        <v>0.96470976097428462</v>
      </c>
    </row>
    <row r="58" spans="1:12" x14ac:dyDescent="0.55000000000000004">
      <c r="A58">
        <f t="shared" si="0"/>
        <v>612</v>
      </c>
      <c r="B58">
        <v>51</v>
      </c>
      <c r="C58" s="8">
        <v>1.1769999999999999E-2</v>
      </c>
      <c r="D58">
        <f t="shared" si="1"/>
        <v>0.55058997839151669</v>
      </c>
      <c r="G58">
        <f t="shared" si="7"/>
        <v>51</v>
      </c>
      <c r="H58">
        <f t="shared" si="8"/>
        <v>4</v>
      </c>
      <c r="I58">
        <f t="shared" si="9"/>
        <v>8.6599999999999993E-3</v>
      </c>
      <c r="J58">
        <f t="shared" si="10"/>
        <v>7.1881800016160291E-4</v>
      </c>
      <c r="K58">
        <f t="shared" si="11"/>
        <v>0.96401680833998993</v>
      </c>
      <c r="L58">
        <f t="shared" si="12"/>
        <v>0.96401680833999137</v>
      </c>
    </row>
    <row r="59" spans="1:12" x14ac:dyDescent="0.55000000000000004">
      <c r="A59">
        <f t="shared" si="0"/>
        <v>624</v>
      </c>
      <c r="B59">
        <v>52</v>
      </c>
      <c r="C59" s="8">
        <v>1.193E-2</v>
      </c>
      <c r="D59">
        <f t="shared" si="1"/>
        <v>0.53972867324718399</v>
      </c>
      <c r="G59">
        <f t="shared" si="7"/>
        <v>52</v>
      </c>
      <c r="H59">
        <f t="shared" si="8"/>
        <v>4</v>
      </c>
      <c r="I59">
        <f t="shared" si="9"/>
        <v>8.6599999999999993E-3</v>
      </c>
      <c r="J59">
        <f t="shared" si="10"/>
        <v>7.1881800016160291E-4</v>
      </c>
      <c r="K59">
        <f t="shared" si="11"/>
        <v>0.96332435345473288</v>
      </c>
      <c r="L59">
        <f t="shared" si="12"/>
        <v>0.96332435345473433</v>
      </c>
    </row>
    <row r="60" spans="1:12" x14ac:dyDescent="0.55000000000000004">
      <c r="A60">
        <f t="shared" si="0"/>
        <v>636</v>
      </c>
      <c r="B60">
        <v>53</v>
      </c>
      <c r="C60" s="8">
        <v>1.2149999999999999E-2</v>
      </c>
      <c r="D60">
        <f t="shared" si="1"/>
        <v>0.52725582860931186</v>
      </c>
      <c r="G60">
        <f t="shared" si="7"/>
        <v>53</v>
      </c>
      <c r="H60">
        <f t="shared" si="8"/>
        <v>4</v>
      </c>
      <c r="I60">
        <f t="shared" si="9"/>
        <v>8.6599999999999993E-3</v>
      </c>
      <c r="J60">
        <f t="shared" si="10"/>
        <v>7.1881800016160291E-4</v>
      </c>
      <c r="K60">
        <f t="shared" si="11"/>
        <v>0.96263239596097738</v>
      </c>
      <c r="L60">
        <f t="shared" si="12"/>
        <v>0.96263239596097883</v>
      </c>
    </row>
    <row r="61" spans="1:12" x14ac:dyDescent="0.55000000000000004">
      <c r="A61">
        <f t="shared" si="0"/>
        <v>648</v>
      </c>
      <c r="B61">
        <v>54</v>
      </c>
      <c r="C61" s="8">
        <v>1.2409999999999999E-2</v>
      </c>
      <c r="D61">
        <f t="shared" si="1"/>
        <v>0.51375135969027819</v>
      </c>
      <c r="G61">
        <f t="shared" si="7"/>
        <v>54</v>
      </c>
      <c r="H61">
        <f t="shared" si="8"/>
        <v>4</v>
      </c>
      <c r="I61">
        <f t="shared" si="9"/>
        <v>8.6599999999999993E-3</v>
      </c>
      <c r="J61">
        <f t="shared" si="10"/>
        <v>7.1881800016160291E-4</v>
      </c>
      <c r="K61">
        <f t="shared" si="11"/>
        <v>0.96194093550144666</v>
      </c>
      <c r="L61">
        <f t="shared" si="12"/>
        <v>0.9619409355014481</v>
      </c>
    </row>
    <row r="62" spans="1:12" x14ac:dyDescent="0.55000000000000004">
      <c r="A62">
        <f t="shared" si="0"/>
        <v>660</v>
      </c>
      <c r="B62">
        <v>55</v>
      </c>
      <c r="C62" s="8">
        <v>1.2699999999999999E-2</v>
      </c>
      <c r="D62">
        <f t="shared" si="1"/>
        <v>0.49952295570327498</v>
      </c>
      <c r="G62">
        <f t="shared" si="7"/>
        <v>55</v>
      </c>
      <c r="H62">
        <f t="shared" si="8"/>
        <v>4</v>
      </c>
      <c r="I62">
        <f t="shared" si="9"/>
        <v>8.6599999999999993E-3</v>
      </c>
      <c r="J62">
        <f t="shared" si="10"/>
        <v>7.1881800016160291E-4</v>
      </c>
      <c r="K62">
        <f t="shared" si="11"/>
        <v>0.96124997171912019</v>
      </c>
      <c r="L62">
        <f t="shared" si="12"/>
        <v>0.96124997171912163</v>
      </c>
    </row>
    <row r="63" spans="1:12" x14ac:dyDescent="0.55000000000000004">
      <c r="A63">
        <f t="shared" si="0"/>
        <v>672</v>
      </c>
      <c r="B63">
        <v>56</v>
      </c>
      <c r="C63" s="8">
        <v>1.3010000000000001E-2</v>
      </c>
      <c r="D63">
        <f t="shared" si="1"/>
        <v>0.48487632254613605</v>
      </c>
      <c r="G63">
        <f t="shared" si="7"/>
        <v>56</v>
      </c>
      <c r="H63">
        <f t="shared" si="8"/>
        <v>4</v>
      </c>
      <c r="I63">
        <f t="shared" si="9"/>
        <v>8.6599999999999993E-3</v>
      </c>
      <c r="J63">
        <f t="shared" si="10"/>
        <v>7.1881800016160291E-4</v>
      </c>
      <c r="K63">
        <f t="shared" si="11"/>
        <v>0.9605595042572338</v>
      </c>
      <c r="L63">
        <f t="shared" si="12"/>
        <v>0.96055950425723524</v>
      </c>
    </row>
    <row r="64" spans="1:12" x14ac:dyDescent="0.55000000000000004">
      <c r="A64">
        <f t="shared" si="0"/>
        <v>684</v>
      </c>
      <c r="B64">
        <v>57</v>
      </c>
      <c r="C64" s="8">
        <v>1.333E-2</v>
      </c>
      <c r="D64">
        <f t="shared" si="1"/>
        <v>0.47010912778961811</v>
      </c>
      <c r="G64">
        <f t="shared" si="7"/>
        <v>57</v>
      </c>
      <c r="H64">
        <f t="shared" si="8"/>
        <v>4</v>
      </c>
      <c r="I64">
        <f t="shared" si="9"/>
        <v>8.6599999999999993E-3</v>
      </c>
      <c r="J64">
        <f t="shared" si="10"/>
        <v>7.1881800016160291E-4</v>
      </c>
      <c r="K64">
        <f t="shared" si="11"/>
        <v>0.95986953275927989</v>
      </c>
      <c r="L64">
        <f t="shared" si="12"/>
        <v>0.95986953275928133</v>
      </c>
    </row>
    <row r="65" spans="1:12" x14ac:dyDescent="0.55000000000000004">
      <c r="A65">
        <f t="shared" si="0"/>
        <v>696</v>
      </c>
      <c r="B65">
        <v>58</v>
      </c>
      <c r="C65" s="8">
        <v>1.367E-2</v>
      </c>
      <c r="D65">
        <f t="shared" si="1"/>
        <v>0.45498551850743568</v>
      </c>
      <c r="G65">
        <f t="shared" si="7"/>
        <v>58</v>
      </c>
      <c r="H65">
        <f t="shared" si="8"/>
        <v>4</v>
      </c>
      <c r="I65">
        <f t="shared" si="9"/>
        <v>8.6599999999999993E-3</v>
      </c>
      <c r="J65">
        <f t="shared" si="10"/>
        <v>7.1881800016160291E-4</v>
      </c>
      <c r="K65">
        <f t="shared" si="11"/>
        <v>0.95918005686900654</v>
      </c>
      <c r="L65">
        <f t="shared" si="12"/>
        <v>0.95918005686900798</v>
      </c>
    </row>
    <row r="66" spans="1:12" x14ac:dyDescent="0.55000000000000004">
      <c r="A66">
        <f t="shared" si="0"/>
        <v>708</v>
      </c>
      <c r="B66">
        <v>59</v>
      </c>
      <c r="C66" s="8">
        <v>1.4019999999999999E-2</v>
      </c>
      <c r="D66">
        <f t="shared" si="1"/>
        <v>0.43980004366354869</v>
      </c>
      <c r="G66">
        <f t="shared" si="7"/>
        <v>59</v>
      </c>
      <c r="H66">
        <f t="shared" si="8"/>
        <v>4</v>
      </c>
      <c r="I66">
        <f t="shared" si="9"/>
        <v>8.6599999999999993E-3</v>
      </c>
      <c r="J66">
        <f t="shared" si="10"/>
        <v>7.1881800016160291E-4</v>
      </c>
      <c r="K66">
        <f t="shared" si="11"/>
        <v>0.95849107623041763</v>
      </c>
      <c r="L66">
        <f t="shared" si="12"/>
        <v>0.95849107623041907</v>
      </c>
    </row>
    <row r="67" spans="1:12" x14ac:dyDescent="0.55000000000000004">
      <c r="A67">
        <f t="shared" si="0"/>
        <v>720</v>
      </c>
      <c r="B67">
        <v>60</v>
      </c>
      <c r="C67" s="8">
        <v>1.4370000000000001E-2</v>
      </c>
      <c r="D67">
        <f t="shared" si="1"/>
        <v>0.42483101203909857</v>
      </c>
      <c r="G67">
        <f t="shared" si="7"/>
        <v>60</v>
      </c>
      <c r="H67">
        <f t="shared" si="8"/>
        <v>5</v>
      </c>
      <c r="I67">
        <f t="shared" si="9"/>
        <v>9.3699999999999999E-3</v>
      </c>
      <c r="J67">
        <f t="shared" si="10"/>
        <v>7.7749991783826466E-4</v>
      </c>
      <c r="K67">
        <f t="shared" si="11"/>
        <v>0.95443869112682778</v>
      </c>
      <c r="L67">
        <f t="shared" si="12"/>
        <v>0.954438691126829</v>
      </c>
    </row>
    <row r="68" spans="1:12" x14ac:dyDescent="0.55000000000000004">
      <c r="A68">
        <f t="shared" si="0"/>
        <v>732</v>
      </c>
      <c r="B68">
        <v>61</v>
      </c>
      <c r="C68" s="8">
        <v>1.473E-2</v>
      </c>
      <c r="D68">
        <f t="shared" si="1"/>
        <v>0.40984485123032854</v>
      </c>
      <c r="G68">
        <f t="shared" si="7"/>
        <v>61</v>
      </c>
      <c r="H68">
        <f t="shared" si="8"/>
        <v>5</v>
      </c>
      <c r="I68">
        <f t="shared" si="9"/>
        <v>9.3699999999999999E-3</v>
      </c>
      <c r="J68">
        <f t="shared" si="10"/>
        <v>7.7749991783826466E-4</v>
      </c>
      <c r="K68">
        <f t="shared" si="11"/>
        <v>0.95369719163868594</v>
      </c>
      <c r="L68">
        <f t="shared" si="12"/>
        <v>0.95369719163868716</v>
      </c>
    </row>
    <row r="69" spans="1:12" x14ac:dyDescent="0.55000000000000004">
      <c r="A69">
        <f t="shared" si="0"/>
        <v>744</v>
      </c>
      <c r="B69">
        <v>62</v>
      </c>
      <c r="C69" s="8">
        <v>1.508E-2</v>
      </c>
      <c r="D69">
        <f t="shared" si="1"/>
        <v>0.39535132399554201</v>
      </c>
      <c r="G69">
        <f t="shared" si="7"/>
        <v>62</v>
      </c>
      <c r="H69">
        <f t="shared" si="8"/>
        <v>5</v>
      </c>
      <c r="I69">
        <f t="shared" si="9"/>
        <v>9.3699999999999999E-3</v>
      </c>
      <c r="J69">
        <f t="shared" si="10"/>
        <v>7.7749991783826466E-4</v>
      </c>
      <c r="K69">
        <f t="shared" si="11"/>
        <v>0.95295626821844248</v>
      </c>
      <c r="L69">
        <f t="shared" si="12"/>
        <v>0.95295626821844392</v>
      </c>
    </row>
    <row r="70" spans="1:12" x14ac:dyDescent="0.55000000000000004">
      <c r="A70">
        <f t="shared" si="0"/>
        <v>756</v>
      </c>
      <c r="B70">
        <v>63</v>
      </c>
      <c r="C70" s="8">
        <v>1.5429999999999999E-2</v>
      </c>
      <c r="D70">
        <f t="shared" si="1"/>
        <v>0.38111024437290003</v>
      </c>
      <c r="G70">
        <f t="shared" si="7"/>
        <v>63</v>
      </c>
      <c r="H70">
        <f t="shared" si="8"/>
        <v>5</v>
      </c>
      <c r="I70">
        <f t="shared" si="9"/>
        <v>9.3699999999999999E-3</v>
      </c>
      <c r="J70">
        <f t="shared" si="10"/>
        <v>7.7749991783826466E-4</v>
      </c>
      <c r="K70">
        <f t="shared" si="11"/>
        <v>0.95221592041855285</v>
      </c>
      <c r="L70">
        <f t="shared" si="12"/>
        <v>0.9522159204185543</v>
      </c>
    </row>
    <row r="71" spans="1:12" x14ac:dyDescent="0.55000000000000004">
      <c r="A71">
        <f t="shared" si="0"/>
        <v>768</v>
      </c>
      <c r="B71">
        <v>64</v>
      </c>
      <c r="C71" s="8">
        <v>1.5789999999999998E-2</v>
      </c>
      <c r="D71">
        <f t="shared" si="1"/>
        <v>0.36690048260816632</v>
      </c>
      <c r="G71">
        <f t="shared" si="7"/>
        <v>64</v>
      </c>
      <c r="H71">
        <f t="shared" si="8"/>
        <v>5</v>
      </c>
      <c r="I71">
        <f t="shared" si="9"/>
        <v>9.3699999999999999E-3</v>
      </c>
      <c r="J71">
        <f t="shared" si="10"/>
        <v>7.7749991783826466E-4</v>
      </c>
      <c r="K71">
        <f t="shared" si="11"/>
        <v>0.95147614779181944</v>
      </c>
      <c r="L71">
        <f t="shared" si="12"/>
        <v>0.95147614779182099</v>
      </c>
    </row>
    <row r="72" spans="1:12" x14ac:dyDescent="0.55000000000000004">
      <c r="A72">
        <f t="shared" ref="A72:A135" si="13">B72*12</f>
        <v>780</v>
      </c>
      <c r="B72">
        <v>65</v>
      </c>
      <c r="C72" s="8">
        <v>1.6129999999999999E-2</v>
      </c>
      <c r="D72">
        <f t="shared" ref="D72:D135" si="14">((1+C72)^-B72)</f>
        <v>0.35342496040860771</v>
      </c>
      <c r="G72">
        <f t="shared" si="7"/>
        <v>65</v>
      </c>
      <c r="H72">
        <f t="shared" si="8"/>
        <v>5</v>
      </c>
      <c r="I72">
        <f t="shared" si="9"/>
        <v>9.3699999999999999E-3</v>
      </c>
      <c r="J72">
        <f t="shared" si="10"/>
        <v>7.7749991783826466E-4</v>
      </c>
      <c r="K72">
        <f t="shared" si="11"/>
        <v>0.95073694989139301</v>
      </c>
      <c r="L72">
        <f t="shared" si="12"/>
        <v>0.95073694989139468</v>
      </c>
    </row>
    <row r="73" spans="1:12" x14ac:dyDescent="0.55000000000000004">
      <c r="A73">
        <f t="shared" si="13"/>
        <v>792</v>
      </c>
      <c r="B73">
        <v>66</v>
      </c>
      <c r="C73" s="8">
        <v>1.6480000000000002E-2</v>
      </c>
      <c r="D73">
        <f t="shared" si="14"/>
        <v>0.33999825852114435</v>
      </c>
      <c r="G73">
        <f t="shared" ref="G73:G136" si="15">G72+1</f>
        <v>66</v>
      </c>
      <c r="H73">
        <f t="shared" si="8"/>
        <v>5</v>
      </c>
      <c r="I73">
        <f t="shared" si="9"/>
        <v>9.3699999999999999E-3</v>
      </c>
      <c r="J73">
        <f t="shared" si="10"/>
        <v>7.7749991783826466E-4</v>
      </c>
      <c r="K73">
        <f t="shared" si="11"/>
        <v>0.94999832627077108</v>
      </c>
      <c r="L73">
        <f t="shared" si="12"/>
        <v>0.94999832627077263</v>
      </c>
    </row>
    <row r="74" spans="1:12" x14ac:dyDescent="0.55000000000000004">
      <c r="A74">
        <f t="shared" si="13"/>
        <v>804</v>
      </c>
      <c r="B74">
        <v>67</v>
      </c>
      <c r="C74" s="8">
        <v>1.6820000000000002E-2</v>
      </c>
      <c r="D74">
        <f t="shared" si="14"/>
        <v>0.32707447332950818</v>
      </c>
      <c r="G74">
        <f t="shared" si="15"/>
        <v>67</v>
      </c>
      <c r="H74">
        <f t="shared" si="8"/>
        <v>5</v>
      </c>
      <c r="I74">
        <f t="shared" si="9"/>
        <v>9.3699999999999999E-3</v>
      </c>
      <c r="J74">
        <f t="shared" si="10"/>
        <v>7.7749991783826466E-4</v>
      </c>
      <c r="K74">
        <f t="shared" si="11"/>
        <v>0.94926027648379774</v>
      </c>
      <c r="L74">
        <f t="shared" si="12"/>
        <v>0.9492602764837994</v>
      </c>
    </row>
    <row r="75" spans="1:12" x14ac:dyDescent="0.55000000000000004">
      <c r="A75">
        <f t="shared" si="13"/>
        <v>816</v>
      </c>
      <c r="B75">
        <v>68</v>
      </c>
      <c r="C75" s="8">
        <v>1.7149999999999999E-2</v>
      </c>
      <c r="D75">
        <f t="shared" si="14"/>
        <v>0.31464422607859271</v>
      </c>
      <c r="G75">
        <f t="shared" si="15"/>
        <v>68</v>
      </c>
      <c r="H75">
        <f t="shared" si="8"/>
        <v>5</v>
      </c>
      <c r="I75">
        <f t="shared" si="9"/>
        <v>9.3699999999999999E-3</v>
      </c>
      <c r="J75">
        <f t="shared" si="10"/>
        <v>7.7749991783826466E-4</v>
      </c>
      <c r="K75">
        <f t="shared" si="11"/>
        <v>0.94852280008466405</v>
      </c>
      <c r="L75">
        <f t="shared" si="12"/>
        <v>0.94852280008466594</v>
      </c>
    </row>
    <row r="76" spans="1:12" x14ac:dyDescent="0.55000000000000004">
      <c r="A76">
        <f t="shared" si="13"/>
        <v>828</v>
      </c>
      <c r="B76">
        <v>69</v>
      </c>
      <c r="C76" s="8">
        <v>1.7479999999999999E-2</v>
      </c>
      <c r="D76">
        <f t="shared" si="14"/>
        <v>0.30249220622080819</v>
      </c>
      <c r="G76">
        <f t="shared" si="15"/>
        <v>69</v>
      </c>
      <c r="H76">
        <f t="shared" si="8"/>
        <v>5</v>
      </c>
      <c r="I76">
        <f t="shared" si="9"/>
        <v>9.3699999999999999E-3</v>
      </c>
      <c r="J76">
        <f t="shared" si="10"/>
        <v>7.7749991783826466E-4</v>
      </c>
      <c r="K76">
        <f t="shared" si="11"/>
        <v>0.94778589662790758</v>
      </c>
      <c r="L76">
        <f t="shared" si="12"/>
        <v>0.94778589662790946</v>
      </c>
    </row>
    <row r="77" spans="1:12" x14ac:dyDescent="0.55000000000000004">
      <c r="A77">
        <f t="shared" si="13"/>
        <v>840</v>
      </c>
      <c r="B77">
        <v>70</v>
      </c>
      <c r="C77" s="8">
        <v>1.78E-2</v>
      </c>
      <c r="D77">
        <f t="shared" si="14"/>
        <v>0.29082299482601565</v>
      </c>
      <c r="G77">
        <f t="shared" si="15"/>
        <v>70</v>
      </c>
      <c r="H77">
        <f t="shared" si="8"/>
        <v>5</v>
      </c>
      <c r="I77">
        <f t="shared" si="9"/>
        <v>9.3699999999999999E-3</v>
      </c>
      <c r="J77">
        <f t="shared" si="10"/>
        <v>7.7749991783826466E-4</v>
      </c>
      <c r="K77">
        <f t="shared" si="11"/>
        <v>0.9470495656684117</v>
      </c>
      <c r="L77">
        <f t="shared" si="12"/>
        <v>0.94704956566841347</v>
      </c>
    </row>
    <row r="78" spans="1:12" x14ac:dyDescent="0.55000000000000004">
      <c r="A78">
        <f t="shared" si="13"/>
        <v>852</v>
      </c>
      <c r="B78">
        <v>71</v>
      </c>
      <c r="C78" s="8">
        <v>1.8120000000000001E-2</v>
      </c>
      <c r="D78">
        <f t="shared" si="14"/>
        <v>0.27943011720502187</v>
      </c>
      <c r="G78">
        <f t="shared" si="15"/>
        <v>71</v>
      </c>
      <c r="H78">
        <f t="shared" si="8"/>
        <v>5</v>
      </c>
      <c r="I78">
        <f t="shared" si="9"/>
        <v>9.3699999999999999E-3</v>
      </c>
      <c r="J78">
        <f t="shared" si="10"/>
        <v>7.7749991783826466E-4</v>
      </c>
      <c r="K78">
        <f t="shared" si="11"/>
        <v>0.94631380676140542</v>
      </c>
      <c r="L78">
        <f t="shared" si="12"/>
        <v>0.94631380676140719</v>
      </c>
    </row>
    <row r="79" spans="1:12" x14ac:dyDescent="0.55000000000000004">
      <c r="A79">
        <f t="shared" si="13"/>
        <v>864</v>
      </c>
      <c r="B79">
        <v>72</v>
      </c>
      <c r="C79" s="8">
        <v>1.8429999999999998E-2</v>
      </c>
      <c r="D79">
        <f t="shared" si="14"/>
        <v>0.26850647291468682</v>
      </c>
      <c r="G79">
        <f t="shared" si="15"/>
        <v>72</v>
      </c>
      <c r="H79">
        <f t="shared" si="8"/>
        <v>6</v>
      </c>
      <c r="I79">
        <f t="shared" si="9"/>
        <v>9.9699999999999997E-3</v>
      </c>
      <c r="J79">
        <f t="shared" si="10"/>
        <v>8.2706077978311754E-4</v>
      </c>
      <c r="K79">
        <f t="shared" si="11"/>
        <v>0.94221314195926376</v>
      </c>
      <c r="L79">
        <f t="shared" si="12"/>
        <v>0.94221314195926942</v>
      </c>
    </row>
    <row r="80" spans="1:12" x14ac:dyDescent="0.55000000000000004">
      <c r="A80">
        <f t="shared" si="13"/>
        <v>876</v>
      </c>
      <c r="B80">
        <v>73</v>
      </c>
      <c r="C80" s="8">
        <v>1.874E-2</v>
      </c>
      <c r="D80">
        <f t="shared" si="14"/>
        <v>0.25785455872386032</v>
      </c>
      <c r="G80">
        <f t="shared" si="15"/>
        <v>73</v>
      </c>
      <c r="H80">
        <f t="shared" si="8"/>
        <v>6</v>
      </c>
      <c r="I80">
        <f t="shared" si="9"/>
        <v>9.9699999999999997E-3</v>
      </c>
      <c r="J80">
        <f t="shared" si="10"/>
        <v>8.2706077978311754E-4</v>
      </c>
      <c r="K80">
        <f t="shared" si="11"/>
        <v>0.94143451839236747</v>
      </c>
      <c r="L80">
        <f t="shared" si="12"/>
        <v>0.94143451839237291</v>
      </c>
    </row>
    <row r="81" spans="1:12" x14ac:dyDescent="0.55000000000000004">
      <c r="A81">
        <f t="shared" si="13"/>
        <v>888</v>
      </c>
      <c r="B81">
        <v>74</v>
      </c>
      <c r="C81" s="8">
        <v>1.9029999999999998E-2</v>
      </c>
      <c r="D81">
        <f t="shared" si="14"/>
        <v>0.24783591416878775</v>
      </c>
      <c r="G81">
        <f t="shared" si="15"/>
        <v>74</v>
      </c>
      <c r="H81">
        <f t="shared" si="8"/>
        <v>6</v>
      </c>
      <c r="I81">
        <f t="shared" si="9"/>
        <v>9.9699999999999997E-3</v>
      </c>
      <c r="J81">
        <f t="shared" si="10"/>
        <v>8.2706077978311754E-4</v>
      </c>
      <c r="K81">
        <f t="shared" si="11"/>
        <v>0.9406565382623242</v>
      </c>
      <c r="L81">
        <f t="shared" si="12"/>
        <v>0.94065653826232976</v>
      </c>
    </row>
    <row r="82" spans="1:12" x14ac:dyDescent="0.55000000000000004">
      <c r="A82">
        <f t="shared" si="13"/>
        <v>900</v>
      </c>
      <c r="B82">
        <v>75</v>
      </c>
      <c r="C82" s="8">
        <v>1.933E-2</v>
      </c>
      <c r="D82">
        <f t="shared" si="14"/>
        <v>0.23789731353083537</v>
      </c>
      <c r="G82">
        <f t="shared" si="15"/>
        <v>75</v>
      </c>
      <c r="H82">
        <f t="shared" si="8"/>
        <v>6</v>
      </c>
      <c r="I82">
        <f t="shared" si="9"/>
        <v>9.9699999999999997E-3</v>
      </c>
      <c r="J82">
        <f t="shared" si="10"/>
        <v>8.2706077978311754E-4</v>
      </c>
      <c r="K82">
        <f t="shared" si="11"/>
        <v>0.93987920103741218</v>
      </c>
      <c r="L82">
        <f t="shared" si="12"/>
        <v>0.93987920103741796</v>
      </c>
    </row>
    <row r="83" spans="1:12" x14ac:dyDescent="0.55000000000000004">
      <c r="A83">
        <f t="shared" si="13"/>
        <v>912</v>
      </c>
      <c r="B83">
        <v>76</v>
      </c>
      <c r="C83" s="8">
        <v>1.9609999999999999E-2</v>
      </c>
      <c r="D83">
        <f t="shared" si="14"/>
        <v>0.22856485166242571</v>
      </c>
      <c r="G83">
        <f t="shared" si="15"/>
        <v>76</v>
      </c>
      <c r="H83">
        <f t="shared" si="8"/>
        <v>6</v>
      </c>
      <c r="I83">
        <f t="shared" si="9"/>
        <v>9.9699999999999997E-3</v>
      </c>
      <c r="J83">
        <f t="shared" si="10"/>
        <v>8.2706077978311754E-4</v>
      </c>
      <c r="K83">
        <f t="shared" si="11"/>
        <v>0.93910250618634938</v>
      </c>
      <c r="L83">
        <f t="shared" si="12"/>
        <v>0.93910250618635527</v>
      </c>
    </row>
    <row r="84" spans="1:12" x14ac:dyDescent="0.55000000000000004">
      <c r="A84">
        <f t="shared" si="13"/>
        <v>924</v>
      </c>
      <c r="B84">
        <v>77</v>
      </c>
      <c r="C84" s="8">
        <v>1.9890000000000001E-2</v>
      </c>
      <c r="D84">
        <f t="shared" si="14"/>
        <v>0.2194791735159981</v>
      </c>
      <c r="G84">
        <f t="shared" si="15"/>
        <v>77</v>
      </c>
      <c r="H84">
        <f t="shared" si="8"/>
        <v>6</v>
      </c>
      <c r="I84">
        <f t="shared" si="9"/>
        <v>9.9699999999999997E-3</v>
      </c>
      <c r="J84">
        <f t="shared" si="10"/>
        <v>8.2706077978311754E-4</v>
      </c>
      <c r="K84">
        <f t="shared" si="11"/>
        <v>0.93832645317829255</v>
      </c>
      <c r="L84">
        <f t="shared" si="12"/>
        <v>0.93832645317829844</v>
      </c>
    </row>
    <row r="85" spans="1:12" x14ac:dyDescent="0.55000000000000004">
      <c r="A85">
        <f t="shared" si="13"/>
        <v>936</v>
      </c>
      <c r="B85">
        <v>78</v>
      </c>
      <c r="C85" s="8">
        <v>2.0160000000000001E-2</v>
      </c>
      <c r="D85">
        <f t="shared" si="14"/>
        <v>0.21080130667437647</v>
      </c>
      <c r="G85">
        <f t="shared" si="15"/>
        <v>78</v>
      </c>
      <c r="H85">
        <f t="shared" si="8"/>
        <v>6</v>
      </c>
      <c r="I85">
        <f t="shared" si="9"/>
        <v>9.9699999999999997E-3</v>
      </c>
      <c r="J85">
        <f t="shared" si="10"/>
        <v>8.2706077978311754E-4</v>
      </c>
      <c r="K85">
        <f t="shared" si="11"/>
        <v>0.9375510414828373</v>
      </c>
      <c r="L85">
        <f t="shared" si="12"/>
        <v>0.93755104148284318</v>
      </c>
    </row>
    <row r="86" spans="1:12" x14ac:dyDescent="0.55000000000000004">
      <c r="A86">
        <f t="shared" si="13"/>
        <v>948</v>
      </c>
      <c r="B86">
        <v>79</v>
      </c>
      <c r="C86" s="8">
        <v>2.043E-2</v>
      </c>
      <c r="D86">
        <f t="shared" si="14"/>
        <v>0.20236051188312376</v>
      </c>
      <c r="G86">
        <f t="shared" si="15"/>
        <v>79</v>
      </c>
      <c r="H86">
        <f t="shared" si="8"/>
        <v>6</v>
      </c>
      <c r="I86">
        <f t="shared" si="9"/>
        <v>9.9699999999999997E-3</v>
      </c>
      <c r="J86">
        <f t="shared" si="10"/>
        <v>8.2706077978311754E-4</v>
      </c>
      <c r="K86">
        <f t="shared" si="11"/>
        <v>0.93677627057001744</v>
      </c>
      <c r="L86">
        <f t="shared" si="12"/>
        <v>0.93677627057002322</v>
      </c>
    </row>
    <row r="87" spans="1:12" x14ac:dyDescent="0.55000000000000004">
      <c r="A87">
        <f t="shared" si="13"/>
        <v>960</v>
      </c>
      <c r="B87">
        <v>80</v>
      </c>
      <c r="C87" s="8">
        <v>2.069E-2</v>
      </c>
      <c r="D87">
        <f t="shared" si="14"/>
        <v>0.19430823618103132</v>
      </c>
      <c r="G87">
        <f t="shared" si="15"/>
        <v>80</v>
      </c>
      <c r="H87">
        <f t="shared" si="8"/>
        <v>6</v>
      </c>
      <c r="I87">
        <f t="shared" si="9"/>
        <v>9.9699999999999997E-3</v>
      </c>
      <c r="J87">
        <f t="shared" si="10"/>
        <v>8.2706077978311754E-4</v>
      </c>
      <c r="K87">
        <f t="shared" si="11"/>
        <v>0.93600213991030434</v>
      </c>
      <c r="L87">
        <f t="shared" si="12"/>
        <v>0.93600213991031056</v>
      </c>
    </row>
    <row r="88" spans="1:12" x14ac:dyDescent="0.55000000000000004">
      <c r="A88">
        <f t="shared" si="13"/>
        <v>972</v>
      </c>
      <c r="B88">
        <v>81</v>
      </c>
      <c r="C88" s="8">
        <v>2.095E-2</v>
      </c>
      <c r="D88">
        <f t="shared" si="14"/>
        <v>0.18648231365589762</v>
      </c>
      <c r="G88">
        <f t="shared" si="15"/>
        <v>81</v>
      </c>
      <c r="H88">
        <f t="shared" si="8"/>
        <v>6</v>
      </c>
      <c r="I88">
        <f t="shared" si="9"/>
        <v>9.9699999999999997E-3</v>
      </c>
      <c r="J88">
        <f t="shared" si="10"/>
        <v>8.2706077978311754E-4</v>
      </c>
      <c r="K88">
        <f t="shared" si="11"/>
        <v>0.93522864897460811</v>
      </c>
      <c r="L88">
        <f t="shared" si="12"/>
        <v>0.93522864897461411</v>
      </c>
    </row>
    <row r="89" spans="1:12" x14ac:dyDescent="0.55000000000000004">
      <c r="A89">
        <f t="shared" si="13"/>
        <v>984</v>
      </c>
      <c r="B89">
        <v>82</v>
      </c>
      <c r="C89" s="8">
        <v>2.12E-2</v>
      </c>
      <c r="D89">
        <f t="shared" si="14"/>
        <v>0.17902508852849436</v>
      </c>
      <c r="G89">
        <f t="shared" si="15"/>
        <v>82</v>
      </c>
      <c r="H89">
        <f t="shared" si="8"/>
        <v>6</v>
      </c>
      <c r="I89">
        <f t="shared" si="9"/>
        <v>9.9699999999999997E-3</v>
      </c>
      <c r="J89">
        <f t="shared" si="10"/>
        <v>8.2706077978311754E-4</v>
      </c>
      <c r="K89">
        <f t="shared" si="11"/>
        <v>0.93445579723427452</v>
      </c>
      <c r="L89">
        <f t="shared" si="12"/>
        <v>0.93445579723428074</v>
      </c>
    </row>
    <row r="90" spans="1:12" x14ac:dyDescent="0.55000000000000004">
      <c r="A90">
        <f t="shared" si="13"/>
        <v>996</v>
      </c>
      <c r="B90">
        <v>83</v>
      </c>
      <c r="C90" s="8">
        <v>2.1440000000000001E-2</v>
      </c>
      <c r="D90">
        <f t="shared" si="14"/>
        <v>0.17192242847560388</v>
      </c>
      <c r="G90">
        <f t="shared" si="15"/>
        <v>83</v>
      </c>
      <c r="H90">
        <f t="shared" si="8"/>
        <v>6</v>
      </c>
      <c r="I90">
        <f t="shared" si="9"/>
        <v>9.9699999999999997E-3</v>
      </c>
      <c r="J90">
        <f t="shared" si="10"/>
        <v>8.2706077978311754E-4</v>
      </c>
      <c r="K90">
        <f t="shared" si="11"/>
        <v>0.93368358416108754</v>
      </c>
      <c r="L90">
        <f t="shared" si="12"/>
        <v>0.93368358416109376</v>
      </c>
    </row>
    <row r="91" spans="1:12" x14ac:dyDescent="0.55000000000000004">
      <c r="A91">
        <f t="shared" si="13"/>
        <v>1008</v>
      </c>
      <c r="B91">
        <v>84</v>
      </c>
      <c r="C91" s="8">
        <v>2.1680000000000001E-2</v>
      </c>
      <c r="D91">
        <f t="shared" si="14"/>
        <v>0.16502474918104756</v>
      </c>
      <c r="G91">
        <f t="shared" si="15"/>
        <v>84</v>
      </c>
      <c r="H91">
        <f t="shared" si="8"/>
        <v>7</v>
      </c>
      <c r="I91">
        <f t="shared" si="9"/>
        <v>1.0500000000000001E-2</v>
      </c>
      <c r="J91">
        <f t="shared" si="10"/>
        <v>8.7081709635938864E-4</v>
      </c>
      <c r="K91">
        <f t="shared" si="11"/>
        <v>0.92949225431346516</v>
      </c>
      <c r="L91">
        <f t="shared" si="12"/>
        <v>0.92949225431345539</v>
      </c>
    </row>
    <row r="92" spans="1:12" x14ac:dyDescent="0.55000000000000004">
      <c r="A92">
        <f t="shared" si="13"/>
        <v>1020</v>
      </c>
      <c r="B92">
        <v>85</v>
      </c>
      <c r="C92" s="8">
        <v>2.1919999999999999E-2</v>
      </c>
      <c r="D92">
        <f t="shared" si="14"/>
        <v>0.15833014183551775</v>
      </c>
      <c r="G92">
        <f t="shared" si="15"/>
        <v>85</v>
      </c>
      <c r="H92">
        <f t="shared" si="8"/>
        <v>7</v>
      </c>
      <c r="I92">
        <f t="shared" si="9"/>
        <v>1.0500000000000001E-2</v>
      </c>
      <c r="J92">
        <f t="shared" si="10"/>
        <v>8.7081709635938864E-4</v>
      </c>
      <c r="K92">
        <f t="shared" si="11"/>
        <v>0.92868354080902127</v>
      </c>
      <c r="L92">
        <f t="shared" si="12"/>
        <v>0.9286835408090115</v>
      </c>
    </row>
    <row r="93" spans="1:12" x14ac:dyDescent="0.55000000000000004">
      <c r="A93">
        <f t="shared" si="13"/>
        <v>1032</v>
      </c>
      <c r="B93">
        <v>86</v>
      </c>
      <c r="C93" s="8">
        <v>2.215E-2</v>
      </c>
      <c r="D93">
        <f t="shared" si="14"/>
        <v>0.15196429664754033</v>
      </c>
      <c r="G93">
        <f t="shared" si="15"/>
        <v>86</v>
      </c>
      <c r="H93">
        <f t="shared" si="8"/>
        <v>7</v>
      </c>
      <c r="I93">
        <f t="shared" si="9"/>
        <v>1.0500000000000001E-2</v>
      </c>
      <c r="J93">
        <f t="shared" si="10"/>
        <v>8.7081709635938864E-4</v>
      </c>
      <c r="K93">
        <f t="shared" si="11"/>
        <v>0.9278755309333907</v>
      </c>
      <c r="L93">
        <f t="shared" si="12"/>
        <v>0.92787553093338115</v>
      </c>
    </row>
    <row r="94" spans="1:12" x14ac:dyDescent="0.55000000000000004">
      <c r="A94">
        <f t="shared" si="13"/>
        <v>1044</v>
      </c>
      <c r="B94">
        <v>87</v>
      </c>
      <c r="C94" s="8">
        <v>2.2370000000000001E-2</v>
      </c>
      <c r="D94">
        <f t="shared" si="14"/>
        <v>0.14591352176756026</v>
      </c>
      <c r="G94">
        <f t="shared" si="15"/>
        <v>87</v>
      </c>
      <c r="H94">
        <f t="shared" si="8"/>
        <v>7</v>
      </c>
      <c r="I94">
        <f t="shared" si="9"/>
        <v>1.0500000000000001E-2</v>
      </c>
      <c r="J94">
        <f t="shared" si="10"/>
        <v>8.7081709635938864E-4</v>
      </c>
      <c r="K94">
        <f t="shared" si="11"/>
        <v>0.92706822407437539</v>
      </c>
      <c r="L94">
        <f t="shared" si="12"/>
        <v>0.9270682240743654</v>
      </c>
    </row>
    <row r="95" spans="1:12" x14ac:dyDescent="0.55000000000000004">
      <c r="A95">
        <f t="shared" si="13"/>
        <v>1056</v>
      </c>
      <c r="B95">
        <v>88</v>
      </c>
      <c r="C95" s="8">
        <v>2.2589999999999999E-2</v>
      </c>
      <c r="D95">
        <f t="shared" si="14"/>
        <v>0.14004395145626297</v>
      </c>
      <c r="G95">
        <f t="shared" si="15"/>
        <v>88</v>
      </c>
      <c r="H95">
        <f t="shared" si="8"/>
        <v>7</v>
      </c>
      <c r="I95">
        <f t="shared" si="9"/>
        <v>1.0500000000000001E-2</v>
      </c>
      <c r="J95">
        <f t="shared" si="10"/>
        <v>8.7081709635938864E-4</v>
      </c>
      <c r="K95">
        <f t="shared" si="11"/>
        <v>0.9262616196203084</v>
      </c>
      <c r="L95">
        <f t="shared" si="12"/>
        <v>0.92626161962029852</v>
      </c>
    </row>
    <row r="96" spans="1:12" x14ac:dyDescent="0.55000000000000004">
      <c r="A96">
        <f t="shared" si="13"/>
        <v>1068</v>
      </c>
      <c r="B96">
        <v>89</v>
      </c>
      <c r="C96" s="8">
        <v>2.2800000000000001E-2</v>
      </c>
      <c r="D96">
        <f t="shared" si="14"/>
        <v>0.13447017729084562</v>
      </c>
      <c r="G96">
        <f t="shared" si="15"/>
        <v>89</v>
      </c>
      <c r="H96">
        <f t="shared" si="8"/>
        <v>7</v>
      </c>
      <c r="I96">
        <f t="shared" si="9"/>
        <v>1.0500000000000001E-2</v>
      </c>
      <c r="J96">
        <f t="shared" si="10"/>
        <v>8.7081709635938864E-4</v>
      </c>
      <c r="K96">
        <f t="shared" si="11"/>
        <v>0.92545571696005624</v>
      </c>
      <c r="L96">
        <f t="shared" si="12"/>
        <v>0.92545571696004614</v>
      </c>
    </row>
    <row r="97" spans="1:12" x14ac:dyDescent="0.55000000000000004">
      <c r="A97">
        <f t="shared" si="13"/>
        <v>1080</v>
      </c>
      <c r="B97">
        <v>90</v>
      </c>
      <c r="C97" s="8">
        <v>2.3009999999999999E-2</v>
      </c>
      <c r="D97">
        <f t="shared" si="14"/>
        <v>0.12906571466125108</v>
      </c>
      <c r="G97">
        <f t="shared" si="15"/>
        <v>90</v>
      </c>
      <c r="H97">
        <f t="shared" si="8"/>
        <v>7</v>
      </c>
      <c r="I97">
        <f t="shared" si="9"/>
        <v>1.0500000000000001E-2</v>
      </c>
      <c r="J97">
        <f t="shared" si="10"/>
        <v>8.7081709635938864E-4</v>
      </c>
      <c r="K97">
        <f t="shared" si="11"/>
        <v>0.92465051548301602</v>
      </c>
      <c r="L97">
        <f t="shared" si="12"/>
        <v>0.9246505154830057</v>
      </c>
    </row>
    <row r="98" spans="1:12" x14ac:dyDescent="0.55000000000000004">
      <c r="A98">
        <f t="shared" si="13"/>
        <v>1092</v>
      </c>
      <c r="B98">
        <v>91</v>
      </c>
      <c r="C98" s="8">
        <v>2.3220000000000001E-2</v>
      </c>
      <c r="D98">
        <f t="shared" si="14"/>
        <v>0.12382808300834701</v>
      </c>
      <c r="G98">
        <f t="shared" si="15"/>
        <v>91</v>
      </c>
      <c r="H98">
        <f t="shared" si="8"/>
        <v>7</v>
      </c>
      <c r="I98">
        <f t="shared" si="9"/>
        <v>1.0500000000000001E-2</v>
      </c>
      <c r="J98">
        <f t="shared" si="10"/>
        <v>8.7081709635938864E-4</v>
      </c>
      <c r="K98">
        <f t="shared" si="11"/>
        <v>0.92384601457911697</v>
      </c>
      <c r="L98">
        <f t="shared" si="12"/>
        <v>0.92384601457910676</v>
      </c>
    </row>
    <row r="99" spans="1:12" x14ac:dyDescent="0.55000000000000004">
      <c r="A99">
        <f t="shared" si="13"/>
        <v>1104</v>
      </c>
      <c r="B99">
        <v>92</v>
      </c>
      <c r="C99" s="8">
        <v>2.342E-2</v>
      </c>
      <c r="D99">
        <f t="shared" si="14"/>
        <v>0.11886150220535033</v>
      </c>
      <c r="G99">
        <f t="shared" si="15"/>
        <v>92</v>
      </c>
      <c r="H99">
        <f t="shared" si="8"/>
        <v>7</v>
      </c>
      <c r="I99">
        <f t="shared" si="9"/>
        <v>1.0500000000000001E-2</v>
      </c>
      <c r="J99">
        <f t="shared" si="10"/>
        <v>8.7081709635938864E-4</v>
      </c>
      <c r="K99">
        <f t="shared" si="11"/>
        <v>0.92304221363881889</v>
      </c>
      <c r="L99">
        <f t="shared" si="12"/>
        <v>0.92304221363880856</v>
      </c>
    </row>
    <row r="100" spans="1:12" x14ac:dyDescent="0.55000000000000004">
      <c r="A100">
        <f t="shared" si="13"/>
        <v>1116</v>
      </c>
      <c r="B100">
        <v>93</v>
      </c>
      <c r="C100" s="8">
        <v>2.3619999999999999E-2</v>
      </c>
      <c r="D100">
        <f t="shared" si="14"/>
        <v>0.11404994054775426</v>
      </c>
      <c r="G100">
        <f t="shared" si="15"/>
        <v>93</v>
      </c>
      <c r="H100">
        <f t="shared" si="8"/>
        <v>7</v>
      </c>
      <c r="I100">
        <f t="shared" si="9"/>
        <v>1.0500000000000001E-2</v>
      </c>
      <c r="J100">
        <f t="shared" si="10"/>
        <v>8.7081709635938864E-4</v>
      </c>
      <c r="K100">
        <f t="shared" si="11"/>
        <v>0.92223911205311193</v>
      </c>
      <c r="L100">
        <f t="shared" si="12"/>
        <v>0.92223911205310127</v>
      </c>
    </row>
    <row r="101" spans="1:12" x14ac:dyDescent="0.55000000000000004">
      <c r="A101">
        <f t="shared" si="13"/>
        <v>1128</v>
      </c>
      <c r="B101">
        <v>94</v>
      </c>
      <c r="C101" s="8">
        <v>2.3810000000000001E-2</v>
      </c>
      <c r="D101">
        <f t="shared" si="14"/>
        <v>0.1094912679692598</v>
      </c>
      <c r="G101">
        <f t="shared" si="15"/>
        <v>94</v>
      </c>
      <c r="H101">
        <f t="shared" si="8"/>
        <v>7</v>
      </c>
      <c r="I101">
        <f t="shared" si="9"/>
        <v>1.0500000000000001E-2</v>
      </c>
      <c r="J101">
        <f t="shared" si="10"/>
        <v>8.7081709635938864E-4</v>
      </c>
      <c r="K101">
        <f t="shared" si="11"/>
        <v>0.9214367092135155</v>
      </c>
      <c r="L101">
        <f t="shared" si="12"/>
        <v>0.92143670921350496</v>
      </c>
    </row>
    <row r="102" spans="1:12" x14ac:dyDescent="0.55000000000000004">
      <c r="A102">
        <f t="shared" si="13"/>
        <v>1140</v>
      </c>
      <c r="B102">
        <v>95</v>
      </c>
      <c r="C102" s="8">
        <v>2.4E-2</v>
      </c>
      <c r="D102">
        <f t="shared" si="14"/>
        <v>0.10507614211323853</v>
      </c>
      <c r="G102">
        <f t="shared" si="15"/>
        <v>95</v>
      </c>
      <c r="H102">
        <f t="shared" si="8"/>
        <v>7</v>
      </c>
      <c r="I102">
        <f t="shared" si="9"/>
        <v>1.0500000000000001E-2</v>
      </c>
      <c r="J102">
        <f t="shared" si="10"/>
        <v>8.7081709635938864E-4</v>
      </c>
      <c r="K102">
        <f t="shared" si="11"/>
        <v>0.92063500451207969</v>
      </c>
      <c r="L102">
        <f t="shared" si="12"/>
        <v>0.92063500451206881</v>
      </c>
    </row>
    <row r="103" spans="1:12" x14ac:dyDescent="0.55000000000000004">
      <c r="A103">
        <f t="shared" si="13"/>
        <v>1152</v>
      </c>
      <c r="B103">
        <v>96</v>
      </c>
      <c r="C103" s="8">
        <v>2.419E-2</v>
      </c>
      <c r="D103">
        <f t="shared" si="14"/>
        <v>0.10080196767602907</v>
      </c>
      <c r="G103">
        <f t="shared" si="15"/>
        <v>96</v>
      </c>
      <c r="H103">
        <f t="shared" si="8"/>
        <v>8</v>
      </c>
      <c r="I103">
        <f t="shared" si="9"/>
        <v>1.098E-2</v>
      </c>
      <c r="J103">
        <f t="shared" si="10"/>
        <v>9.1042730831847329E-4</v>
      </c>
      <c r="K103">
        <f t="shared" si="11"/>
        <v>0.91634599704952102</v>
      </c>
      <c r="L103">
        <f t="shared" si="12"/>
        <v>0.91634599704952713</v>
      </c>
    </row>
    <row r="104" spans="1:12" x14ac:dyDescent="0.55000000000000004">
      <c r="A104">
        <f t="shared" si="13"/>
        <v>1164</v>
      </c>
      <c r="B104">
        <v>97</v>
      </c>
      <c r="C104" s="8">
        <v>2.4369999999999999E-2</v>
      </c>
      <c r="D104">
        <f t="shared" si="14"/>
        <v>9.67576791206501E-2</v>
      </c>
      <c r="G104">
        <f t="shared" si="15"/>
        <v>97</v>
      </c>
      <c r="H104">
        <f t="shared" si="8"/>
        <v>8</v>
      </c>
      <c r="I104">
        <f t="shared" si="9"/>
        <v>1.098E-2</v>
      </c>
      <c r="J104">
        <f t="shared" si="10"/>
        <v>9.1042730831847329E-4</v>
      </c>
      <c r="K104">
        <f t="shared" si="11"/>
        <v>0.91551248947799357</v>
      </c>
      <c r="L104">
        <f t="shared" si="12"/>
        <v>0.91551248947800035</v>
      </c>
    </row>
    <row r="105" spans="1:12" x14ac:dyDescent="0.55000000000000004">
      <c r="A105">
        <f t="shared" si="13"/>
        <v>1176</v>
      </c>
      <c r="B105">
        <v>98</v>
      </c>
      <c r="C105" s="8">
        <v>2.4549999999999999E-2</v>
      </c>
      <c r="D105">
        <f t="shared" si="14"/>
        <v>9.2843295981265977E-2</v>
      </c>
      <c r="G105">
        <f t="shared" si="15"/>
        <v>98</v>
      </c>
      <c r="H105">
        <f t="shared" si="8"/>
        <v>8</v>
      </c>
      <c r="I105">
        <f t="shared" si="9"/>
        <v>1.098E-2</v>
      </c>
      <c r="J105">
        <f t="shared" si="10"/>
        <v>9.1042730831847329E-4</v>
      </c>
      <c r="K105">
        <f t="shared" si="11"/>
        <v>0.91467974006427355</v>
      </c>
      <c r="L105">
        <f t="shared" si="12"/>
        <v>0.91467974006428021</v>
      </c>
    </row>
    <row r="106" spans="1:12" x14ac:dyDescent="0.55000000000000004">
      <c r="A106">
        <f t="shared" si="13"/>
        <v>1188</v>
      </c>
      <c r="B106">
        <v>99</v>
      </c>
      <c r="C106" s="8">
        <v>2.4719999999999999E-2</v>
      </c>
      <c r="D106">
        <f t="shared" si="14"/>
        <v>8.9142323190722877E-2</v>
      </c>
      <c r="G106">
        <f t="shared" si="15"/>
        <v>99</v>
      </c>
      <c r="H106">
        <f t="shared" si="8"/>
        <v>8</v>
      </c>
      <c r="I106">
        <f t="shared" si="9"/>
        <v>1.098E-2</v>
      </c>
      <c r="J106">
        <f t="shared" si="10"/>
        <v>9.1042730831847329E-4</v>
      </c>
      <c r="K106">
        <f t="shared" si="11"/>
        <v>0.91384774811874081</v>
      </c>
      <c r="L106">
        <f t="shared" si="12"/>
        <v>0.91384774811874769</v>
      </c>
    </row>
    <row r="107" spans="1:12" x14ac:dyDescent="0.55000000000000004">
      <c r="A107">
        <f t="shared" si="13"/>
        <v>1200</v>
      </c>
      <c r="B107">
        <v>100</v>
      </c>
      <c r="C107" s="8">
        <v>2.4889999999999999E-2</v>
      </c>
      <c r="D107">
        <f t="shared" si="14"/>
        <v>8.5560720327260767E-2</v>
      </c>
      <c r="G107">
        <f t="shared" si="15"/>
        <v>100</v>
      </c>
      <c r="H107">
        <f t="shared" si="8"/>
        <v>8</v>
      </c>
      <c r="I107">
        <f t="shared" si="9"/>
        <v>1.098E-2</v>
      </c>
      <c r="J107">
        <f t="shared" si="10"/>
        <v>9.1042730831847329E-4</v>
      </c>
      <c r="K107">
        <f t="shared" si="11"/>
        <v>0.91301651295240338</v>
      </c>
      <c r="L107">
        <f t="shared" si="12"/>
        <v>0.91301651295241026</v>
      </c>
    </row>
    <row r="108" spans="1:12" x14ac:dyDescent="0.55000000000000004">
      <c r="A108">
        <f t="shared" si="13"/>
        <v>1212</v>
      </c>
      <c r="B108">
        <v>101</v>
      </c>
      <c r="C108" s="8">
        <v>2.5059999999999999E-2</v>
      </c>
      <c r="D108">
        <f t="shared" si="14"/>
        <v>8.2096007476167424E-2</v>
      </c>
      <c r="G108">
        <f t="shared" si="15"/>
        <v>101</v>
      </c>
      <c r="H108">
        <f t="shared" si="8"/>
        <v>8</v>
      </c>
      <c r="I108">
        <f t="shared" si="9"/>
        <v>1.098E-2</v>
      </c>
      <c r="J108">
        <f t="shared" si="10"/>
        <v>9.1042730831847329E-4</v>
      </c>
      <c r="K108">
        <f t="shared" si="11"/>
        <v>0.91218603387689501</v>
      </c>
      <c r="L108">
        <f t="shared" si="12"/>
        <v>0.91218603387690211</v>
      </c>
    </row>
    <row r="109" spans="1:12" x14ac:dyDescent="0.55000000000000004">
      <c r="A109">
        <f t="shared" si="13"/>
        <v>1224</v>
      </c>
      <c r="B109">
        <v>102</v>
      </c>
      <c r="C109" s="8">
        <v>2.5219999999999999E-2</v>
      </c>
      <c r="D109">
        <f t="shared" si="14"/>
        <v>7.8824074247494672E-2</v>
      </c>
      <c r="G109">
        <f t="shared" si="15"/>
        <v>102</v>
      </c>
      <c r="H109">
        <f t="shared" si="8"/>
        <v>8</v>
      </c>
      <c r="I109">
        <f t="shared" si="9"/>
        <v>1.098E-2</v>
      </c>
      <c r="J109">
        <f t="shared" si="10"/>
        <v>9.1042730831847329E-4</v>
      </c>
      <c r="K109">
        <f t="shared" si="11"/>
        <v>0.91135631020447683</v>
      </c>
      <c r="L109">
        <f t="shared" si="12"/>
        <v>0.9113563102044836</v>
      </c>
    </row>
    <row r="110" spans="1:12" x14ac:dyDescent="0.55000000000000004">
      <c r="A110">
        <f t="shared" si="13"/>
        <v>1236</v>
      </c>
      <c r="B110">
        <v>103</v>
      </c>
      <c r="C110" s="8">
        <v>2.5389999999999999E-2</v>
      </c>
      <c r="D110">
        <f t="shared" si="14"/>
        <v>7.55831513106376E-2</v>
      </c>
      <c r="G110">
        <f t="shared" si="15"/>
        <v>103</v>
      </c>
      <c r="H110">
        <f t="shared" si="8"/>
        <v>8</v>
      </c>
      <c r="I110">
        <f t="shared" si="9"/>
        <v>1.098E-2</v>
      </c>
      <c r="J110">
        <f t="shared" si="10"/>
        <v>9.1042730831847329E-4</v>
      </c>
      <c r="K110">
        <f t="shared" si="11"/>
        <v>0.91052734124803392</v>
      </c>
      <c r="L110">
        <f t="shared" si="12"/>
        <v>0.91052734124804091</v>
      </c>
    </row>
    <row r="111" spans="1:12" x14ac:dyDescent="0.55000000000000004">
      <c r="A111">
        <f t="shared" si="13"/>
        <v>1248</v>
      </c>
      <c r="B111">
        <v>104</v>
      </c>
      <c r="C111" s="8">
        <v>2.554E-2</v>
      </c>
      <c r="D111">
        <f t="shared" si="14"/>
        <v>7.2598753565648613E-2</v>
      </c>
      <c r="G111">
        <f t="shared" si="15"/>
        <v>104</v>
      </c>
      <c r="H111">
        <f t="shared" si="8"/>
        <v>8</v>
      </c>
      <c r="I111">
        <f t="shared" si="9"/>
        <v>1.098E-2</v>
      </c>
      <c r="J111">
        <f t="shared" si="10"/>
        <v>9.1042730831847329E-4</v>
      </c>
      <c r="K111">
        <f t="shared" si="11"/>
        <v>0.90969912632107774</v>
      </c>
      <c r="L111">
        <f t="shared" si="12"/>
        <v>0.90969912632108496</v>
      </c>
    </row>
    <row r="112" spans="1:12" x14ac:dyDescent="0.55000000000000004">
      <c r="A112">
        <f t="shared" si="13"/>
        <v>1260</v>
      </c>
      <c r="B112">
        <v>105</v>
      </c>
      <c r="C112" s="8">
        <v>2.5700000000000001E-2</v>
      </c>
      <c r="D112">
        <f t="shared" si="14"/>
        <v>6.9640626714293302E-2</v>
      </c>
      <c r="G112">
        <f t="shared" si="15"/>
        <v>105</v>
      </c>
      <c r="H112">
        <f t="shared" si="8"/>
        <v>8</v>
      </c>
      <c r="I112">
        <f t="shared" si="9"/>
        <v>1.098E-2</v>
      </c>
      <c r="J112">
        <f t="shared" si="10"/>
        <v>9.1042730831847329E-4</v>
      </c>
      <c r="K112">
        <f t="shared" si="11"/>
        <v>0.90887166473774361</v>
      </c>
      <c r="L112">
        <f t="shared" si="12"/>
        <v>0.90887166473775083</v>
      </c>
    </row>
    <row r="113" spans="1:12" x14ac:dyDescent="0.55000000000000004">
      <c r="A113">
        <f t="shared" si="13"/>
        <v>1272</v>
      </c>
      <c r="B113">
        <v>106</v>
      </c>
      <c r="C113" s="8">
        <v>2.5850000000000001E-2</v>
      </c>
      <c r="D113">
        <f t="shared" si="14"/>
        <v>6.6851405806503283E-2</v>
      </c>
      <c r="G113">
        <f t="shared" si="15"/>
        <v>106</v>
      </c>
      <c r="H113">
        <f t="shared" si="8"/>
        <v>8</v>
      </c>
      <c r="I113">
        <f t="shared" si="9"/>
        <v>1.098E-2</v>
      </c>
      <c r="J113">
        <f t="shared" si="10"/>
        <v>9.1042730831847329E-4</v>
      </c>
      <c r="K113">
        <f t="shared" si="11"/>
        <v>0.90804495581279099</v>
      </c>
      <c r="L113">
        <f t="shared" si="12"/>
        <v>0.90804495581279809</v>
      </c>
    </row>
    <row r="114" spans="1:12" x14ac:dyDescent="0.55000000000000004">
      <c r="A114">
        <f t="shared" si="13"/>
        <v>1284</v>
      </c>
      <c r="B114">
        <v>107</v>
      </c>
      <c r="C114" s="8">
        <v>2.5999999999999999E-2</v>
      </c>
      <c r="D114">
        <f t="shared" si="14"/>
        <v>6.4155278852708678E-2</v>
      </c>
      <c r="G114">
        <f t="shared" si="15"/>
        <v>107</v>
      </c>
      <c r="H114">
        <f t="shared" si="8"/>
        <v>8</v>
      </c>
      <c r="I114">
        <f t="shared" si="9"/>
        <v>1.098E-2</v>
      </c>
      <c r="J114">
        <f t="shared" si="10"/>
        <v>9.1042730831847329E-4</v>
      </c>
      <c r="K114">
        <f t="shared" si="11"/>
        <v>0.90721899886160196</v>
      </c>
      <c r="L114">
        <f t="shared" si="12"/>
        <v>0.90721899886160928</v>
      </c>
    </row>
    <row r="115" spans="1:12" x14ac:dyDescent="0.55000000000000004">
      <c r="A115">
        <f t="shared" si="13"/>
        <v>1296</v>
      </c>
      <c r="B115">
        <v>108</v>
      </c>
      <c r="C115" s="8">
        <v>2.615E-2</v>
      </c>
      <c r="D115">
        <f t="shared" si="14"/>
        <v>6.1550028184359354E-2</v>
      </c>
      <c r="G115">
        <f t="shared" si="15"/>
        <v>108</v>
      </c>
      <c r="H115">
        <f t="shared" si="8"/>
        <v>9</v>
      </c>
      <c r="I115">
        <f t="shared" si="9"/>
        <v>1.1440000000000001E-2</v>
      </c>
      <c r="J115">
        <f t="shared" si="10"/>
        <v>9.4837092137245449E-4</v>
      </c>
      <c r="K115">
        <f t="shared" si="11"/>
        <v>0.90269050769404913</v>
      </c>
      <c r="L115">
        <f t="shared" si="12"/>
        <v>0.90269050769404968</v>
      </c>
    </row>
    <row r="116" spans="1:12" x14ac:dyDescent="0.55000000000000004">
      <c r="A116">
        <f t="shared" si="13"/>
        <v>1308</v>
      </c>
      <c r="B116">
        <v>109</v>
      </c>
      <c r="C116" s="8">
        <v>2.6290000000000001E-2</v>
      </c>
      <c r="D116">
        <f t="shared" si="14"/>
        <v>5.9096179035893669E-2</v>
      </c>
      <c r="G116">
        <f t="shared" si="15"/>
        <v>109</v>
      </c>
      <c r="H116">
        <f t="shared" si="8"/>
        <v>9</v>
      </c>
      <c r="I116">
        <f t="shared" si="9"/>
        <v>1.1440000000000001E-2</v>
      </c>
      <c r="J116">
        <f t="shared" si="10"/>
        <v>9.4837092137245449E-4</v>
      </c>
      <c r="K116">
        <f t="shared" si="11"/>
        <v>0.90183523338283977</v>
      </c>
      <c r="L116">
        <f t="shared" si="12"/>
        <v>0.90183523338284066</v>
      </c>
    </row>
    <row r="117" spans="1:12" x14ac:dyDescent="0.55000000000000004">
      <c r="A117">
        <f t="shared" si="13"/>
        <v>1320</v>
      </c>
      <c r="B117">
        <v>110</v>
      </c>
      <c r="C117" s="8">
        <v>2.6429999999999999E-2</v>
      </c>
      <c r="D117">
        <f t="shared" si="14"/>
        <v>5.672479575458729E-2</v>
      </c>
      <c r="G117">
        <f t="shared" si="15"/>
        <v>110</v>
      </c>
      <c r="H117">
        <f t="shared" si="8"/>
        <v>9</v>
      </c>
      <c r="I117">
        <f t="shared" si="9"/>
        <v>1.1440000000000001E-2</v>
      </c>
      <c r="J117">
        <f t="shared" si="10"/>
        <v>9.4837092137245449E-4</v>
      </c>
      <c r="K117">
        <f t="shared" si="11"/>
        <v>0.90098076942040584</v>
      </c>
      <c r="L117">
        <f t="shared" si="12"/>
        <v>0.90098076942040672</v>
      </c>
    </row>
    <row r="118" spans="1:12" x14ac:dyDescent="0.55000000000000004">
      <c r="A118">
        <f t="shared" si="13"/>
        <v>1332</v>
      </c>
      <c r="B118">
        <v>111</v>
      </c>
      <c r="C118" s="8">
        <v>2.657E-2</v>
      </c>
      <c r="D118">
        <f t="shared" si="14"/>
        <v>5.4433830595154095E-2</v>
      </c>
      <c r="G118">
        <f t="shared" si="15"/>
        <v>111</v>
      </c>
      <c r="H118">
        <f t="shared" si="8"/>
        <v>9</v>
      </c>
      <c r="I118">
        <f t="shared" si="9"/>
        <v>1.1440000000000001E-2</v>
      </c>
      <c r="J118">
        <f t="shared" si="10"/>
        <v>9.4837092137245449E-4</v>
      </c>
      <c r="K118">
        <f t="shared" si="11"/>
        <v>0.90012711503896381</v>
      </c>
      <c r="L118">
        <f t="shared" si="12"/>
        <v>0.9001271150389647</v>
      </c>
    </row>
    <row r="119" spans="1:12" x14ac:dyDescent="0.55000000000000004">
      <c r="A119">
        <f t="shared" si="13"/>
        <v>1344</v>
      </c>
      <c r="B119">
        <v>112</v>
      </c>
      <c r="C119" s="8">
        <v>2.6710000000000001E-2</v>
      </c>
      <c r="D119">
        <f t="shared" si="14"/>
        <v>5.2221253879871712E-2</v>
      </c>
      <c r="G119">
        <f t="shared" si="15"/>
        <v>112</v>
      </c>
      <c r="H119">
        <f t="shared" si="8"/>
        <v>9</v>
      </c>
      <c r="I119">
        <f t="shared" si="9"/>
        <v>1.1440000000000001E-2</v>
      </c>
      <c r="J119">
        <f t="shared" si="10"/>
        <v>9.4837092137245449E-4</v>
      </c>
      <c r="K119">
        <f t="shared" si="11"/>
        <v>0.89927426947145861</v>
      </c>
      <c r="L119">
        <f t="shared" si="12"/>
        <v>0.8992742694714595</v>
      </c>
    </row>
    <row r="120" spans="1:12" x14ac:dyDescent="0.55000000000000004">
      <c r="A120">
        <f t="shared" si="13"/>
        <v>1356</v>
      </c>
      <c r="B120">
        <v>113</v>
      </c>
      <c r="C120" s="8">
        <v>2.6839999999999999E-2</v>
      </c>
      <c r="D120">
        <f t="shared" si="14"/>
        <v>5.0140202295431244E-2</v>
      </c>
      <c r="G120">
        <f t="shared" si="15"/>
        <v>113</v>
      </c>
      <c r="H120">
        <f t="shared" ref="H120:H183" si="16">INT(G120/12)</f>
        <v>9</v>
      </c>
      <c r="I120">
        <f t="shared" ref="I120:I183" si="17">VLOOKUP(H120,$B$7:$C$157,2,FALSE)</f>
        <v>1.1440000000000001E-2</v>
      </c>
      <c r="J120">
        <f t="shared" ref="J120:J183" si="18">(1+I120)^(1/12)-1</f>
        <v>9.4837092137245449E-4</v>
      </c>
      <c r="K120">
        <f t="shared" ref="K120:K183" si="19">(1+J120)^(-G120)</f>
        <v>0.89842223195156101</v>
      </c>
      <c r="L120">
        <f t="shared" ref="L120:L183" si="20">(1+I120)^(-G120/12)</f>
        <v>0.89842223195156212</v>
      </c>
    </row>
    <row r="121" spans="1:12" x14ac:dyDescent="0.55000000000000004">
      <c r="A121">
        <f t="shared" si="13"/>
        <v>1368</v>
      </c>
      <c r="B121">
        <v>114</v>
      </c>
      <c r="C121" s="8">
        <v>2.6980000000000001E-2</v>
      </c>
      <c r="D121">
        <f t="shared" si="14"/>
        <v>4.8076583599999653E-2</v>
      </c>
      <c r="G121">
        <f t="shared" si="15"/>
        <v>114</v>
      </c>
      <c r="H121">
        <f t="shared" si="16"/>
        <v>9</v>
      </c>
      <c r="I121">
        <f t="shared" si="17"/>
        <v>1.1440000000000001E-2</v>
      </c>
      <c r="J121">
        <f t="shared" si="18"/>
        <v>9.4837092137245449E-4</v>
      </c>
      <c r="K121">
        <f t="shared" si="19"/>
        <v>0.89757100171366866</v>
      </c>
      <c r="L121">
        <f t="shared" si="20"/>
        <v>0.89757100171366977</v>
      </c>
    </row>
    <row r="122" spans="1:12" x14ac:dyDescent="0.55000000000000004">
      <c r="A122">
        <f t="shared" si="13"/>
        <v>1380</v>
      </c>
      <c r="B122">
        <v>115</v>
      </c>
      <c r="C122" s="8">
        <v>2.7109999999999999E-2</v>
      </c>
      <c r="D122">
        <f t="shared" si="14"/>
        <v>4.6137056250855069E-2</v>
      </c>
      <c r="G122">
        <f t="shared" si="15"/>
        <v>115</v>
      </c>
      <c r="H122">
        <f t="shared" si="16"/>
        <v>9</v>
      </c>
      <c r="I122">
        <f t="shared" si="17"/>
        <v>1.1440000000000001E-2</v>
      </c>
      <c r="J122">
        <f t="shared" si="18"/>
        <v>9.4837092137245449E-4</v>
      </c>
      <c r="K122">
        <f t="shared" si="19"/>
        <v>0.89672057799290406</v>
      </c>
      <c r="L122">
        <f t="shared" si="20"/>
        <v>0.89672057799290494</v>
      </c>
    </row>
    <row r="123" spans="1:12" x14ac:dyDescent="0.55000000000000004">
      <c r="A123">
        <f t="shared" si="13"/>
        <v>1392</v>
      </c>
      <c r="B123">
        <v>116</v>
      </c>
      <c r="C123" s="8">
        <v>2.7230000000000001E-2</v>
      </c>
      <c r="D123">
        <f t="shared" si="14"/>
        <v>4.4314663171061947E-2</v>
      </c>
      <c r="G123">
        <f t="shared" si="15"/>
        <v>116</v>
      </c>
      <c r="H123">
        <f t="shared" si="16"/>
        <v>9</v>
      </c>
      <c r="I123">
        <f t="shared" si="17"/>
        <v>1.1440000000000001E-2</v>
      </c>
      <c r="J123">
        <f t="shared" si="18"/>
        <v>9.4837092137245449E-4</v>
      </c>
      <c r="K123">
        <f t="shared" si="19"/>
        <v>0.8958709600251139</v>
      </c>
      <c r="L123">
        <f t="shared" si="20"/>
        <v>0.89587096002511502</v>
      </c>
    </row>
    <row r="124" spans="1:12" x14ac:dyDescent="0.55000000000000004">
      <c r="A124">
        <f t="shared" si="13"/>
        <v>1404</v>
      </c>
      <c r="B124">
        <v>117</v>
      </c>
      <c r="C124" s="8">
        <v>2.7359999999999999E-2</v>
      </c>
      <c r="D124">
        <f t="shared" si="14"/>
        <v>4.2505942366336175E-2</v>
      </c>
      <c r="G124">
        <f t="shared" si="15"/>
        <v>117</v>
      </c>
      <c r="H124">
        <f t="shared" si="16"/>
        <v>9</v>
      </c>
      <c r="I124">
        <f t="shared" si="17"/>
        <v>1.1440000000000001E-2</v>
      </c>
      <c r="J124">
        <f t="shared" si="18"/>
        <v>9.4837092137245449E-4</v>
      </c>
      <c r="K124">
        <f t="shared" si="19"/>
        <v>0.89502214704687022</v>
      </c>
      <c r="L124">
        <f t="shared" si="20"/>
        <v>0.89502214704687144</v>
      </c>
    </row>
    <row r="125" spans="1:12" x14ac:dyDescent="0.55000000000000004">
      <c r="A125">
        <f t="shared" si="13"/>
        <v>1416</v>
      </c>
      <c r="B125">
        <v>118</v>
      </c>
      <c r="C125" s="8">
        <v>2.7480000000000001E-2</v>
      </c>
      <c r="D125">
        <f t="shared" si="14"/>
        <v>4.0807642763622705E-2</v>
      </c>
      <c r="G125">
        <f t="shared" si="15"/>
        <v>118</v>
      </c>
      <c r="H125">
        <f t="shared" si="16"/>
        <v>9</v>
      </c>
      <c r="I125">
        <f t="shared" si="17"/>
        <v>1.1440000000000001E-2</v>
      </c>
      <c r="J125">
        <f t="shared" si="18"/>
        <v>9.4837092137245449E-4</v>
      </c>
      <c r="K125">
        <f t="shared" si="19"/>
        <v>0.89417413829546766</v>
      </c>
      <c r="L125">
        <f t="shared" si="20"/>
        <v>0.89417413829546877</v>
      </c>
    </row>
    <row r="126" spans="1:12" x14ac:dyDescent="0.55000000000000004">
      <c r="A126">
        <f t="shared" si="13"/>
        <v>1428</v>
      </c>
      <c r="B126">
        <v>119</v>
      </c>
      <c r="C126" s="8">
        <v>2.76E-2</v>
      </c>
      <c r="D126">
        <f t="shared" si="14"/>
        <v>3.9168110763926692E-2</v>
      </c>
      <c r="G126">
        <f t="shared" si="15"/>
        <v>119</v>
      </c>
      <c r="H126">
        <f t="shared" si="16"/>
        <v>9</v>
      </c>
      <c r="I126">
        <f t="shared" si="17"/>
        <v>1.1440000000000001E-2</v>
      </c>
      <c r="J126">
        <f t="shared" si="18"/>
        <v>9.4837092137245449E-4</v>
      </c>
      <c r="K126">
        <f t="shared" si="19"/>
        <v>0.89332693300892319</v>
      </c>
      <c r="L126">
        <f t="shared" si="20"/>
        <v>0.8933269330089243</v>
      </c>
    </row>
    <row r="127" spans="1:12" x14ac:dyDescent="0.55000000000000004">
      <c r="A127">
        <f t="shared" si="13"/>
        <v>1440</v>
      </c>
      <c r="B127">
        <v>120</v>
      </c>
      <c r="C127" s="8">
        <v>2.7720000000000002E-2</v>
      </c>
      <c r="D127">
        <f t="shared" si="14"/>
        <v>3.7585732063246606E-2</v>
      </c>
      <c r="G127">
        <f t="shared" si="15"/>
        <v>120</v>
      </c>
      <c r="H127">
        <f t="shared" si="16"/>
        <v>10</v>
      </c>
      <c r="I127">
        <f t="shared" si="17"/>
        <v>1.188E-2</v>
      </c>
      <c r="J127">
        <f t="shared" si="18"/>
        <v>9.8465001312098011E-4</v>
      </c>
      <c r="K127">
        <f t="shared" si="19"/>
        <v>0.88860730510999886</v>
      </c>
      <c r="L127">
        <f t="shared" si="20"/>
        <v>0.88860730510999519</v>
      </c>
    </row>
    <row r="128" spans="1:12" x14ac:dyDescent="0.55000000000000004">
      <c r="A128">
        <f t="shared" si="13"/>
        <v>1452</v>
      </c>
      <c r="B128">
        <v>121</v>
      </c>
      <c r="C128" s="8">
        <v>2.784E-2</v>
      </c>
      <c r="D128">
        <f t="shared" si="14"/>
        <v>3.6058918244091437E-2</v>
      </c>
      <c r="G128">
        <f t="shared" si="15"/>
        <v>121</v>
      </c>
      <c r="H128">
        <f t="shared" si="16"/>
        <v>10</v>
      </c>
      <c r="I128">
        <f t="shared" si="17"/>
        <v>1.188E-2</v>
      </c>
      <c r="J128">
        <f t="shared" si="18"/>
        <v>9.8465001312098011E-4</v>
      </c>
      <c r="K128">
        <f t="shared" si="19"/>
        <v>0.88773319860434519</v>
      </c>
      <c r="L128">
        <f t="shared" si="20"/>
        <v>0.88773319860434119</v>
      </c>
    </row>
    <row r="129" spans="1:12" x14ac:dyDescent="0.55000000000000004">
      <c r="A129">
        <f t="shared" si="13"/>
        <v>1464</v>
      </c>
      <c r="B129">
        <v>122</v>
      </c>
      <c r="C129" s="8">
        <v>2.7949999999999999E-2</v>
      </c>
      <c r="D129">
        <f t="shared" si="14"/>
        <v>3.4627179120313746E-2</v>
      </c>
      <c r="G129">
        <f t="shared" si="15"/>
        <v>122</v>
      </c>
      <c r="H129">
        <f t="shared" si="16"/>
        <v>10</v>
      </c>
      <c r="I129">
        <f t="shared" si="17"/>
        <v>1.188E-2</v>
      </c>
      <c r="J129">
        <f t="shared" si="18"/>
        <v>9.8465001312098011E-4</v>
      </c>
      <c r="K129">
        <f t="shared" si="19"/>
        <v>0.88685995194102973</v>
      </c>
      <c r="L129">
        <f t="shared" si="20"/>
        <v>0.88685995194102585</v>
      </c>
    </row>
    <row r="130" spans="1:12" x14ac:dyDescent="0.55000000000000004">
      <c r="A130">
        <f t="shared" si="13"/>
        <v>1476</v>
      </c>
      <c r="B130">
        <v>123</v>
      </c>
      <c r="C130" s="8">
        <v>2.8070000000000001E-2</v>
      </c>
      <c r="D130">
        <f t="shared" si="14"/>
        <v>3.3205467054756035E-2</v>
      </c>
      <c r="G130">
        <f t="shared" si="15"/>
        <v>123</v>
      </c>
      <c r="H130">
        <f t="shared" si="16"/>
        <v>10</v>
      </c>
      <c r="I130">
        <f t="shared" si="17"/>
        <v>1.188E-2</v>
      </c>
      <c r="J130">
        <f t="shared" si="18"/>
        <v>9.8465001312098011E-4</v>
      </c>
      <c r="K130">
        <f t="shared" si="19"/>
        <v>0.88598756427424219</v>
      </c>
      <c r="L130">
        <f t="shared" si="20"/>
        <v>0.88598756427423819</v>
      </c>
    </row>
    <row r="131" spans="1:12" x14ac:dyDescent="0.55000000000000004">
      <c r="A131">
        <f t="shared" si="13"/>
        <v>1488</v>
      </c>
      <c r="B131">
        <v>124</v>
      </c>
      <c r="C131" s="8">
        <v>2.818E-2</v>
      </c>
      <c r="D131">
        <f t="shared" si="14"/>
        <v>3.1873164110172651E-2</v>
      </c>
      <c r="G131">
        <f t="shared" si="15"/>
        <v>124</v>
      </c>
      <c r="H131">
        <f t="shared" si="16"/>
        <v>10</v>
      </c>
      <c r="I131">
        <f t="shared" si="17"/>
        <v>1.188E-2</v>
      </c>
      <c r="J131">
        <f t="shared" si="18"/>
        <v>9.8465001312098011E-4</v>
      </c>
      <c r="K131">
        <f t="shared" si="19"/>
        <v>0.88511603475900313</v>
      </c>
      <c r="L131">
        <f t="shared" si="20"/>
        <v>0.88511603475899914</v>
      </c>
    </row>
    <row r="132" spans="1:12" x14ac:dyDescent="0.55000000000000004">
      <c r="A132">
        <f t="shared" si="13"/>
        <v>1500</v>
      </c>
      <c r="B132">
        <v>125</v>
      </c>
      <c r="C132" s="8">
        <v>2.8289999999999999E-2</v>
      </c>
      <c r="D132">
        <f t="shared" si="14"/>
        <v>3.0587814993497157E-2</v>
      </c>
      <c r="G132">
        <f t="shared" si="15"/>
        <v>125</v>
      </c>
      <c r="H132">
        <f t="shared" si="16"/>
        <v>10</v>
      </c>
      <c r="I132">
        <f t="shared" si="17"/>
        <v>1.188E-2</v>
      </c>
      <c r="J132">
        <f t="shared" si="18"/>
        <v>9.8465001312098011E-4</v>
      </c>
      <c r="K132">
        <f t="shared" si="19"/>
        <v>0.88424536255116504</v>
      </c>
      <c r="L132">
        <f t="shared" si="20"/>
        <v>0.88424536255116082</v>
      </c>
    </row>
    <row r="133" spans="1:12" x14ac:dyDescent="0.55000000000000004">
      <c r="A133">
        <f t="shared" si="13"/>
        <v>1512</v>
      </c>
      <c r="B133">
        <v>126</v>
      </c>
      <c r="C133" s="8">
        <v>2.8400000000000002E-2</v>
      </c>
      <c r="D133">
        <f t="shared" si="14"/>
        <v>2.9348062526600591E-2</v>
      </c>
      <c r="G133">
        <f t="shared" si="15"/>
        <v>126</v>
      </c>
      <c r="H133">
        <f t="shared" si="16"/>
        <v>10</v>
      </c>
      <c r="I133">
        <f t="shared" si="17"/>
        <v>1.188E-2</v>
      </c>
      <c r="J133">
        <f t="shared" si="18"/>
        <v>9.8465001312098011E-4</v>
      </c>
      <c r="K133">
        <f t="shared" si="19"/>
        <v>0.88337554680741026</v>
      </c>
      <c r="L133">
        <f t="shared" si="20"/>
        <v>0.88337554680740615</v>
      </c>
    </row>
    <row r="134" spans="1:12" x14ac:dyDescent="0.55000000000000004">
      <c r="A134">
        <f t="shared" si="13"/>
        <v>1524</v>
      </c>
      <c r="B134">
        <v>127</v>
      </c>
      <c r="C134" s="8">
        <v>2.8500000000000001E-2</v>
      </c>
      <c r="D134">
        <f t="shared" si="14"/>
        <v>2.8187360123772136E-2</v>
      </c>
      <c r="G134">
        <f t="shared" si="15"/>
        <v>127</v>
      </c>
      <c r="H134">
        <f t="shared" si="16"/>
        <v>10</v>
      </c>
      <c r="I134">
        <f t="shared" si="17"/>
        <v>1.188E-2</v>
      </c>
      <c r="J134">
        <f t="shared" si="18"/>
        <v>9.8465001312098011E-4</v>
      </c>
      <c r="K134">
        <f t="shared" si="19"/>
        <v>0.8825065866852515</v>
      </c>
      <c r="L134">
        <f t="shared" si="20"/>
        <v>0.88250658668524717</v>
      </c>
    </row>
    <row r="135" spans="1:12" x14ac:dyDescent="0.55000000000000004">
      <c r="A135">
        <f t="shared" si="13"/>
        <v>1536</v>
      </c>
      <c r="B135">
        <v>128</v>
      </c>
      <c r="C135" s="8">
        <v>2.861E-2</v>
      </c>
      <c r="D135">
        <f t="shared" si="14"/>
        <v>2.7033669759569275E-2</v>
      </c>
      <c r="G135">
        <f t="shared" si="15"/>
        <v>128</v>
      </c>
      <c r="H135">
        <f t="shared" si="16"/>
        <v>10</v>
      </c>
      <c r="I135">
        <f t="shared" si="17"/>
        <v>1.188E-2</v>
      </c>
      <c r="J135">
        <f t="shared" si="18"/>
        <v>9.8465001312098011E-4</v>
      </c>
      <c r="K135">
        <f t="shared" si="19"/>
        <v>0.8816384813430288</v>
      </c>
      <c r="L135">
        <f t="shared" si="20"/>
        <v>0.88163848134302492</v>
      </c>
    </row>
    <row r="136" spans="1:12" x14ac:dyDescent="0.55000000000000004">
      <c r="A136">
        <f t="shared" ref="A136:A157" si="21">B136*12</f>
        <v>1548</v>
      </c>
      <c r="B136">
        <v>129</v>
      </c>
      <c r="C136" s="8">
        <v>2.8709999999999999E-2</v>
      </c>
      <c r="D136">
        <f t="shared" ref="D136:D157" si="22">((1+C136)^-B136)</f>
        <v>2.5954218374538245E-2</v>
      </c>
      <c r="G136">
        <f t="shared" si="15"/>
        <v>129</v>
      </c>
      <c r="H136">
        <f t="shared" si="16"/>
        <v>10</v>
      </c>
      <c r="I136">
        <f t="shared" si="17"/>
        <v>1.188E-2</v>
      </c>
      <c r="J136">
        <f t="shared" si="18"/>
        <v>9.8465001312098011E-4</v>
      </c>
      <c r="K136">
        <f t="shared" si="19"/>
        <v>0.88077122993991186</v>
      </c>
      <c r="L136">
        <f t="shared" si="20"/>
        <v>0.88077122993990775</v>
      </c>
    </row>
    <row r="137" spans="1:12" x14ac:dyDescent="0.55000000000000004">
      <c r="A137">
        <f t="shared" si="21"/>
        <v>1560</v>
      </c>
      <c r="B137">
        <v>130</v>
      </c>
      <c r="C137" s="8">
        <v>2.8809999999999999E-2</v>
      </c>
      <c r="D137">
        <f t="shared" si="22"/>
        <v>2.4913055712866606E-2</v>
      </c>
      <c r="G137">
        <f t="shared" ref="G137:G200" si="23">G136+1</f>
        <v>130</v>
      </c>
      <c r="H137">
        <f t="shared" si="16"/>
        <v>10</v>
      </c>
      <c r="I137">
        <f t="shared" si="17"/>
        <v>1.188E-2</v>
      </c>
      <c r="J137">
        <f t="shared" si="18"/>
        <v>9.8465001312098011E-4</v>
      </c>
      <c r="K137">
        <f t="shared" si="19"/>
        <v>0.87990483163589639</v>
      </c>
      <c r="L137">
        <f t="shared" si="20"/>
        <v>0.87990483163589228</v>
      </c>
    </row>
    <row r="138" spans="1:12" x14ac:dyDescent="0.55000000000000004">
      <c r="A138">
        <f t="shared" si="21"/>
        <v>1572</v>
      </c>
      <c r="B138">
        <v>131</v>
      </c>
      <c r="C138" s="8">
        <v>2.8910000000000002E-2</v>
      </c>
      <c r="D138">
        <f t="shared" si="22"/>
        <v>2.390904067723551E-2</v>
      </c>
      <c r="G138">
        <f t="shared" si="23"/>
        <v>131</v>
      </c>
      <c r="H138">
        <f t="shared" si="16"/>
        <v>10</v>
      </c>
      <c r="I138">
        <f t="shared" si="17"/>
        <v>1.188E-2</v>
      </c>
      <c r="J138">
        <f t="shared" si="18"/>
        <v>9.8465001312098011E-4</v>
      </c>
      <c r="K138">
        <f t="shared" si="19"/>
        <v>0.87903928559180466</v>
      </c>
      <c r="L138">
        <f t="shared" si="20"/>
        <v>0.87903928559180056</v>
      </c>
    </row>
    <row r="139" spans="1:12" x14ac:dyDescent="0.55000000000000004">
      <c r="A139">
        <f t="shared" si="21"/>
        <v>1584</v>
      </c>
      <c r="B139">
        <v>132</v>
      </c>
      <c r="C139" s="8">
        <v>2.9010000000000001E-2</v>
      </c>
      <c r="D139">
        <f t="shared" si="22"/>
        <v>2.294105687537152E-2</v>
      </c>
      <c r="G139">
        <f t="shared" si="23"/>
        <v>132</v>
      </c>
      <c r="H139">
        <f t="shared" si="16"/>
        <v>11</v>
      </c>
      <c r="I139">
        <f t="shared" si="17"/>
        <v>1.226E-2</v>
      </c>
      <c r="J139">
        <f t="shared" si="18"/>
        <v>1.0159703205356863E-3</v>
      </c>
      <c r="K139">
        <f t="shared" si="19"/>
        <v>0.87455507863787374</v>
      </c>
      <c r="L139">
        <f t="shared" si="20"/>
        <v>0.87455507863788262</v>
      </c>
    </row>
    <row r="140" spans="1:12" x14ac:dyDescent="0.55000000000000004">
      <c r="A140">
        <f t="shared" si="21"/>
        <v>1596</v>
      </c>
      <c r="B140">
        <v>133</v>
      </c>
      <c r="C140" s="8">
        <v>2.911E-2</v>
      </c>
      <c r="D140">
        <f t="shared" si="22"/>
        <v>2.2008012475484687E-2</v>
      </c>
      <c r="G140">
        <f t="shared" si="23"/>
        <v>133</v>
      </c>
      <c r="H140">
        <f t="shared" si="16"/>
        <v>11</v>
      </c>
      <c r="I140">
        <f t="shared" si="17"/>
        <v>1.226E-2</v>
      </c>
      <c r="J140">
        <f t="shared" si="18"/>
        <v>1.0159703205356863E-3</v>
      </c>
      <c r="K140">
        <f t="shared" si="19"/>
        <v>0.87366745843009108</v>
      </c>
      <c r="L140">
        <f t="shared" si="20"/>
        <v>0.87366745843009963</v>
      </c>
    </row>
    <row r="141" spans="1:12" x14ac:dyDescent="0.55000000000000004">
      <c r="A141">
        <f t="shared" si="21"/>
        <v>1608</v>
      </c>
      <c r="B141">
        <v>134</v>
      </c>
      <c r="C141" s="8">
        <v>2.92E-2</v>
      </c>
      <c r="D141">
        <f t="shared" si="22"/>
        <v>2.1136341141842971E-2</v>
      </c>
      <c r="G141">
        <f t="shared" si="23"/>
        <v>134</v>
      </c>
      <c r="H141">
        <f t="shared" si="16"/>
        <v>11</v>
      </c>
      <c r="I141">
        <f t="shared" si="17"/>
        <v>1.226E-2</v>
      </c>
      <c r="J141">
        <f t="shared" si="18"/>
        <v>1.0159703205356863E-3</v>
      </c>
      <c r="K141">
        <f t="shared" si="19"/>
        <v>0.87278073910282727</v>
      </c>
      <c r="L141">
        <f t="shared" si="20"/>
        <v>0.87278073910283605</v>
      </c>
    </row>
    <row r="142" spans="1:12" x14ac:dyDescent="0.55000000000000004">
      <c r="A142">
        <f t="shared" si="21"/>
        <v>1620</v>
      </c>
      <c r="B142">
        <v>135</v>
      </c>
      <c r="C142" s="8">
        <v>2.93E-2</v>
      </c>
      <c r="D142">
        <f t="shared" si="22"/>
        <v>2.0269063126387731E-2</v>
      </c>
      <c r="G142">
        <f t="shared" si="23"/>
        <v>135</v>
      </c>
      <c r="H142">
        <f t="shared" si="16"/>
        <v>11</v>
      </c>
      <c r="I142">
        <f t="shared" si="17"/>
        <v>1.226E-2</v>
      </c>
      <c r="J142">
        <f t="shared" si="18"/>
        <v>1.0159703205356863E-3</v>
      </c>
      <c r="K142">
        <f t="shared" si="19"/>
        <v>0.87189491974174393</v>
      </c>
      <c r="L142">
        <f t="shared" si="20"/>
        <v>0.87189491974175271</v>
      </c>
    </row>
    <row r="143" spans="1:12" x14ac:dyDescent="0.55000000000000004">
      <c r="A143">
        <f t="shared" si="21"/>
        <v>1632</v>
      </c>
      <c r="B143">
        <v>136</v>
      </c>
      <c r="C143" s="8">
        <v>2.9389999999999999E-2</v>
      </c>
      <c r="D143">
        <f t="shared" si="22"/>
        <v>1.9459312031712458E-2</v>
      </c>
      <c r="G143">
        <f t="shared" si="23"/>
        <v>136</v>
      </c>
      <c r="H143">
        <f t="shared" si="16"/>
        <v>11</v>
      </c>
      <c r="I143">
        <f t="shared" si="17"/>
        <v>1.226E-2</v>
      </c>
      <c r="J143">
        <f t="shared" si="18"/>
        <v>1.0159703205356863E-3</v>
      </c>
      <c r="K143">
        <f t="shared" si="19"/>
        <v>0.8710099994334296</v>
      </c>
      <c r="L143">
        <f t="shared" si="20"/>
        <v>0.87100999943343849</v>
      </c>
    </row>
    <row r="144" spans="1:12" x14ac:dyDescent="0.55000000000000004">
      <c r="A144">
        <f t="shared" si="21"/>
        <v>1644</v>
      </c>
      <c r="B144">
        <v>137</v>
      </c>
      <c r="C144" s="8">
        <v>2.9479999999999999E-2</v>
      </c>
      <c r="D144">
        <f t="shared" si="22"/>
        <v>1.8678663543321036E-2</v>
      </c>
      <c r="G144">
        <f t="shared" si="23"/>
        <v>137</v>
      </c>
      <c r="H144">
        <f t="shared" si="16"/>
        <v>11</v>
      </c>
      <c r="I144">
        <f t="shared" si="17"/>
        <v>1.226E-2</v>
      </c>
      <c r="J144">
        <f t="shared" si="18"/>
        <v>1.0159703205356863E-3</v>
      </c>
      <c r="K144">
        <f t="shared" si="19"/>
        <v>0.87012597726540086</v>
      </c>
      <c r="L144">
        <f t="shared" si="20"/>
        <v>0.87012597726540974</v>
      </c>
    </row>
    <row r="145" spans="1:12" x14ac:dyDescent="0.55000000000000004">
      <c r="A145">
        <f t="shared" si="21"/>
        <v>1656</v>
      </c>
      <c r="B145">
        <v>138</v>
      </c>
      <c r="C145" s="8">
        <v>2.9569999999999999E-2</v>
      </c>
      <c r="D145">
        <f t="shared" si="22"/>
        <v>1.7926216480705224E-2</v>
      </c>
      <c r="G145">
        <f t="shared" si="23"/>
        <v>138</v>
      </c>
      <c r="H145">
        <f t="shared" si="16"/>
        <v>11</v>
      </c>
      <c r="I145">
        <f t="shared" si="17"/>
        <v>1.226E-2</v>
      </c>
      <c r="J145">
        <f t="shared" si="18"/>
        <v>1.0159703205356863E-3</v>
      </c>
      <c r="K145">
        <f t="shared" si="19"/>
        <v>0.86924285232609977</v>
      </c>
      <c r="L145">
        <f t="shared" si="20"/>
        <v>0.86924285232610876</v>
      </c>
    </row>
    <row r="146" spans="1:12" x14ac:dyDescent="0.55000000000000004">
      <c r="A146">
        <f t="shared" si="21"/>
        <v>1668</v>
      </c>
      <c r="B146">
        <v>139</v>
      </c>
      <c r="C146" s="8">
        <v>2.9659999999999999E-2</v>
      </c>
      <c r="D146">
        <f t="shared" si="22"/>
        <v>1.7201091433188164E-2</v>
      </c>
      <c r="G146">
        <f t="shared" si="23"/>
        <v>139</v>
      </c>
      <c r="H146">
        <f t="shared" si="16"/>
        <v>11</v>
      </c>
      <c r="I146">
        <f t="shared" si="17"/>
        <v>1.226E-2</v>
      </c>
      <c r="J146">
        <f t="shared" si="18"/>
        <v>1.0159703205356863E-3</v>
      </c>
      <c r="K146">
        <f t="shared" si="19"/>
        <v>0.86836062370489375</v>
      </c>
      <c r="L146">
        <f t="shared" si="20"/>
        <v>0.86836062370490275</v>
      </c>
    </row>
    <row r="147" spans="1:12" x14ac:dyDescent="0.55000000000000004">
      <c r="A147">
        <f t="shared" si="21"/>
        <v>1680</v>
      </c>
      <c r="B147">
        <v>140</v>
      </c>
      <c r="C147" s="8">
        <v>2.9749999999999999E-2</v>
      </c>
      <c r="D147">
        <f t="shared" si="22"/>
        <v>1.6502430485575113E-2</v>
      </c>
      <c r="G147">
        <f t="shared" si="23"/>
        <v>140</v>
      </c>
      <c r="H147">
        <f t="shared" si="16"/>
        <v>11</v>
      </c>
      <c r="I147">
        <f t="shared" si="17"/>
        <v>1.226E-2</v>
      </c>
      <c r="J147">
        <f t="shared" si="18"/>
        <v>1.0159703205356863E-3</v>
      </c>
      <c r="K147">
        <f t="shared" si="19"/>
        <v>0.8674792904920744</v>
      </c>
      <c r="L147">
        <f t="shared" si="20"/>
        <v>0.86747929049208361</v>
      </c>
    </row>
    <row r="148" spans="1:12" x14ac:dyDescent="0.55000000000000004">
      <c r="A148">
        <f t="shared" si="21"/>
        <v>1692</v>
      </c>
      <c r="B148">
        <v>141</v>
      </c>
      <c r="C148" s="8">
        <v>2.9839999999999998E-2</v>
      </c>
      <c r="D148">
        <f t="shared" si="22"/>
        <v>1.5829396936390721E-2</v>
      </c>
      <c r="G148">
        <f t="shared" si="23"/>
        <v>141</v>
      </c>
      <c r="H148">
        <f t="shared" si="16"/>
        <v>11</v>
      </c>
      <c r="I148">
        <f t="shared" si="17"/>
        <v>1.226E-2</v>
      </c>
      <c r="J148">
        <f t="shared" si="18"/>
        <v>1.0159703205356863E-3</v>
      </c>
      <c r="K148">
        <f t="shared" si="19"/>
        <v>0.86659885177885687</v>
      </c>
      <c r="L148">
        <f t="shared" si="20"/>
        <v>0.86659885177886586</v>
      </c>
    </row>
    <row r="149" spans="1:12" x14ac:dyDescent="0.55000000000000004">
      <c r="A149">
        <f t="shared" si="21"/>
        <v>1704</v>
      </c>
      <c r="B149">
        <v>142</v>
      </c>
      <c r="C149" s="8">
        <v>2.9919999999999999E-2</v>
      </c>
      <c r="D149">
        <f t="shared" si="22"/>
        <v>1.5202120356083768E-2</v>
      </c>
      <c r="G149">
        <f t="shared" si="23"/>
        <v>142</v>
      </c>
      <c r="H149">
        <f t="shared" si="16"/>
        <v>11</v>
      </c>
      <c r="I149">
        <f t="shared" si="17"/>
        <v>1.226E-2</v>
      </c>
      <c r="J149">
        <f t="shared" si="18"/>
        <v>1.0159703205356863E-3</v>
      </c>
      <c r="K149">
        <f t="shared" si="19"/>
        <v>0.86571930665737795</v>
      </c>
      <c r="L149">
        <f t="shared" si="20"/>
        <v>0.86571930665738728</v>
      </c>
    </row>
    <row r="150" spans="1:12" x14ac:dyDescent="0.55000000000000004">
      <c r="A150">
        <f t="shared" si="21"/>
        <v>1716</v>
      </c>
      <c r="B150">
        <v>143</v>
      </c>
      <c r="C150" s="8">
        <v>3.0009999999999998E-2</v>
      </c>
      <c r="D150">
        <f t="shared" si="22"/>
        <v>1.4577193461023073E-2</v>
      </c>
      <c r="G150">
        <f t="shared" si="23"/>
        <v>143</v>
      </c>
      <c r="H150">
        <f t="shared" si="16"/>
        <v>11</v>
      </c>
      <c r="I150">
        <f t="shared" si="17"/>
        <v>1.226E-2</v>
      </c>
      <c r="J150">
        <f t="shared" si="18"/>
        <v>1.0159703205356863E-3</v>
      </c>
      <c r="K150">
        <f t="shared" si="19"/>
        <v>0.86484065422069734</v>
      </c>
      <c r="L150">
        <f t="shared" si="20"/>
        <v>0.86484065422070644</v>
      </c>
    </row>
    <row r="151" spans="1:12" x14ac:dyDescent="0.55000000000000004">
      <c r="A151">
        <f t="shared" si="21"/>
        <v>1728</v>
      </c>
      <c r="B151">
        <v>144</v>
      </c>
      <c r="C151" s="8">
        <v>3.0089999999999999E-2</v>
      </c>
      <c r="D151">
        <f t="shared" si="22"/>
        <v>1.399507919303648E-2</v>
      </c>
      <c r="G151">
        <f t="shared" si="23"/>
        <v>144</v>
      </c>
      <c r="H151">
        <f t="shared" si="16"/>
        <v>12</v>
      </c>
      <c r="I151">
        <f t="shared" si="17"/>
        <v>1.259E-2</v>
      </c>
      <c r="J151">
        <f t="shared" si="18"/>
        <v>1.0431607922198882E-3</v>
      </c>
      <c r="K151">
        <f t="shared" si="19"/>
        <v>0.8605901886418017</v>
      </c>
      <c r="L151">
        <f t="shared" si="20"/>
        <v>0.86059018864180681</v>
      </c>
    </row>
    <row r="152" spans="1:12" x14ac:dyDescent="0.55000000000000004">
      <c r="A152">
        <f t="shared" si="21"/>
        <v>1740</v>
      </c>
      <c r="B152">
        <v>145</v>
      </c>
      <c r="C152" s="8">
        <v>3.0169999999999999E-2</v>
      </c>
      <c r="D152">
        <f t="shared" si="22"/>
        <v>1.3434135456179941E-2</v>
      </c>
      <c r="G152">
        <f t="shared" si="23"/>
        <v>145</v>
      </c>
      <c r="H152">
        <f t="shared" si="16"/>
        <v>12</v>
      </c>
      <c r="I152">
        <f t="shared" si="17"/>
        <v>1.259E-2</v>
      </c>
      <c r="J152">
        <f t="shared" si="18"/>
        <v>1.0431607922198882E-3</v>
      </c>
      <c r="K152">
        <f t="shared" si="19"/>
        <v>0.85969339020381053</v>
      </c>
      <c r="L152">
        <f t="shared" si="20"/>
        <v>0.85969339020381563</v>
      </c>
    </row>
    <row r="153" spans="1:12" x14ac:dyDescent="0.55000000000000004">
      <c r="A153">
        <f t="shared" si="21"/>
        <v>1752</v>
      </c>
      <c r="B153">
        <v>146</v>
      </c>
      <c r="C153" s="8">
        <v>3.0249999999999999E-2</v>
      </c>
      <c r="D153">
        <f t="shared" si="22"/>
        <v>1.2893683733688573E-2</v>
      </c>
      <c r="G153">
        <f t="shared" si="23"/>
        <v>146</v>
      </c>
      <c r="H153">
        <f t="shared" si="16"/>
        <v>12</v>
      </c>
      <c r="I153">
        <f t="shared" si="17"/>
        <v>1.259E-2</v>
      </c>
      <c r="J153">
        <f t="shared" si="18"/>
        <v>1.0431607922198882E-3</v>
      </c>
      <c r="K153">
        <f t="shared" si="19"/>
        <v>0.85879752629592321</v>
      </c>
      <c r="L153">
        <f t="shared" si="20"/>
        <v>0.8587975262959282</v>
      </c>
    </row>
    <row r="154" spans="1:12" x14ac:dyDescent="0.55000000000000004">
      <c r="A154">
        <f t="shared" si="21"/>
        <v>1764</v>
      </c>
      <c r="B154">
        <v>147</v>
      </c>
      <c r="C154" s="8">
        <v>3.0329999999999999E-2</v>
      </c>
      <c r="D154">
        <f t="shared" si="22"/>
        <v>1.2373063423326379E-2</v>
      </c>
      <c r="G154">
        <f t="shared" si="23"/>
        <v>147</v>
      </c>
      <c r="H154">
        <f t="shared" si="16"/>
        <v>12</v>
      </c>
      <c r="I154">
        <f t="shared" si="17"/>
        <v>1.259E-2</v>
      </c>
      <c r="J154">
        <f t="shared" si="18"/>
        <v>1.0431607922198882E-3</v>
      </c>
      <c r="K154">
        <f t="shared" si="19"/>
        <v>0.85790259594429041</v>
      </c>
      <c r="L154">
        <f t="shared" si="20"/>
        <v>0.85790259594429563</v>
      </c>
    </row>
    <row r="155" spans="1:12" x14ac:dyDescent="0.55000000000000004">
      <c r="A155">
        <f t="shared" si="21"/>
        <v>1776</v>
      </c>
      <c r="B155">
        <v>148</v>
      </c>
      <c r="C155" s="8">
        <v>3.041E-2</v>
      </c>
      <c r="D155">
        <f t="shared" si="22"/>
        <v>1.1871631518619852E-2</v>
      </c>
      <c r="G155">
        <f t="shared" si="23"/>
        <v>148</v>
      </c>
      <c r="H155">
        <f t="shared" si="16"/>
        <v>12</v>
      </c>
      <c r="I155">
        <f t="shared" si="17"/>
        <v>1.259E-2</v>
      </c>
      <c r="J155">
        <f t="shared" si="18"/>
        <v>1.0431607922198882E-3</v>
      </c>
      <c r="K155">
        <f t="shared" si="19"/>
        <v>0.857008598176078</v>
      </c>
      <c r="L155">
        <f t="shared" si="20"/>
        <v>0.85700859817608299</v>
      </c>
    </row>
    <row r="156" spans="1:12" x14ac:dyDescent="0.55000000000000004">
      <c r="A156">
        <f t="shared" si="21"/>
        <v>1788</v>
      </c>
      <c r="B156">
        <v>149</v>
      </c>
      <c r="C156" s="8">
        <v>3.049E-2</v>
      </c>
      <c r="D156">
        <f t="shared" si="22"/>
        <v>1.1388762289517747E-2</v>
      </c>
      <c r="G156">
        <f t="shared" si="23"/>
        <v>149</v>
      </c>
      <c r="H156">
        <f t="shared" si="16"/>
        <v>12</v>
      </c>
      <c r="I156">
        <f t="shared" si="17"/>
        <v>1.259E-2</v>
      </c>
      <c r="J156">
        <f t="shared" si="18"/>
        <v>1.0431607922198882E-3</v>
      </c>
      <c r="K156">
        <f t="shared" si="19"/>
        <v>0.85611553201946478</v>
      </c>
      <c r="L156">
        <f t="shared" si="20"/>
        <v>0.85611553201946999</v>
      </c>
    </row>
    <row r="157" spans="1:12" x14ac:dyDescent="0.55000000000000004">
      <c r="A157">
        <f t="shared" si="21"/>
        <v>1800</v>
      </c>
      <c r="B157">
        <v>150</v>
      </c>
      <c r="C157" s="8">
        <v>3.056E-2</v>
      </c>
      <c r="D157">
        <f t="shared" si="22"/>
        <v>1.0939758332837625E-2</v>
      </c>
      <c r="G157">
        <f t="shared" si="23"/>
        <v>150</v>
      </c>
      <c r="H157">
        <f t="shared" si="16"/>
        <v>12</v>
      </c>
      <c r="I157">
        <f t="shared" si="17"/>
        <v>1.259E-2</v>
      </c>
      <c r="J157">
        <f t="shared" si="18"/>
        <v>1.0431607922198882E-3</v>
      </c>
      <c r="K157">
        <f t="shared" si="19"/>
        <v>0.85522339650364321</v>
      </c>
      <c r="L157">
        <f t="shared" si="20"/>
        <v>0.8552233965036482</v>
      </c>
    </row>
    <row r="158" spans="1:12" x14ac:dyDescent="0.55000000000000004">
      <c r="G158">
        <f t="shared" si="23"/>
        <v>151</v>
      </c>
      <c r="H158">
        <f t="shared" si="16"/>
        <v>12</v>
      </c>
      <c r="I158">
        <f t="shared" si="17"/>
        <v>1.259E-2</v>
      </c>
      <c r="J158">
        <f t="shared" si="18"/>
        <v>1.0431607922198882E-3</v>
      </c>
      <c r="K158">
        <f t="shared" si="19"/>
        <v>0.8543321906588166</v>
      </c>
      <c r="L158">
        <f t="shared" si="20"/>
        <v>0.85433219065882171</v>
      </c>
    </row>
    <row r="159" spans="1:12" x14ac:dyDescent="0.55000000000000004">
      <c r="G159">
        <f t="shared" si="23"/>
        <v>152</v>
      </c>
      <c r="H159">
        <f t="shared" si="16"/>
        <v>12</v>
      </c>
      <c r="I159">
        <f t="shared" si="17"/>
        <v>1.259E-2</v>
      </c>
      <c r="J159">
        <f t="shared" si="18"/>
        <v>1.0431607922198882E-3</v>
      </c>
      <c r="K159">
        <f t="shared" si="19"/>
        <v>0.85344191351619958</v>
      </c>
      <c r="L159">
        <f t="shared" si="20"/>
        <v>0.85344191351620458</v>
      </c>
    </row>
    <row r="160" spans="1:12" x14ac:dyDescent="0.55000000000000004">
      <c r="G160">
        <f t="shared" si="23"/>
        <v>153</v>
      </c>
      <c r="H160">
        <f t="shared" si="16"/>
        <v>12</v>
      </c>
      <c r="I160">
        <f t="shared" si="17"/>
        <v>1.259E-2</v>
      </c>
      <c r="J160">
        <f t="shared" si="18"/>
        <v>1.0431607922198882E-3</v>
      </c>
      <c r="K160">
        <f t="shared" si="19"/>
        <v>0.85255256410801539</v>
      </c>
      <c r="L160">
        <f t="shared" si="20"/>
        <v>0.85255256410802072</v>
      </c>
    </row>
    <row r="161" spans="7:12" x14ac:dyDescent="0.55000000000000004">
      <c r="G161">
        <f t="shared" si="23"/>
        <v>154</v>
      </c>
      <c r="H161">
        <f t="shared" si="16"/>
        <v>12</v>
      </c>
      <c r="I161">
        <f t="shared" si="17"/>
        <v>1.259E-2</v>
      </c>
      <c r="J161">
        <f t="shared" si="18"/>
        <v>1.0431607922198882E-3</v>
      </c>
      <c r="K161">
        <f t="shared" si="19"/>
        <v>0.85166414146749703</v>
      </c>
      <c r="L161">
        <f t="shared" si="20"/>
        <v>0.85166414146750224</v>
      </c>
    </row>
    <row r="162" spans="7:12" x14ac:dyDescent="0.55000000000000004">
      <c r="G162">
        <f t="shared" si="23"/>
        <v>155</v>
      </c>
      <c r="H162">
        <f t="shared" si="16"/>
        <v>12</v>
      </c>
      <c r="I162">
        <f t="shared" si="17"/>
        <v>1.259E-2</v>
      </c>
      <c r="J162">
        <f t="shared" si="18"/>
        <v>1.0431607922198882E-3</v>
      </c>
      <c r="K162">
        <f t="shared" si="19"/>
        <v>0.85077664462888369</v>
      </c>
      <c r="L162">
        <f t="shared" si="20"/>
        <v>0.85077664462888902</v>
      </c>
    </row>
    <row r="163" spans="7:12" x14ac:dyDescent="0.55000000000000004">
      <c r="G163">
        <f t="shared" si="23"/>
        <v>156</v>
      </c>
      <c r="H163">
        <f t="shared" si="16"/>
        <v>13</v>
      </c>
      <c r="I163">
        <f t="shared" si="17"/>
        <v>1.285E-2</v>
      </c>
      <c r="J163">
        <f t="shared" si="18"/>
        <v>1.0645778676408035E-3</v>
      </c>
      <c r="K163">
        <f t="shared" si="19"/>
        <v>0.84705825334419305</v>
      </c>
      <c r="L163">
        <f t="shared" si="20"/>
        <v>0.84705825334419083</v>
      </c>
    </row>
    <row r="164" spans="7:12" x14ac:dyDescent="0.55000000000000004">
      <c r="G164">
        <f t="shared" si="23"/>
        <v>157</v>
      </c>
      <c r="H164">
        <f t="shared" si="16"/>
        <v>13</v>
      </c>
      <c r="I164">
        <f t="shared" si="17"/>
        <v>1.285E-2</v>
      </c>
      <c r="J164">
        <f t="shared" si="18"/>
        <v>1.0645778676408035E-3</v>
      </c>
      <c r="K164">
        <f t="shared" si="19"/>
        <v>0.84615745284735255</v>
      </c>
      <c r="L164">
        <f t="shared" si="20"/>
        <v>0.84615745284734956</v>
      </c>
    </row>
    <row r="165" spans="7:12" x14ac:dyDescent="0.55000000000000004">
      <c r="G165">
        <f t="shared" si="23"/>
        <v>158</v>
      </c>
      <c r="H165">
        <f t="shared" si="16"/>
        <v>13</v>
      </c>
      <c r="I165">
        <f t="shared" si="17"/>
        <v>1.285E-2</v>
      </c>
      <c r="J165">
        <f t="shared" si="18"/>
        <v>1.0645778676408035E-3</v>
      </c>
      <c r="K165">
        <f t="shared" si="19"/>
        <v>0.84525761030296898</v>
      </c>
      <c r="L165">
        <f t="shared" si="20"/>
        <v>0.84525761030296598</v>
      </c>
    </row>
    <row r="166" spans="7:12" x14ac:dyDescent="0.55000000000000004">
      <c r="G166">
        <f t="shared" si="23"/>
        <v>159</v>
      </c>
      <c r="H166">
        <f t="shared" si="16"/>
        <v>13</v>
      </c>
      <c r="I166">
        <f t="shared" si="17"/>
        <v>1.285E-2</v>
      </c>
      <c r="J166">
        <f t="shared" si="18"/>
        <v>1.0645778676408035E-3</v>
      </c>
      <c r="K166">
        <f t="shared" si="19"/>
        <v>0.8443587246923121</v>
      </c>
      <c r="L166">
        <f t="shared" si="20"/>
        <v>0.8443587246923091</v>
      </c>
    </row>
    <row r="167" spans="7:12" x14ac:dyDescent="0.55000000000000004">
      <c r="G167">
        <f t="shared" si="23"/>
        <v>160</v>
      </c>
      <c r="H167">
        <f t="shared" si="16"/>
        <v>13</v>
      </c>
      <c r="I167">
        <f t="shared" si="17"/>
        <v>1.285E-2</v>
      </c>
      <c r="J167">
        <f t="shared" si="18"/>
        <v>1.0645778676408035E-3</v>
      </c>
      <c r="K167">
        <f t="shared" si="19"/>
        <v>0.84346079499773441</v>
      </c>
      <c r="L167">
        <f t="shared" si="20"/>
        <v>0.84346079499773174</v>
      </c>
    </row>
    <row r="168" spans="7:12" x14ac:dyDescent="0.55000000000000004">
      <c r="G168">
        <f t="shared" si="23"/>
        <v>161</v>
      </c>
      <c r="H168">
        <f t="shared" si="16"/>
        <v>13</v>
      </c>
      <c r="I168">
        <f t="shared" si="17"/>
        <v>1.285E-2</v>
      </c>
      <c r="J168">
        <f t="shared" si="18"/>
        <v>1.0645778676408035E-3</v>
      </c>
      <c r="K168">
        <f t="shared" si="19"/>
        <v>0.84256382020267173</v>
      </c>
      <c r="L168">
        <f t="shared" si="20"/>
        <v>0.84256382020266907</v>
      </c>
    </row>
    <row r="169" spans="7:12" x14ac:dyDescent="0.55000000000000004">
      <c r="G169">
        <f t="shared" si="23"/>
        <v>162</v>
      </c>
      <c r="H169">
        <f t="shared" si="16"/>
        <v>13</v>
      </c>
      <c r="I169">
        <f t="shared" si="17"/>
        <v>1.285E-2</v>
      </c>
      <c r="J169">
        <f t="shared" si="18"/>
        <v>1.0645778676408035E-3</v>
      </c>
      <c r="K169">
        <f t="shared" si="19"/>
        <v>0.84166779929163982</v>
      </c>
      <c r="L169">
        <f t="shared" si="20"/>
        <v>0.84166779929163715</v>
      </c>
    </row>
    <row r="170" spans="7:12" x14ac:dyDescent="0.55000000000000004">
      <c r="G170">
        <f t="shared" si="23"/>
        <v>163</v>
      </c>
      <c r="H170">
        <f t="shared" si="16"/>
        <v>13</v>
      </c>
      <c r="I170">
        <f t="shared" si="17"/>
        <v>1.285E-2</v>
      </c>
      <c r="J170">
        <f t="shared" si="18"/>
        <v>1.0645778676408035E-3</v>
      </c>
      <c r="K170">
        <f t="shared" si="19"/>
        <v>0.84077273125023511</v>
      </c>
      <c r="L170">
        <f t="shared" si="20"/>
        <v>0.84077273125023211</v>
      </c>
    </row>
    <row r="171" spans="7:12" x14ac:dyDescent="0.55000000000000004">
      <c r="G171">
        <f t="shared" si="23"/>
        <v>164</v>
      </c>
      <c r="H171">
        <f t="shared" si="16"/>
        <v>13</v>
      </c>
      <c r="I171">
        <f t="shared" si="17"/>
        <v>1.285E-2</v>
      </c>
      <c r="J171">
        <f t="shared" si="18"/>
        <v>1.0645778676408035E-3</v>
      </c>
      <c r="K171">
        <f t="shared" si="19"/>
        <v>0.83987861506513162</v>
      </c>
      <c r="L171">
        <f t="shared" si="20"/>
        <v>0.83987861506512895</v>
      </c>
    </row>
    <row r="172" spans="7:12" x14ac:dyDescent="0.55000000000000004">
      <c r="G172">
        <f t="shared" si="23"/>
        <v>165</v>
      </c>
      <c r="H172">
        <f t="shared" si="16"/>
        <v>13</v>
      </c>
      <c r="I172">
        <f t="shared" si="17"/>
        <v>1.285E-2</v>
      </c>
      <c r="J172">
        <f t="shared" si="18"/>
        <v>1.0645778676408035E-3</v>
      </c>
      <c r="K172">
        <f t="shared" si="19"/>
        <v>0.83898544972408273</v>
      </c>
      <c r="L172">
        <f t="shared" si="20"/>
        <v>0.83898544972407985</v>
      </c>
    </row>
    <row r="173" spans="7:12" x14ac:dyDescent="0.55000000000000004">
      <c r="G173">
        <f t="shared" si="23"/>
        <v>166</v>
      </c>
      <c r="H173">
        <f t="shared" si="16"/>
        <v>13</v>
      </c>
      <c r="I173">
        <f t="shared" si="17"/>
        <v>1.285E-2</v>
      </c>
      <c r="J173">
        <f t="shared" si="18"/>
        <v>1.0645778676408035E-3</v>
      </c>
      <c r="K173">
        <f t="shared" si="19"/>
        <v>0.83809323421591697</v>
      </c>
      <c r="L173">
        <f t="shared" si="20"/>
        <v>0.83809323421591397</v>
      </c>
    </row>
    <row r="174" spans="7:12" x14ac:dyDescent="0.55000000000000004">
      <c r="G174">
        <f t="shared" si="23"/>
        <v>167</v>
      </c>
      <c r="H174">
        <f t="shared" si="16"/>
        <v>13</v>
      </c>
      <c r="I174">
        <f t="shared" si="17"/>
        <v>1.285E-2</v>
      </c>
      <c r="J174">
        <f t="shared" si="18"/>
        <v>1.0645778676408035E-3</v>
      </c>
      <c r="K174">
        <f t="shared" si="19"/>
        <v>0.83720196753053866</v>
      </c>
      <c r="L174">
        <f t="shared" si="20"/>
        <v>0.83720196753053566</v>
      </c>
    </row>
    <row r="175" spans="7:12" x14ac:dyDescent="0.55000000000000004">
      <c r="G175">
        <f t="shared" si="23"/>
        <v>168</v>
      </c>
      <c r="H175">
        <f t="shared" si="16"/>
        <v>14</v>
      </c>
      <c r="I175">
        <f t="shared" si="17"/>
        <v>1.308E-2</v>
      </c>
      <c r="J175">
        <f t="shared" si="18"/>
        <v>1.083519541521083E-3</v>
      </c>
      <c r="K175">
        <f t="shared" si="19"/>
        <v>0.8336574128890275</v>
      </c>
      <c r="L175">
        <f t="shared" si="20"/>
        <v>0.83365741288903239</v>
      </c>
    </row>
    <row r="176" spans="7:12" x14ac:dyDescent="0.55000000000000004">
      <c r="G176">
        <f t="shared" si="23"/>
        <v>169</v>
      </c>
      <c r="H176">
        <f t="shared" si="16"/>
        <v>14</v>
      </c>
      <c r="I176">
        <f t="shared" si="17"/>
        <v>1.308E-2</v>
      </c>
      <c r="J176">
        <f t="shared" si="18"/>
        <v>1.083519541521083E-3</v>
      </c>
      <c r="K176">
        <f t="shared" si="19"/>
        <v>0.83275510645787909</v>
      </c>
      <c r="L176">
        <f t="shared" si="20"/>
        <v>0.83275510645788353</v>
      </c>
    </row>
    <row r="177" spans="7:12" x14ac:dyDescent="0.55000000000000004">
      <c r="G177">
        <f t="shared" si="23"/>
        <v>170</v>
      </c>
      <c r="H177">
        <f t="shared" si="16"/>
        <v>14</v>
      </c>
      <c r="I177">
        <f t="shared" si="17"/>
        <v>1.308E-2</v>
      </c>
      <c r="J177">
        <f t="shared" si="18"/>
        <v>1.083519541521083E-3</v>
      </c>
      <c r="K177">
        <f t="shared" si="19"/>
        <v>0.83185377663520665</v>
      </c>
      <c r="L177">
        <f t="shared" si="20"/>
        <v>0.83185377663521121</v>
      </c>
    </row>
    <row r="178" spans="7:12" x14ac:dyDescent="0.55000000000000004">
      <c r="G178">
        <f t="shared" si="23"/>
        <v>171</v>
      </c>
      <c r="H178">
        <f t="shared" si="16"/>
        <v>14</v>
      </c>
      <c r="I178">
        <f t="shared" si="17"/>
        <v>1.308E-2</v>
      </c>
      <c r="J178">
        <f t="shared" si="18"/>
        <v>1.083519541521083E-3</v>
      </c>
      <c r="K178">
        <f t="shared" si="19"/>
        <v>0.83095342236398151</v>
      </c>
      <c r="L178">
        <f t="shared" si="20"/>
        <v>0.83095342236398606</v>
      </c>
    </row>
    <row r="179" spans="7:12" x14ac:dyDescent="0.55000000000000004">
      <c r="G179">
        <f t="shared" si="23"/>
        <v>172</v>
      </c>
      <c r="H179">
        <f t="shared" si="16"/>
        <v>14</v>
      </c>
      <c r="I179">
        <f t="shared" si="17"/>
        <v>1.308E-2</v>
      </c>
      <c r="J179">
        <f t="shared" si="18"/>
        <v>1.083519541521083E-3</v>
      </c>
      <c r="K179">
        <f t="shared" si="19"/>
        <v>0.83005404258831816</v>
      </c>
      <c r="L179">
        <f t="shared" si="20"/>
        <v>0.83005404258832305</v>
      </c>
    </row>
    <row r="180" spans="7:12" x14ac:dyDescent="0.55000000000000004">
      <c r="G180">
        <f t="shared" si="23"/>
        <v>173</v>
      </c>
      <c r="H180">
        <f t="shared" si="16"/>
        <v>14</v>
      </c>
      <c r="I180">
        <f t="shared" si="17"/>
        <v>1.308E-2</v>
      </c>
      <c r="J180">
        <f t="shared" si="18"/>
        <v>1.083519541521083E-3</v>
      </c>
      <c r="K180">
        <f t="shared" si="19"/>
        <v>0.82915563625347544</v>
      </c>
      <c r="L180">
        <f t="shared" si="20"/>
        <v>0.8291556362534801</v>
      </c>
    </row>
    <row r="181" spans="7:12" x14ac:dyDescent="0.55000000000000004">
      <c r="G181">
        <f t="shared" si="23"/>
        <v>174</v>
      </c>
      <c r="H181">
        <f t="shared" si="16"/>
        <v>14</v>
      </c>
      <c r="I181">
        <f t="shared" si="17"/>
        <v>1.308E-2</v>
      </c>
      <c r="J181">
        <f t="shared" si="18"/>
        <v>1.083519541521083E-3</v>
      </c>
      <c r="K181">
        <f t="shared" si="19"/>
        <v>0.8282582023058519</v>
      </c>
      <c r="L181">
        <f t="shared" si="20"/>
        <v>0.82825820230585656</v>
      </c>
    </row>
    <row r="182" spans="7:12" x14ac:dyDescent="0.55000000000000004">
      <c r="G182">
        <f t="shared" si="23"/>
        <v>175</v>
      </c>
      <c r="H182">
        <f t="shared" si="16"/>
        <v>14</v>
      </c>
      <c r="I182">
        <f t="shared" si="17"/>
        <v>1.308E-2</v>
      </c>
      <c r="J182">
        <f t="shared" si="18"/>
        <v>1.083519541521083E-3</v>
      </c>
      <c r="K182">
        <f t="shared" si="19"/>
        <v>0.82736173969298754</v>
      </c>
      <c r="L182">
        <f t="shared" si="20"/>
        <v>0.82736173969299232</v>
      </c>
    </row>
    <row r="183" spans="7:12" x14ac:dyDescent="0.55000000000000004">
      <c r="G183">
        <f t="shared" si="23"/>
        <v>176</v>
      </c>
      <c r="H183">
        <f t="shared" si="16"/>
        <v>14</v>
      </c>
      <c r="I183">
        <f t="shared" si="17"/>
        <v>1.308E-2</v>
      </c>
      <c r="J183">
        <f t="shared" si="18"/>
        <v>1.083519541521083E-3</v>
      </c>
      <c r="K183">
        <f t="shared" si="19"/>
        <v>0.82646624736356156</v>
      </c>
      <c r="L183">
        <f t="shared" si="20"/>
        <v>0.82646624736356644</v>
      </c>
    </row>
    <row r="184" spans="7:12" x14ac:dyDescent="0.55000000000000004">
      <c r="G184">
        <f t="shared" si="23"/>
        <v>177</v>
      </c>
      <c r="H184">
        <f t="shared" ref="H184:H247" si="24">INT(G184/12)</f>
        <v>14</v>
      </c>
      <c r="I184">
        <f t="shared" ref="I184:I247" si="25">VLOOKUP(H184,$B$7:$C$157,2,FALSE)</f>
        <v>1.308E-2</v>
      </c>
      <c r="J184">
        <f t="shared" ref="J184:J247" si="26">(1+I184)^(1/12)-1</f>
        <v>1.083519541521083E-3</v>
      </c>
      <c r="K184">
        <f t="shared" ref="K184:K247" si="27">(1+J184)^(-G184)</f>
        <v>0.82557172426739056</v>
      </c>
      <c r="L184">
        <f t="shared" ref="L184:L247" si="28">(1+I184)^(-G184/12)</f>
        <v>0.82557172426739545</v>
      </c>
    </row>
    <row r="185" spans="7:12" x14ac:dyDescent="0.55000000000000004">
      <c r="G185">
        <f t="shared" si="23"/>
        <v>178</v>
      </c>
      <c r="H185">
        <f t="shared" si="24"/>
        <v>14</v>
      </c>
      <c r="I185">
        <f t="shared" si="25"/>
        <v>1.308E-2</v>
      </c>
      <c r="J185">
        <f t="shared" si="26"/>
        <v>1.083519541521083E-3</v>
      </c>
      <c r="K185">
        <f t="shared" si="27"/>
        <v>0.82467816935542815</v>
      </c>
      <c r="L185">
        <f t="shared" si="28"/>
        <v>0.82467816935543292</v>
      </c>
    </row>
    <row r="186" spans="7:12" x14ac:dyDescent="0.55000000000000004">
      <c r="G186">
        <f t="shared" si="23"/>
        <v>179</v>
      </c>
      <c r="H186">
        <f t="shared" si="24"/>
        <v>14</v>
      </c>
      <c r="I186">
        <f t="shared" si="25"/>
        <v>1.308E-2</v>
      </c>
      <c r="J186">
        <f t="shared" si="26"/>
        <v>1.083519541521083E-3</v>
      </c>
      <c r="K186">
        <f t="shared" si="27"/>
        <v>0.82378558157976312</v>
      </c>
      <c r="L186">
        <f t="shared" si="28"/>
        <v>0.823785581579768</v>
      </c>
    </row>
    <row r="187" spans="7:12" x14ac:dyDescent="0.55000000000000004">
      <c r="G187">
        <f t="shared" si="23"/>
        <v>180</v>
      </c>
      <c r="H187">
        <f t="shared" si="24"/>
        <v>15</v>
      </c>
      <c r="I187">
        <f t="shared" si="25"/>
        <v>1.3299999999999999E-2</v>
      </c>
      <c r="J187">
        <f t="shared" si="26"/>
        <v>1.1016339761076299E-3</v>
      </c>
      <c r="K187">
        <f t="shared" si="27"/>
        <v>0.82021812165156738</v>
      </c>
      <c r="L187">
        <f t="shared" si="28"/>
        <v>0.82021812165154306</v>
      </c>
    </row>
    <row r="188" spans="7:12" x14ac:dyDescent="0.55000000000000004">
      <c r="G188">
        <f t="shared" si="23"/>
        <v>181</v>
      </c>
      <c r="H188">
        <f t="shared" si="24"/>
        <v>15</v>
      </c>
      <c r="I188">
        <f t="shared" si="25"/>
        <v>1.3299999999999999E-2</v>
      </c>
      <c r="J188">
        <f t="shared" si="26"/>
        <v>1.1016339761076299E-3</v>
      </c>
      <c r="K188">
        <f t="shared" si="27"/>
        <v>0.81931553582015515</v>
      </c>
      <c r="L188">
        <f t="shared" si="28"/>
        <v>0.8193155358201315</v>
      </c>
    </row>
    <row r="189" spans="7:12" x14ac:dyDescent="0.55000000000000004">
      <c r="G189">
        <f t="shared" si="23"/>
        <v>182</v>
      </c>
      <c r="H189">
        <f t="shared" si="24"/>
        <v>15</v>
      </c>
      <c r="I189">
        <f t="shared" si="25"/>
        <v>1.3299999999999999E-2</v>
      </c>
      <c r="J189">
        <f t="shared" si="26"/>
        <v>1.1016339761076299E-3</v>
      </c>
      <c r="K189">
        <f t="shared" si="27"/>
        <v>0.81841394321379068</v>
      </c>
      <c r="L189">
        <f t="shared" si="28"/>
        <v>0.81841394321376693</v>
      </c>
    </row>
    <row r="190" spans="7:12" x14ac:dyDescent="0.55000000000000004">
      <c r="G190">
        <f t="shared" si="23"/>
        <v>183</v>
      </c>
      <c r="H190">
        <f t="shared" si="24"/>
        <v>15</v>
      </c>
      <c r="I190">
        <f t="shared" si="25"/>
        <v>1.3299999999999999E-2</v>
      </c>
      <c r="J190">
        <f t="shared" si="26"/>
        <v>1.1016339761076299E-3</v>
      </c>
      <c r="K190">
        <f t="shared" si="27"/>
        <v>0.81751334273950771</v>
      </c>
      <c r="L190">
        <f t="shared" si="28"/>
        <v>0.81751334273948373</v>
      </c>
    </row>
    <row r="191" spans="7:12" x14ac:dyDescent="0.55000000000000004">
      <c r="G191">
        <f t="shared" si="23"/>
        <v>184</v>
      </c>
      <c r="H191">
        <f t="shared" si="24"/>
        <v>15</v>
      </c>
      <c r="I191">
        <f t="shared" si="25"/>
        <v>1.3299999999999999E-2</v>
      </c>
      <c r="J191">
        <f t="shared" si="26"/>
        <v>1.1016339761076299E-3</v>
      </c>
      <c r="K191">
        <f t="shared" si="27"/>
        <v>0.81661373330554199</v>
      </c>
      <c r="L191">
        <f t="shared" si="28"/>
        <v>0.81661373330551823</v>
      </c>
    </row>
    <row r="192" spans="7:12" x14ac:dyDescent="0.55000000000000004">
      <c r="G192">
        <f t="shared" si="23"/>
        <v>185</v>
      </c>
      <c r="H192">
        <f t="shared" si="24"/>
        <v>15</v>
      </c>
      <c r="I192">
        <f t="shared" si="25"/>
        <v>1.3299999999999999E-2</v>
      </c>
      <c r="J192">
        <f t="shared" si="26"/>
        <v>1.1016339761076299E-3</v>
      </c>
      <c r="K192">
        <f t="shared" si="27"/>
        <v>0.81571511382133199</v>
      </c>
      <c r="L192">
        <f t="shared" si="28"/>
        <v>0.81571511382130812</v>
      </c>
    </row>
    <row r="193" spans="7:12" x14ac:dyDescent="0.55000000000000004">
      <c r="G193">
        <f t="shared" si="23"/>
        <v>186</v>
      </c>
      <c r="H193">
        <f t="shared" si="24"/>
        <v>15</v>
      </c>
      <c r="I193">
        <f t="shared" si="25"/>
        <v>1.3299999999999999E-2</v>
      </c>
      <c r="J193">
        <f t="shared" si="26"/>
        <v>1.1016339761076299E-3</v>
      </c>
      <c r="K193">
        <f t="shared" si="27"/>
        <v>0.81481748319751524</v>
      </c>
      <c r="L193">
        <f t="shared" si="28"/>
        <v>0.81481748319749114</v>
      </c>
    </row>
    <row r="194" spans="7:12" x14ac:dyDescent="0.55000000000000004">
      <c r="G194">
        <f t="shared" si="23"/>
        <v>187</v>
      </c>
      <c r="H194">
        <f t="shared" si="24"/>
        <v>15</v>
      </c>
      <c r="I194">
        <f t="shared" si="25"/>
        <v>1.3299999999999999E-2</v>
      </c>
      <c r="J194">
        <f t="shared" si="26"/>
        <v>1.1016339761076299E-3</v>
      </c>
      <c r="K194">
        <f t="shared" si="27"/>
        <v>0.81392084034592804</v>
      </c>
      <c r="L194">
        <f t="shared" si="28"/>
        <v>0.81392084034590395</v>
      </c>
    </row>
    <row r="195" spans="7:12" x14ac:dyDescent="0.55000000000000004">
      <c r="G195">
        <f t="shared" si="23"/>
        <v>188</v>
      </c>
      <c r="H195">
        <f t="shared" si="24"/>
        <v>15</v>
      </c>
      <c r="I195">
        <f t="shared" si="25"/>
        <v>1.3299999999999999E-2</v>
      </c>
      <c r="J195">
        <f t="shared" si="26"/>
        <v>1.1016339761076299E-3</v>
      </c>
      <c r="K195">
        <f t="shared" si="27"/>
        <v>0.8130251841796049</v>
      </c>
      <c r="L195">
        <f t="shared" si="28"/>
        <v>0.81302518417958047</v>
      </c>
    </row>
    <row r="196" spans="7:12" x14ac:dyDescent="0.55000000000000004">
      <c r="G196">
        <f t="shared" si="23"/>
        <v>189</v>
      </c>
      <c r="H196">
        <f t="shared" si="24"/>
        <v>15</v>
      </c>
      <c r="I196">
        <f t="shared" si="25"/>
        <v>1.3299999999999999E-2</v>
      </c>
      <c r="J196">
        <f t="shared" si="26"/>
        <v>1.1016339761076299E-3</v>
      </c>
      <c r="K196">
        <f t="shared" si="27"/>
        <v>0.81213051361277522</v>
      </c>
      <c r="L196">
        <f t="shared" si="28"/>
        <v>0.8121305136127509</v>
      </c>
    </row>
    <row r="197" spans="7:12" x14ac:dyDescent="0.55000000000000004">
      <c r="G197">
        <f t="shared" si="23"/>
        <v>190</v>
      </c>
      <c r="H197">
        <f t="shared" si="24"/>
        <v>15</v>
      </c>
      <c r="I197">
        <f t="shared" si="25"/>
        <v>1.3299999999999999E-2</v>
      </c>
      <c r="J197">
        <f t="shared" si="26"/>
        <v>1.1016339761076299E-3</v>
      </c>
      <c r="K197">
        <f t="shared" si="27"/>
        <v>0.81123682756086457</v>
      </c>
      <c r="L197">
        <f t="shared" si="28"/>
        <v>0.81123682756083992</v>
      </c>
    </row>
    <row r="198" spans="7:12" x14ac:dyDescent="0.55000000000000004">
      <c r="G198">
        <f t="shared" si="23"/>
        <v>191</v>
      </c>
      <c r="H198">
        <f t="shared" si="24"/>
        <v>15</v>
      </c>
      <c r="I198">
        <f t="shared" si="25"/>
        <v>1.3299999999999999E-2</v>
      </c>
      <c r="J198">
        <f t="shared" si="26"/>
        <v>1.1016339761076299E-3</v>
      </c>
      <c r="K198">
        <f t="shared" si="27"/>
        <v>0.81034412494049091</v>
      </c>
      <c r="L198">
        <f t="shared" si="28"/>
        <v>0.81034412494046626</v>
      </c>
    </row>
    <row r="199" spans="7:12" x14ac:dyDescent="0.55000000000000004">
      <c r="G199">
        <f t="shared" si="23"/>
        <v>192</v>
      </c>
      <c r="H199">
        <f t="shared" si="24"/>
        <v>16</v>
      </c>
      <c r="I199">
        <f t="shared" si="25"/>
        <v>1.345E-2</v>
      </c>
      <c r="J199">
        <f t="shared" si="26"/>
        <v>1.1139826600861102E-3</v>
      </c>
      <c r="K199">
        <f t="shared" si="27"/>
        <v>0.80753762767634674</v>
      </c>
      <c r="L199">
        <f t="shared" si="28"/>
        <v>0.80753762767632986</v>
      </c>
    </row>
    <row r="200" spans="7:12" x14ac:dyDescent="0.55000000000000004">
      <c r="G200">
        <f t="shared" si="23"/>
        <v>193</v>
      </c>
      <c r="H200">
        <f t="shared" si="24"/>
        <v>16</v>
      </c>
      <c r="I200">
        <f t="shared" si="25"/>
        <v>1.345E-2</v>
      </c>
      <c r="J200">
        <f t="shared" si="26"/>
        <v>1.1139826600861102E-3</v>
      </c>
      <c r="K200">
        <f t="shared" si="27"/>
        <v>0.80663904576641443</v>
      </c>
      <c r="L200">
        <f t="shared" si="28"/>
        <v>0.80663904576639711</v>
      </c>
    </row>
    <row r="201" spans="7:12" x14ac:dyDescent="0.55000000000000004">
      <c r="G201">
        <f t="shared" ref="G201:G264" si="29">G200+1</f>
        <v>194</v>
      </c>
      <c r="H201">
        <f t="shared" si="24"/>
        <v>16</v>
      </c>
      <c r="I201">
        <f t="shared" si="25"/>
        <v>1.345E-2</v>
      </c>
      <c r="J201">
        <f t="shared" si="26"/>
        <v>1.1139826600861102E-3</v>
      </c>
      <c r="K201">
        <f t="shared" si="27"/>
        <v>0.80574146374728783</v>
      </c>
      <c r="L201">
        <f t="shared" si="28"/>
        <v>0.80574146374727007</v>
      </c>
    </row>
    <row r="202" spans="7:12" x14ac:dyDescent="0.55000000000000004">
      <c r="G202">
        <f t="shared" si="29"/>
        <v>195</v>
      </c>
      <c r="H202">
        <f t="shared" si="24"/>
        <v>16</v>
      </c>
      <c r="I202">
        <f t="shared" si="25"/>
        <v>1.345E-2</v>
      </c>
      <c r="J202">
        <f t="shared" si="26"/>
        <v>1.1139826600861102E-3</v>
      </c>
      <c r="K202">
        <f t="shared" si="27"/>
        <v>0.80484488050634462</v>
      </c>
      <c r="L202">
        <f t="shared" si="28"/>
        <v>0.80484488050632697</v>
      </c>
    </row>
    <row r="203" spans="7:12" x14ac:dyDescent="0.55000000000000004">
      <c r="G203">
        <f t="shared" si="29"/>
        <v>196</v>
      </c>
      <c r="H203">
        <f t="shared" si="24"/>
        <v>16</v>
      </c>
      <c r="I203">
        <f t="shared" si="25"/>
        <v>1.345E-2</v>
      </c>
      <c r="J203">
        <f t="shared" si="26"/>
        <v>1.1139826600861102E-3</v>
      </c>
      <c r="K203">
        <f t="shared" si="27"/>
        <v>0.8039492949322018</v>
      </c>
      <c r="L203">
        <f t="shared" si="28"/>
        <v>0.80394929493218392</v>
      </c>
    </row>
    <row r="204" spans="7:12" x14ac:dyDescent="0.55000000000000004">
      <c r="G204">
        <f t="shared" si="29"/>
        <v>197</v>
      </c>
      <c r="H204">
        <f t="shared" si="24"/>
        <v>16</v>
      </c>
      <c r="I204">
        <f t="shared" si="25"/>
        <v>1.345E-2</v>
      </c>
      <c r="J204">
        <f t="shared" si="26"/>
        <v>1.1139826600861102E-3</v>
      </c>
      <c r="K204">
        <f t="shared" si="27"/>
        <v>0.80305470591471217</v>
      </c>
      <c r="L204">
        <f t="shared" si="28"/>
        <v>0.80305470591469441</v>
      </c>
    </row>
    <row r="205" spans="7:12" x14ac:dyDescent="0.55000000000000004">
      <c r="G205">
        <f t="shared" si="29"/>
        <v>198</v>
      </c>
      <c r="H205">
        <f t="shared" si="24"/>
        <v>16</v>
      </c>
      <c r="I205">
        <f t="shared" si="25"/>
        <v>1.345E-2</v>
      </c>
      <c r="J205">
        <f t="shared" si="26"/>
        <v>1.1139826600861102E-3</v>
      </c>
      <c r="K205">
        <f t="shared" si="27"/>
        <v>0.80216111234496457</v>
      </c>
      <c r="L205">
        <f t="shared" si="28"/>
        <v>0.80216111234494669</v>
      </c>
    </row>
    <row r="206" spans="7:12" x14ac:dyDescent="0.55000000000000004">
      <c r="G206">
        <f t="shared" si="29"/>
        <v>199</v>
      </c>
      <c r="H206">
        <f t="shared" si="24"/>
        <v>16</v>
      </c>
      <c r="I206">
        <f t="shared" si="25"/>
        <v>1.345E-2</v>
      </c>
      <c r="J206">
        <f t="shared" si="26"/>
        <v>1.1139826600861102E-3</v>
      </c>
      <c r="K206">
        <f t="shared" si="27"/>
        <v>0.80126851311528102</v>
      </c>
      <c r="L206">
        <f t="shared" si="28"/>
        <v>0.80126851311526337</v>
      </c>
    </row>
    <row r="207" spans="7:12" x14ac:dyDescent="0.55000000000000004">
      <c r="G207">
        <f t="shared" si="29"/>
        <v>200</v>
      </c>
      <c r="H207">
        <f t="shared" si="24"/>
        <v>16</v>
      </c>
      <c r="I207">
        <f t="shared" si="25"/>
        <v>1.345E-2</v>
      </c>
      <c r="J207">
        <f t="shared" si="26"/>
        <v>1.1139826600861102E-3</v>
      </c>
      <c r="K207">
        <f t="shared" si="27"/>
        <v>0.80037690711921705</v>
      </c>
      <c r="L207">
        <f t="shared" si="28"/>
        <v>0.80037690711919907</v>
      </c>
    </row>
    <row r="208" spans="7:12" x14ac:dyDescent="0.55000000000000004">
      <c r="G208">
        <f t="shared" si="29"/>
        <v>201</v>
      </c>
      <c r="H208">
        <f t="shared" si="24"/>
        <v>16</v>
      </c>
      <c r="I208">
        <f t="shared" si="25"/>
        <v>1.345E-2</v>
      </c>
      <c r="J208">
        <f t="shared" si="26"/>
        <v>1.1139826600861102E-3</v>
      </c>
      <c r="K208">
        <f t="shared" si="27"/>
        <v>0.7994862932515584</v>
      </c>
      <c r="L208">
        <f t="shared" si="28"/>
        <v>0.7994862932515403</v>
      </c>
    </row>
    <row r="209" spans="7:12" x14ac:dyDescent="0.55000000000000004">
      <c r="G209">
        <f t="shared" si="29"/>
        <v>202</v>
      </c>
      <c r="H209">
        <f t="shared" si="24"/>
        <v>16</v>
      </c>
      <c r="I209">
        <f t="shared" si="25"/>
        <v>1.345E-2</v>
      </c>
      <c r="J209">
        <f t="shared" si="26"/>
        <v>1.1139826600861102E-3</v>
      </c>
      <c r="K209">
        <f t="shared" si="27"/>
        <v>0.79859667040832116</v>
      </c>
      <c r="L209">
        <f t="shared" si="28"/>
        <v>0.79859667040830284</v>
      </c>
    </row>
    <row r="210" spans="7:12" x14ac:dyDescent="0.55000000000000004">
      <c r="G210">
        <f t="shared" si="29"/>
        <v>203</v>
      </c>
      <c r="H210">
        <f t="shared" si="24"/>
        <v>16</v>
      </c>
      <c r="I210">
        <f t="shared" si="25"/>
        <v>1.345E-2</v>
      </c>
      <c r="J210">
        <f t="shared" si="26"/>
        <v>1.1139826600861102E-3</v>
      </c>
      <c r="K210">
        <f t="shared" si="27"/>
        <v>0.79770803748674945</v>
      </c>
      <c r="L210">
        <f t="shared" si="28"/>
        <v>0.79770803748673136</v>
      </c>
    </row>
    <row r="211" spans="7:12" x14ac:dyDescent="0.55000000000000004">
      <c r="G211">
        <f t="shared" si="29"/>
        <v>204</v>
      </c>
      <c r="H211">
        <f t="shared" si="24"/>
        <v>17</v>
      </c>
      <c r="I211">
        <f t="shared" si="25"/>
        <v>1.358E-2</v>
      </c>
      <c r="J211">
        <f t="shared" si="26"/>
        <v>1.1246834977218789E-3</v>
      </c>
      <c r="K211">
        <f t="shared" si="27"/>
        <v>0.79508479545227972</v>
      </c>
      <c r="L211">
        <f t="shared" si="28"/>
        <v>0.79508479545226818</v>
      </c>
    </row>
    <row r="212" spans="7:12" x14ac:dyDescent="0.55000000000000004">
      <c r="G212">
        <f t="shared" si="29"/>
        <v>205</v>
      </c>
      <c r="H212">
        <f t="shared" si="24"/>
        <v>17</v>
      </c>
      <c r="I212">
        <f t="shared" si="25"/>
        <v>1.358E-2</v>
      </c>
      <c r="J212">
        <f t="shared" si="26"/>
        <v>1.1246834977218789E-3</v>
      </c>
      <c r="K212">
        <f t="shared" si="27"/>
        <v>0.79419158128677692</v>
      </c>
      <c r="L212">
        <f t="shared" si="28"/>
        <v>0.79419158128676526</v>
      </c>
    </row>
    <row r="213" spans="7:12" x14ac:dyDescent="0.55000000000000004">
      <c r="G213">
        <f t="shared" si="29"/>
        <v>206</v>
      </c>
      <c r="H213">
        <f t="shared" si="24"/>
        <v>17</v>
      </c>
      <c r="I213">
        <f t="shared" si="25"/>
        <v>1.358E-2</v>
      </c>
      <c r="J213">
        <f t="shared" si="26"/>
        <v>1.1246834977218789E-3</v>
      </c>
      <c r="K213">
        <f t="shared" si="27"/>
        <v>0.79329937057593702</v>
      </c>
      <c r="L213">
        <f t="shared" si="28"/>
        <v>0.79329937057592526</v>
      </c>
    </row>
    <row r="214" spans="7:12" x14ac:dyDescent="0.55000000000000004">
      <c r="G214">
        <f t="shared" si="29"/>
        <v>207</v>
      </c>
      <c r="H214">
        <f t="shared" si="24"/>
        <v>17</v>
      </c>
      <c r="I214">
        <f t="shared" si="25"/>
        <v>1.358E-2</v>
      </c>
      <c r="J214">
        <f t="shared" si="26"/>
        <v>1.1246834977218789E-3</v>
      </c>
      <c r="K214">
        <f t="shared" si="27"/>
        <v>0.79240816219245902</v>
      </c>
      <c r="L214">
        <f t="shared" si="28"/>
        <v>0.79240816219244736</v>
      </c>
    </row>
    <row r="215" spans="7:12" x14ac:dyDescent="0.55000000000000004">
      <c r="G215">
        <f t="shared" si="29"/>
        <v>208</v>
      </c>
      <c r="H215">
        <f t="shared" si="24"/>
        <v>17</v>
      </c>
      <c r="I215">
        <f t="shared" si="25"/>
        <v>1.358E-2</v>
      </c>
      <c r="J215">
        <f t="shared" si="26"/>
        <v>1.1246834977218789E-3</v>
      </c>
      <c r="K215">
        <f t="shared" si="27"/>
        <v>0.79151795501030831</v>
      </c>
      <c r="L215">
        <f t="shared" si="28"/>
        <v>0.79151795501029665</v>
      </c>
    </row>
    <row r="216" spans="7:12" x14ac:dyDescent="0.55000000000000004">
      <c r="G216">
        <f t="shared" si="29"/>
        <v>209</v>
      </c>
      <c r="H216">
        <f t="shared" si="24"/>
        <v>17</v>
      </c>
      <c r="I216">
        <f t="shared" si="25"/>
        <v>1.358E-2</v>
      </c>
      <c r="J216">
        <f t="shared" si="26"/>
        <v>1.1246834977218789E-3</v>
      </c>
      <c r="K216">
        <f t="shared" si="27"/>
        <v>0.79062874790471527</v>
      </c>
      <c r="L216">
        <f t="shared" si="28"/>
        <v>0.7906287479047035</v>
      </c>
    </row>
    <row r="217" spans="7:12" x14ac:dyDescent="0.55000000000000004">
      <c r="G217">
        <f t="shared" si="29"/>
        <v>210</v>
      </c>
      <c r="H217">
        <f t="shared" si="24"/>
        <v>17</v>
      </c>
      <c r="I217">
        <f t="shared" si="25"/>
        <v>1.358E-2</v>
      </c>
      <c r="J217">
        <f t="shared" si="26"/>
        <v>1.1246834977218789E-3</v>
      </c>
      <c r="K217">
        <f t="shared" si="27"/>
        <v>0.78974053975217418</v>
      </c>
      <c r="L217">
        <f t="shared" si="28"/>
        <v>0.7897405397521623</v>
      </c>
    </row>
    <row r="218" spans="7:12" x14ac:dyDescent="0.55000000000000004">
      <c r="G218">
        <f t="shared" si="29"/>
        <v>211</v>
      </c>
      <c r="H218">
        <f t="shared" si="24"/>
        <v>17</v>
      </c>
      <c r="I218">
        <f t="shared" si="25"/>
        <v>1.358E-2</v>
      </c>
      <c r="J218">
        <f t="shared" si="26"/>
        <v>1.1246834977218789E-3</v>
      </c>
      <c r="K218">
        <f t="shared" si="27"/>
        <v>0.78885332943044084</v>
      </c>
      <c r="L218">
        <f t="shared" si="28"/>
        <v>0.78885332943042874</v>
      </c>
    </row>
    <row r="219" spans="7:12" x14ac:dyDescent="0.55000000000000004">
      <c r="G219">
        <f t="shared" si="29"/>
        <v>212</v>
      </c>
      <c r="H219">
        <f t="shared" si="24"/>
        <v>17</v>
      </c>
      <c r="I219">
        <f t="shared" si="25"/>
        <v>1.358E-2</v>
      </c>
      <c r="J219">
        <f t="shared" si="26"/>
        <v>1.1246834977218789E-3</v>
      </c>
      <c r="K219">
        <f t="shared" si="27"/>
        <v>0.78796711581853207</v>
      </c>
      <c r="L219">
        <f t="shared" si="28"/>
        <v>0.78796711581852008</v>
      </c>
    </row>
    <row r="220" spans="7:12" x14ac:dyDescent="0.55000000000000004">
      <c r="G220">
        <f t="shared" si="29"/>
        <v>213</v>
      </c>
      <c r="H220">
        <f t="shared" si="24"/>
        <v>17</v>
      </c>
      <c r="I220">
        <f t="shared" si="25"/>
        <v>1.358E-2</v>
      </c>
      <c r="J220">
        <f t="shared" si="26"/>
        <v>1.1246834977218789E-3</v>
      </c>
      <c r="K220">
        <f t="shared" si="27"/>
        <v>0.78708189779672444</v>
      </c>
      <c r="L220">
        <f t="shared" si="28"/>
        <v>0.78708189779671245</v>
      </c>
    </row>
    <row r="221" spans="7:12" x14ac:dyDescent="0.55000000000000004">
      <c r="G221">
        <f t="shared" si="29"/>
        <v>214</v>
      </c>
      <c r="H221">
        <f t="shared" si="24"/>
        <v>17</v>
      </c>
      <c r="I221">
        <f t="shared" si="25"/>
        <v>1.358E-2</v>
      </c>
      <c r="J221">
        <f t="shared" si="26"/>
        <v>1.1246834977218789E-3</v>
      </c>
      <c r="K221">
        <f t="shared" si="27"/>
        <v>0.78619767424655207</v>
      </c>
      <c r="L221">
        <f t="shared" si="28"/>
        <v>0.78619767424654008</v>
      </c>
    </row>
    <row r="222" spans="7:12" x14ac:dyDescent="0.55000000000000004">
      <c r="G222">
        <f t="shared" si="29"/>
        <v>215</v>
      </c>
      <c r="H222">
        <f t="shared" si="24"/>
        <v>17</v>
      </c>
      <c r="I222">
        <f t="shared" si="25"/>
        <v>1.358E-2</v>
      </c>
      <c r="J222">
        <f t="shared" si="26"/>
        <v>1.1246834977218789E-3</v>
      </c>
      <c r="K222">
        <f t="shared" si="27"/>
        <v>0.78531444405080542</v>
      </c>
      <c r="L222">
        <f t="shared" si="28"/>
        <v>0.78531444405079331</v>
      </c>
    </row>
    <row r="223" spans="7:12" x14ac:dyDescent="0.55000000000000004">
      <c r="G223">
        <f t="shared" si="29"/>
        <v>216</v>
      </c>
      <c r="H223">
        <f t="shared" si="24"/>
        <v>18</v>
      </c>
      <c r="I223">
        <f t="shared" si="25"/>
        <v>1.3679999999999999E-2</v>
      </c>
      <c r="J223">
        <f t="shared" si="26"/>
        <v>1.1329140552198691E-3</v>
      </c>
      <c r="K223">
        <f t="shared" si="27"/>
        <v>0.78304045069801298</v>
      </c>
      <c r="L223">
        <f t="shared" si="28"/>
        <v>0.78304045069802375</v>
      </c>
    </row>
    <row r="224" spans="7:12" x14ac:dyDescent="0.55000000000000004">
      <c r="G224">
        <f t="shared" si="29"/>
        <v>217</v>
      </c>
      <c r="H224">
        <f t="shared" si="24"/>
        <v>18</v>
      </c>
      <c r="I224">
        <f t="shared" si="25"/>
        <v>1.3679999999999999E-2</v>
      </c>
      <c r="J224">
        <f t="shared" si="26"/>
        <v>1.1329140552198691E-3</v>
      </c>
      <c r="K224">
        <f t="shared" si="27"/>
        <v>0.78215433705621085</v>
      </c>
      <c r="L224">
        <f t="shared" si="28"/>
        <v>0.7821543370562215</v>
      </c>
    </row>
    <row r="225" spans="7:12" x14ac:dyDescent="0.55000000000000004">
      <c r="G225">
        <f t="shared" si="29"/>
        <v>218</v>
      </c>
      <c r="H225">
        <f t="shared" si="24"/>
        <v>18</v>
      </c>
      <c r="I225">
        <f t="shared" si="25"/>
        <v>1.3679999999999999E-2</v>
      </c>
      <c r="J225">
        <f t="shared" si="26"/>
        <v>1.1329140552198691E-3</v>
      </c>
      <c r="K225">
        <f t="shared" si="27"/>
        <v>0.78126922616897321</v>
      </c>
      <c r="L225">
        <f t="shared" si="28"/>
        <v>0.78126922616898375</v>
      </c>
    </row>
    <row r="226" spans="7:12" x14ac:dyDescent="0.55000000000000004">
      <c r="G226">
        <f t="shared" si="29"/>
        <v>219</v>
      </c>
      <c r="H226">
        <f t="shared" si="24"/>
        <v>18</v>
      </c>
      <c r="I226">
        <f t="shared" si="25"/>
        <v>1.3679999999999999E-2</v>
      </c>
      <c r="J226">
        <f t="shared" si="26"/>
        <v>1.1329140552198691E-3</v>
      </c>
      <c r="K226">
        <f t="shared" si="27"/>
        <v>0.78038511690155121</v>
      </c>
      <c r="L226">
        <f t="shared" si="28"/>
        <v>0.78038511690156176</v>
      </c>
    </row>
    <row r="227" spans="7:12" x14ac:dyDescent="0.55000000000000004">
      <c r="G227">
        <f t="shared" si="29"/>
        <v>220</v>
      </c>
      <c r="H227">
        <f t="shared" si="24"/>
        <v>18</v>
      </c>
      <c r="I227">
        <f t="shared" si="25"/>
        <v>1.3679999999999999E-2</v>
      </c>
      <c r="J227">
        <f t="shared" si="26"/>
        <v>1.1329140552198691E-3</v>
      </c>
      <c r="K227">
        <f t="shared" si="27"/>
        <v>0.77950200812047921</v>
      </c>
      <c r="L227">
        <f t="shared" si="28"/>
        <v>0.77950200812048986</v>
      </c>
    </row>
    <row r="228" spans="7:12" x14ac:dyDescent="0.55000000000000004">
      <c r="G228">
        <f t="shared" si="29"/>
        <v>221</v>
      </c>
      <c r="H228">
        <f t="shared" si="24"/>
        <v>18</v>
      </c>
      <c r="I228">
        <f t="shared" si="25"/>
        <v>1.3679999999999999E-2</v>
      </c>
      <c r="J228">
        <f t="shared" si="26"/>
        <v>1.1329140552198691E-3</v>
      </c>
      <c r="K228">
        <f t="shared" si="27"/>
        <v>0.77861989869357551</v>
      </c>
      <c r="L228">
        <f t="shared" si="28"/>
        <v>0.77861989869358617</v>
      </c>
    </row>
    <row r="229" spans="7:12" x14ac:dyDescent="0.55000000000000004">
      <c r="G229">
        <f t="shared" si="29"/>
        <v>222</v>
      </c>
      <c r="H229">
        <f t="shared" si="24"/>
        <v>18</v>
      </c>
      <c r="I229">
        <f t="shared" si="25"/>
        <v>1.3679999999999999E-2</v>
      </c>
      <c r="J229">
        <f t="shared" si="26"/>
        <v>1.1329140552198691E-3</v>
      </c>
      <c r="K229">
        <f t="shared" si="27"/>
        <v>0.77773878748993852</v>
      </c>
      <c r="L229">
        <f t="shared" si="28"/>
        <v>0.77773878748994918</v>
      </c>
    </row>
    <row r="230" spans="7:12" x14ac:dyDescent="0.55000000000000004">
      <c r="G230">
        <f t="shared" si="29"/>
        <v>223</v>
      </c>
      <c r="H230">
        <f t="shared" si="24"/>
        <v>18</v>
      </c>
      <c r="I230">
        <f t="shared" si="25"/>
        <v>1.3679999999999999E-2</v>
      </c>
      <c r="J230">
        <f t="shared" si="26"/>
        <v>1.1329140552198691E-3</v>
      </c>
      <c r="K230">
        <f t="shared" si="27"/>
        <v>0.77685867337994707</v>
      </c>
      <c r="L230">
        <f t="shared" si="28"/>
        <v>0.77685867337995762</v>
      </c>
    </row>
    <row r="231" spans="7:12" x14ac:dyDescent="0.55000000000000004">
      <c r="G231">
        <f t="shared" si="29"/>
        <v>224</v>
      </c>
      <c r="H231">
        <f t="shared" si="24"/>
        <v>18</v>
      </c>
      <c r="I231">
        <f t="shared" si="25"/>
        <v>1.3679999999999999E-2</v>
      </c>
      <c r="J231">
        <f t="shared" si="26"/>
        <v>1.1329140552198691E-3</v>
      </c>
      <c r="K231">
        <f t="shared" si="27"/>
        <v>0.77597955523525752</v>
      </c>
      <c r="L231">
        <f t="shared" si="28"/>
        <v>0.77597955523526829</v>
      </c>
    </row>
    <row r="232" spans="7:12" x14ac:dyDescent="0.55000000000000004">
      <c r="G232">
        <f t="shared" si="29"/>
        <v>225</v>
      </c>
      <c r="H232">
        <f t="shared" si="24"/>
        <v>18</v>
      </c>
      <c r="I232">
        <f t="shared" si="25"/>
        <v>1.3679999999999999E-2</v>
      </c>
      <c r="J232">
        <f t="shared" si="26"/>
        <v>1.1329140552198691E-3</v>
      </c>
      <c r="K232">
        <f t="shared" si="27"/>
        <v>0.77510143192880454</v>
      </c>
      <c r="L232">
        <f t="shared" si="28"/>
        <v>0.7751014319288152</v>
      </c>
    </row>
    <row r="233" spans="7:12" x14ac:dyDescent="0.55000000000000004">
      <c r="G233">
        <f t="shared" si="29"/>
        <v>226</v>
      </c>
      <c r="H233">
        <f t="shared" si="24"/>
        <v>18</v>
      </c>
      <c r="I233">
        <f t="shared" si="25"/>
        <v>1.3679999999999999E-2</v>
      </c>
      <c r="J233">
        <f t="shared" si="26"/>
        <v>1.1329140552198691E-3</v>
      </c>
      <c r="K233">
        <f t="shared" si="27"/>
        <v>0.77422430233479667</v>
      </c>
      <c r="L233">
        <f t="shared" si="28"/>
        <v>0.77422430233480743</v>
      </c>
    </row>
    <row r="234" spans="7:12" x14ac:dyDescent="0.55000000000000004">
      <c r="G234">
        <f t="shared" si="29"/>
        <v>227</v>
      </c>
      <c r="H234">
        <f t="shared" si="24"/>
        <v>18</v>
      </c>
      <c r="I234">
        <f t="shared" si="25"/>
        <v>1.3679999999999999E-2</v>
      </c>
      <c r="J234">
        <f t="shared" si="26"/>
        <v>1.1329140552198691E-3</v>
      </c>
      <c r="K234">
        <f t="shared" si="27"/>
        <v>0.7733481653287172</v>
      </c>
      <c r="L234">
        <f t="shared" si="28"/>
        <v>0.77334816532872808</v>
      </c>
    </row>
    <row r="235" spans="7:12" x14ac:dyDescent="0.55000000000000004">
      <c r="G235">
        <f t="shared" si="29"/>
        <v>228</v>
      </c>
      <c r="H235">
        <f t="shared" si="24"/>
        <v>19</v>
      </c>
      <c r="I235">
        <f t="shared" si="25"/>
        <v>1.375E-2</v>
      </c>
      <c r="J235">
        <f t="shared" si="26"/>
        <v>1.1386750026298742E-3</v>
      </c>
      <c r="K235">
        <f t="shared" si="27"/>
        <v>0.77146019523493725</v>
      </c>
      <c r="L235">
        <f t="shared" si="28"/>
        <v>0.77146019523494902</v>
      </c>
    </row>
    <row r="236" spans="7:12" x14ac:dyDescent="0.55000000000000004">
      <c r="G236">
        <f t="shared" si="29"/>
        <v>229</v>
      </c>
      <c r="H236">
        <f t="shared" si="24"/>
        <v>19</v>
      </c>
      <c r="I236">
        <f t="shared" si="25"/>
        <v>1.375E-2</v>
      </c>
      <c r="J236">
        <f t="shared" si="26"/>
        <v>1.1386750026298742E-3</v>
      </c>
      <c r="K236">
        <f t="shared" si="27"/>
        <v>0.77058275191787085</v>
      </c>
      <c r="L236">
        <f t="shared" si="28"/>
        <v>0.77058275191788306</v>
      </c>
    </row>
    <row r="237" spans="7:12" x14ac:dyDescent="0.55000000000000004">
      <c r="G237">
        <f t="shared" si="29"/>
        <v>230</v>
      </c>
      <c r="H237">
        <f t="shared" si="24"/>
        <v>19</v>
      </c>
      <c r="I237">
        <f t="shared" si="25"/>
        <v>1.375E-2</v>
      </c>
      <c r="J237">
        <f t="shared" si="26"/>
        <v>1.1386750026298742E-3</v>
      </c>
      <c r="K237">
        <f t="shared" si="27"/>
        <v>0.76970630658719352</v>
      </c>
      <c r="L237">
        <f t="shared" si="28"/>
        <v>0.76970630658720574</v>
      </c>
    </row>
    <row r="238" spans="7:12" x14ac:dyDescent="0.55000000000000004">
      <c r="G238">
        <f t="shared" si="29"/>
        <v>231</v>
      </c>
      <c r="H238">
        <f t="shared" si="24"/>
        <v>19</v>
      </c>
      <c r="I238">
        <f t="shared" si="25"/>
        <v>1.375E-2</v>
      </c>
      <c r="J238">
        <f t="shared" si="26"/>
        <v>1.1386750026298742E-3</v>
      </c>
      <c r="K238">
        <f t="shared" si="27"/>
        <v>0.76883085810781537</v>
      </c>
      <c r="L238">
        <f t="shared" si="28"/>
        <v>0.76883085810782792</v>
      </c>
    </row>
    <row r="239" spans="7:12" x14ac:dyDescent="0.55000000000000004">
      <c r="G239">
        <f t="shared" si="29"/>
        <v>232</v>
      </c>
      <c r="H239">
        <f t="shared" si="24"/>
        <v>19</v>
      </c>
      <c r="I239">
        <f t="shared" si="25"/>
        <v>1.375E-2</v>
      </c>
      <c r="J239">
        <f t="shared" si="26"/>
        <v>1.1386750026298742E-3</v>
      </c>
      <c r="K239">
        <f t="shared" si="27"/>
        <v>0.76795640534593856</v>
      </c>
      <c r="L239">
        <f t="shared" si="28"/>
        <v>0.767956405345951</v>
      </c>
    </row>
    <row r="240" spans="7:12" x14ac:dyDescent="0.55000000000000004">
      <c r="G240">
        <f t="shared" si="29"/>
        <v>233</v>
      </c>
      <c r="H240">
        <f t="shared" si="24"/>
        <v>19</v>
      </c>
      <c r="I240">
        <f t="shared" si="25"/>
        <v>1.375E-2</v>
      </c>
      <c r="J240">
        <f t="shared" si="26"/>
        <v>1.1386750026298742E-3</v>
      </c>
      <c r="K240">
        <f t="shared" si="27"/>
        <v>0.76708294716905367</v>
      </c>
      <c r="L240">
        <f t="shared" si="28"/>
        <v>0.767082947169066</v>
      </c>
    </row>
    <row r="241" spans="7:12" x14ac:dyDescent="0.55000000000000004">
      <c r="G241">
        <f t="shared" si="29"/>
        <v>234</v>
      </c>
      <c r="H241">
        <f t="shared" si="24"/>
        <v>19</v>
      </c>
      <c r="I241">
        <f t="shared" si="25"/>
        <v>1.375E-2</v>
      </c>
      <c r="J241">
        <f t="shared" si="26"/>
        <v>1.1386750026298742E-3</v>
      </c>
      <c r="K241">
        <f t="shared" si="27"/>
        <v>0.76621048244593937</v>
      </c>
      <c r="L241">
        <f t="shared" si="28"/>
        <v>0.76621048244595191</v>
      </c>
    </row>
    <row r="242" spans="7:12" x14ac:dyDescent="0.55000000000000004">
      <c r="G242">
        <f t="shared" si="29"/>
        <v>235</v>
      </c>
      <c r="H242">
        <f t="shared" si="24"/>
        <v>19</v>
      </c>
      <c r="I242">
        <f t="shared" si="25"/>
        <v>1.375E-2</v>
      </c>
      <c r="J242">
        <f t="shared" si="26"/>
        <v>1.1386750026298742E-3</v>
      </c>
      <c r="K242">
        <f t="shared" si="27"/>
        <v>0.76533901004666161</v>
      </c>
      <c r="L242">
        <f t="shared" si="28"/>
        <v>0.76533901004667426</v>
      </c>
    </row>
    <row r="243" spans="7:12" x14ac:dyDescent="0.55000000000000004">
      <c r="G243">
        <f t="shared" si="29"/>
        <v>236</v>
      </c>
      <c r="H243">
        <f t="shared" si="24"/>
        <v>19</v>
      </c>
      <c r="I243">
        <f t="shared" si="25"/>
        <v>1.375E-2</v>
      </c>
      <c r="J243">
        <f t="shared" si="26"/>
        <v>1.1386750026298742E-3</v>
      </c>
      <c r="K243">
        <f t="shared" si="27"/>
        <v>0.76446852884257155</v>
      </c>
      <c r="L243">
        <f t="shared" si="28"/>
        <v>0.76446852884258398</v>
      </c>
    </row>
    <row r="244" spans="7:12" x14ac:dyDescent="0.55000000000000004">
      <c r="G244">
        <f t="shared" si="29"/>
        <v>237</v>
      </c>
      <c r="H244">
        <f t="shared" si="24"/>
        <v>19</v>
      </c>
      <c r="I244">
        <f t="shared" si="25"/>
        <v>1.375E-2</v>
      </c>
      <c r="J244">
        <f t="shared" si="26"/>
        <v>1.1386750026298742E-3</v>
      </c>
      <c r="K244">
        <f t="shared" si="27"/>
        <v>0.76359903770630289</v>
      </c>
      <c r="L244">
        <f t="shared" si="28"/>
        <v>0.76359903770631565</v>
      </c>
    </row>
    <row r="245" spans="7:12" x14ac:dyDescent="0.55000000000000004">
      <c r="G245">
        <f t="shared" si="29"/>
        <v>238</v>
      </c>
      <c r="H245">
        <f t="shared" si="24"/>
        <v>19</v>
      </c>
      <c r="I245">
        <f t="shared" si="25"/>
        <v>1.375E-2</v>
      </c>
      <c r="J245">
        <f t="shared" si="26"/>
        <v>1.1386750026298742E-3</v>
      </c>
      <c r="K245">
        <f t="shared" si="27"/>
        <v>0.76273053551177328</v>
      </c>
      <c r="L245">
        <f t="shared" si="28"/>
        <v>0.76273053551178593</v>
      </c>
    </row>
    <row r="246" spans="7:12" x14ac:dyDescent="0.55000000000000004">
      <c r="G246">
        <f t="shared" si="29"/>
        <v>239</v>
      </c>
      <c r="H246">
        <f t="shared" si="24"/>
        <v>19</v>
      </c>
      <c r="I246">
        <f t="shared" si="25"/>
        <v>1.375E-2</v>
      </c>
      <c r="J246">
        <f t="shared" si="26"/>
        <v>1.1386750026298742E-3</v>
      </c>
      <c r="K246">
        <f t="shared" si="27"/>
        <v>0.76186302113417959</v>
      </c>
      <c r="L246">
        <f t="shared" si="28"/>
        <v>0.76186302113419246</v>
      </c>
    </row>
    <row r="247" spans="7:12" x14ac:dyDescent="0.55000000000000004">
      <c r="G247">
        <f t="shared" si="29"/>
        <v>240</v>
      </c>
      <c r="H247">
        <f t="shared" si="24"/>
        <v>20</v>
      </c>
      <c r="I247">
        <f t="shared" si="25"/>
        <v>1.3780000000000001E-2</v>
      </c>
      <c r="J247">
        <f t="shared" si="26"/>
        <v>1.1411438684654218E-3</v>
      </c>
      <c r="K247">
        <f t="shared" si="27"/>
        <v>0.76054622854312348</v>
      </c>
      <c r="L247">
        <f t="shared" si="28"/>
        <v>0.76054622854314824</v>
      </c>
    </row>
    <row r="248" spans="7:12" x14ac:dyDescent="0.55000000000000004">
      <c r="G248">
        <f t="shared" si="29"/>
        <v>241</v>
      </c>
      <c r="H248">
        <f t="shared" ref="H248:H311" si="30">INT(G248/12)</f>
        <v>20</v>
      </c>
      <c r="I248">
        <f t="shared" ref="I248:I311" si="31">VLOOKUP(H248,$B$7:$C$157,2,FALSE)</f>
        <v>1.3780000000000001E-2</v>
      </c>
      <c r="J248">
        <f t="shared" ref="J248:J311" si="32">(1+I248)^(1/12)-1</f>
        <v>1.1411438684654218E-3</v>
      </c>
      <c r="K248">
        <f t="shared" ref="K248:K311" si="33">(1+J248)^(-G248)</f>
        <v>0.75967932513924086</v>
      </c>
      <c r="L248">
        <f t="shared" ref="L248:L311" si="34">(1+I248)^(-G248/12)</f>
        <v>0.75967932513926617</v>
      </c>
    </row>
    <row r="249" spans="7:12" x14ac:dyDescent="0.55000000000000004">
      <c r="G249">
        <f t="shared" si="29"/>
        <v>242</v>
      </c>
      <c r="H249">
        <f t="shared" si="30"/>
        <v>20</v>
      </c>
      <c r="I249">
        <f t="shared" si="31"/>
        <v>1.3780000000000001E-2</v>
      </c>
      <c r="J249">
        <f t="shared" si="32"/>
        <v>1.1411438684654218E-3</v>
      </c>
      <c r="K249">
        <f t="shared" si="33"/>
        <v>0.75881340986925916</v>
      </c>
      <c r="L249">
        <f t="shared" si="34"/>
        <v>0.75881340986928447</v>
      </c>
    </row>
    <row r="250" spans="7:12" x14ac:dyDescent="0.55000000000000004">
      <c r="G250">
        <f t="shared" si="29"/>
        <v>243</v>
      </c>
      <c r="H250">
        <f t="shared" si="30"/>
        <v>20</v>
      </c>
      <c r="I250">
        <f t="shared" si="31"/>
        <v>1.3780000000000001E-2</v>
      </c>
      <c r="J250">
        <f t="shared" si="32"/>
        <v>1.1411438684654218E-3</v>
      </c>
      <c r="K250">
        <f t="shared" si="33"/>
        <v>0.7579484816068609</v>
      </c>
      <c r="L250">
        <f t="shared" si="34"/>
        <v>0.75794848160688622</v>
      </c>
    </row>
    <row r="251" spans="7:12" x14ac:dyDescent="0.55000000000000004">
      <c r="G251">
        <f t="shared" si="29"/>
        <v>244</v>
      </c>
      <c r="H251">
        <f t="shared" si="30"/>
        <v>20</v>
      </c>
      <c r="I251">
        <f t="shared" si="31"/>
        <v>1.3780000000000001E-2</v>
      </c>
      <c r="J251">
        <f t="shared" si="32"/>
        <v>1.1411438684654218E-3</v>
      </c>
      <c r="K251">
        <f t="shared" si="33"/>
        <v>0.75708453922701202</v>
      </c>
      <c r="L251">
        <f t="shared" si="34"/>
        <v>0.75708453922703733</v>
      </c>
    </row>
    <row r="252" spans="7:12" x14ac:dyDescent="0.55000000000000004">
      <c r="G252">
        <f t="shared" si="29"/>
        <v>245</v>
      </c>
      <c r="H252">
        <f t="shared" si="30"/>
        <v>20</v>
      </c>
      <c r="I252">
        <f t="shared" si="31"/>
        <v>1.3780000000000001E-2</v>
      </c>
      <c r="J252">
        <f t="shared" si="32"/>
        <v>1.1411438684654218E-3</v>
      </c>
      <c r="K252">
        <f t="shared" si="33"/>
        <v>0.75622158160596109</v>
      </c>
      <c r="L252">
        <f t="shared" si="34"/>
        <v>0.75622158160598651</v>
      </c>
    </row>
    <row r="253" spans="7:12" x14ac:dyDescent="0.55000000000000004">
      <c r="G253">
        <f t="shared" si="29"/>
        <v>246</v>
      </c>
      <c r="H253">
        <f t="shared" si="30"/>
        <v>20</v>
      </c>
      <c r="I253">
        <f t="shared" si="31"/>
        <v>1.3780000000000001E-2</v>
      </c>
      <c r="J253">
        <f t="shared" si="32"/>
        <v>1.1411438684654218E-3</v>
      </c>
      <c r="K253">
        <f t="shared" si="33"/>
        <v>0.75535960762123766</v>
      </c>
      <c r="L253">
        <f t="shared" si="34"/>
        <v>0.75535960762126308</v>
      </c>
    </row>
    <row r="254" spans="7:12" x14ac:dyDescent="0.55000000000000004">
      <c r="G254">
        <f t="shared" si="29"/>
        <v>247</v>
      </c>
      <c r="H254">
        <f t="shared" si="30"/>
        <v>20</v>
      </c>
      <c r="I254">
        <f t="shared" si="31"/>
        <v>1.3780000000000001E-2</v>
      </c>
      <c r="J254">
        <f t="shared" si="32"/>
        <v>1.1411438684654218E-3</v>
      </c>
      <c r="K254">
        <f t="shared" si="33"/>
        <v>0.75449861615165048</v>
      </c>
      <c r="L254">
        <f t="shared" si="34"/>
        <v>0.75449861615167602</v>
      </c>
    </row>
    <row r="255" spans="7:12" x14ac:dyDescent="0.55000000000000004">
      <c r="G255">
        <f t="shared" si="29"/>
        <v>248</v>
      </c>
      <c r="H255">
        <f t="shared" si="30"/>
        <v>20</v>
      </c>
      <c r="I255">
        <f t="shared" si="31"/>
        <v>1.3780000000000001E-2</v>
      </c>
      <c r="J255">
        <f t="shared" si="32"/>
        <v>1.1411438684654218E-3</v>
      </c>
      <c r="K255">
        <f t="shared" si="33"/>
        <v>0.75363860607728628</v>
      </c>
      <c r="L255">
        <f t="shared" si="34"/>
        <v>0.75363860607731215</v>
      </c>
    </row>
    <row r="256" spans="7:12" x14ac:dyDescent="0.55000000000000004">
      <c r="G256">
        <f t="shared" si="29"/>
        <v>249</v>
      </c>
      <c r="H256">
        <f t="shared" si="30"/>
        <v>20</v>
      </c>
      <c r="I256">
        <f t="shared" si="31"/>
        <v>1.3780000000000001E-2</v>
      </c>
      <c r="J256">
        <f t="shared" si="32"/>
        <v>1.1411438684654218E-3</v>
      </c>
      <c r="K256">
        <f t="shared" si="33"/>
        <v>0.75277957627950909</v>
      </c>
      <c r="L256">
        <f t="shared" si="34"/>
        <v>0.75277957627953485</v>
      </c>
    </row>
    <row r="257" spans="7:12" x14ac:dyDescent="0.55000000000000004">
      <c r="G257">
        <f t="shared" si="29"/>
        <v>250</v>
      </c>
      <c r="H257">
        <f t="shared" si="30"/>
        <v>20</v>
      </c>
      <c r="I257">
        <f t="shared" si="31"/>
        <v>1.3780000000000001E-2</v>
      </c>
      <c r="J257">
        <f t="shared" si="32"/>
        <v>1.1411438684654218E-3</v>
      </c>
      <c r="K257">
        <f t="shared" si="33"/>
        <v>0.75192152564095682</v>
      </c>
      <c r="L257">
        <f t="shared" si="34"/>
        <v>0.75192152564098258</v>
      </c>
    </row>
    <row r="258" spans="7:12" x14ac:dyDescent="0.55000000000000004">
      <c r="G258">
        <f t="shared" si="29"/>
        <v>251</v>
      </c>
      <c r="H258">
        <f t="shared" si="30"/>
        <v>20</v>
      </c>
      <c r="I258">
        <f t="shared" si="31"/>
        <v>1.3780000000000001E-2</v>
      </c>
      <c r="J258">
        <f t="shared" si="32"/>
        <v>1.1411438684654218E-3</v>
      </c>
      <c r="K258">
        <f t="shared" si="33"/>
        <v>0.75106445304554137</v>
      </c>
      <c r="L258">
        <f t="shared" si="34"/>
        <v>0.75106445304556724</v>
      </c>
    </row>
    <row r="259" spans="7:12" x14ac:dyDescent="0.55000000000000004">
      <c r="G259">
        <f t="shared" si="29"/>
        <v>252</v>
      </c>
      <c r="H259">
        <f t="shared" si="30"/>
        <v>21</v>
      </c>
      <c r="I259">
        <f t="shared" si="31"/>
        <v>1.379E-2</v>
      </c>
      <c r="J259">
        <f t="shared" si="32"/>
        <v>1.1419668088614721E-3</v>
      </c>
      <c r="K259">
        <f t="shared" si="33"/>
        <v>0.75005297192788956</v>
      </c>
      <c r="L259">
        <f t="shared" si="34"/>
        <v>0.75005297192789389</v>
      </c>
    </row>
    <row r="260" spans="7:12" x14ac:dyDescent="0.55000000000000004">
      <c r="G260">
        <f t="shared" si="29"/>
        <v>253</v>
      </c>
      <c r="H260">
        <f t="shared" si="30"/>
        <v>21</v>
      </c>
      <c r="I260">
        <f t="shared" si="31"/>
        <v>1.379E-2</v>
      </c>
      <c r="J260">
        <f t="shared" si="32"/>
        <v>1.1419668088614721E-3</v>
      </c>
      <c r="K260">
        <f t="shared" si="33"/>
        <v>0.74919741334856071</v>
      </c>
      <c r="L260">
        <f t="shared" si="34"/>
        <v>0.74919741334856449</v>
      </c>
    </row>
    <row r="261" spans="7:12" x14ac:dyDescent="0.55000000000000004">
      <c r="G261">
        <f t="shared" si="29"/>
        <v>254</v>
      </c>
      <c r="H261">
        <f t="shared" si="30"/>
        <v>21</v>
      </c>
      <c r="I261">
        <f t="shared" si="31"/>
        <v>1.379E-2</v>
      </c>
      <c r="J261">
        <f t="shared" si="32"/>
        <v>1.1419668088614721E-3</v>
      </c>
      <c r="K261">
        <f t="shared" si="33"/>
        <v>0.7483428306742812</v>
      </c>
      <c r="L261">
        <f t="shared" si="34"/>
        <v>0.74834283067428509</v>
      </c>
    </row>
    <row r="262" spans="7:12" x14ac:dyDescent="0.55000000000000004">
      <c r="G262">
        <f t="shared" si="29"/>
        <v>255</v>
      </c>
      <c r="H262">
        <f t="shared" si="30"/>
        <v>21</v>
      </c>
      <c r="I262">
        <f t="shared" si="31"/>
        <v>1.379E-2</v>
      </c>
      <c r="J262">
        <f t="shared" si="32"/>
        <v>1.1419668088614721E-3</v>
      </c>
      <c r="K262">
        <f t="shared" si="33"/>
        <v>0.74748922279187113</v>
      </c>
      <c r="L262">
        <f t="shared" si="34"/>
        <v>0.74748922279187513</v>
      </c>
    </row>
    <row r="263" spans="7:12" x14ac:dyDescent="0.55000000000000004">
      <c r="G263">
        <f t="shared" si="29"/>
        <v>256</v>
      </c>
      <c r="H263">
        <f t="shared" si="30"/>
        <v>21</v>
      </c>
      <c r="I263">
        <f t="shared" si="31"/>
        <v>1.379E-2</v>
      </c>
      <c r="J263">
        <f t="shared" si="32"/>
        <v>1.1419668088614721E-3</v>
      </c>
      <c r="K263">
        <f t="shared" si="33"/>
        <v>0.7466365885894205</v>
      </c>
      <c r="L263">
        <f t="shared" si="34"/>
        <v>0.7466365885894245</v>
      </c>
    </row>
    <row r="264" spans="7:12" x14ac:dyDescent="0.55000000000000004">
      <c r="G264">
        <f t="shared" si="29"/>
        <v>257</v>
      </c>
      <c r="H264">
        <f t="shared" si="30"/>
        <v>21</v>
      </c>
      <c r="I264">
        <f t="shared" si="31"/>
        <v>1.379E-2</v>
      </c>
      <c r="J264">
        <f t="shared" si="32"/>
        <v>1.1419668088614721E-3</v>
      </c>
      <c r="K264">
        <f t="shared" si="33"/>
        <v>0.74578492695628729</v>
      </c>
      <c r="L264">
        <f t="shared" si="34"/>
        <v>0.74578492695629117</v>
      </c>
    </row>
    <row r="265" spans="7:12" x14ac:dyDescent="0.55000000000000004">
      <c r="G265">
        <f t="shared" ref="G265:G328" si="35">G264+1</f>
        <v>258</v>
      </c>
      <c r="H265">
        <f t="shared" si="30"/>
        <v>21</v>
      </c>
      <c r="I265">
        <f t="shared" si="31"/>
        <v>1.379E-2</v>
      </c>
      <c r="J265">
        <f t="shared" si="32"/>
        <v>1.1419668088614721E-3</v>
      </c>
      <c r="K265">
        <f t="shared" si="33"/>
        <v>0.74493423678309645</v>
      </c>
      <c r="L265">
        <f t="shared" si="34"/>
        <v>0.74493423678310033</v>
      </c>
    </row>
    <row r="266" spans="7:12" x14ac:dyDescent="0.55000000000000004">
      <c r="G266">
        <f t="shared" si="35"/>
        <v>259</v>
      </c>
      <c r="H266">
        <f t="shared" si="30"/>
        <v>21</v>
      </c>
      <c r="I266">
        <f t="shared" si="31"/>
        <v>1.379E-2</v>
      </c>
      <c r="J266">
        <f t="shared" si="32"/>
        <v>1.1419668088614721E-3</v>
      </c>
      <c r="K266">
        <f t="shared" si="33"/>
        <v>0.74408451696173838</v>
      </c>
      <c r="L266">
        <f t="shared" si="34"/>
        <v>0.74408451696174238</v>
      </c>
    </row>
    <row r="267" spans="7:12" x14ac:dyDescent="0.55000000000000004">
      <c r="G267">
        <f t="shared" si="35"/>
        <v>260</v>
      </c>
      <c r="H267">
        <f t="shared" si="30"/>
        <v>21</v>
      </c>
      <c r="I267">
        <f t="shared" si="31"/>
        <v>1.379E-2</v>
      </c>
      <c r="J267">
        <f t="shared" si="32"/>
        <v>1.1419668088614721E-3</v>
      </c>
      <c r="K267">
        <f t="shared" si="33"/>
        <v>0.74323576638536759</v>
      </c>
      <c r="L267">
        <f t="shared" si="34"/>
        <v>0.74323576638537159</v>
      </c>
    </row>
    <row r="268" spans="7:12" x14ac:dyDescent="0.55000000000000004">
      <c r="G268">
        <f t="shared" si="35"/>
        <v>261</v>
      </c>
      <c r="H268">
        <f t="shared" si="30"/>
        <v>21</v>
      </c>
      <c r="I268">
        <f t="shared" si="31"/>
        <v>1.379E-2</v>
      </c>
      <c r="J268">
        <f t="shared" si="32"/>
        <v>1.1419668088614721E-3</v>
      </c>
      <c r="K268">
        <f t="shared" si="33"/>
        <v>0.74238798394840111</v>
      </c>
      <c r="L268">
        <f t="shared" si="34"/>
        <v>0.74238798394840499</v>
      </c>
    </row>
    <row r="269" spans="7:12" x14ac:dyDescent="0.55000000000000004">
      <c r="G269">
        <f t="shared" si="35"/>
        <v>262</v>
      </c>
      <c r="H269">
        <f t="shared" si="30"/>
        <v>21</v>
      </c>
      <c r="I269">
        <f t="shared" si="31"/>
        <v>1.379E-2</v>
      </c>
      <c r="J269">
        <f t="shared" si="32"/>
        <v>1.1419668088614721E-3</v>
      </c>
      <c r="K269">
        <f t="shared" si="33"/>
        <v>0.74154116854651664</v>
      </c>
      <c r="L269">
        <f t="shared" si="34"/>
        <v>0.74154116854652052</v>
      </c>
    </row>
    <row r="270" spans="7:12" x14ac:dyDescent="0.55000000000000004">
      <c r="G270">
        <f t="shared" si="35"/>
        <v>263</v>
      </c>
      <c r="H270">
        <f t="shared" si="30"/>
        <v>21</v>
      </c>
      <c r="I270">
        <f t="shared" si="31"/>
        <v>1.379E-2</v>
      </c>
      <c r="J270">
        <f t="shared" si="32"/>
        <v>1.1419668088614721E-3</v>
      </c>
      <c r="K270">
        <f t="shared" si="33"/>
        <v>0.74069531907665187</v>
      </c>
      <c r="L270">
        <f t="shared" si="34"/>
        <v>0.74069531907665598</v>
      </c>
    </row>
    <row r="271" spans="7:12" x14ac:dyDescent="0.55000000000000004">
      <c r="G271">
        <f t="shared" si="35"/>
        <v>264</v>
      </c>
      <c r="H271">
        <f t="shared" si="30"/>
        <v>22</v>
      </c>
      <c r="I271">
        <f t="shared" si="31"/>
        <v>1.376E-2</v>
      </c>
      <c r="J271">
        <f t="shared" si="32"/>
        <v>1.1394979653496229E-3</v>
      </c>
      <c r="K271">
        <f t="shared" si="33"/>
        <v>0.74033225759418708</v>
      </c>
      <c r="L271">
        <f t="shared" si="34"/>
        <v>0.7403322575941701</v>
      </c>
    </row>
    <row r="272" spans="7:12" x14ac:dyDescent="0.55000000000000004">
      <c r="G272">
        <f t="shared" si="35"/>
        <v>265</v>
      </c>
      <c r="H272">
        <f t="shared" si="30"/>
        <v>22</v>
      </c>
      <c r="I272">
        <f t="shared" si="31"/>
        <v>1.376E-2</v>
      </c>
      <c r="J272">
        <f t="shared" si="32"/>
        <v>1.1394979653496229E-3</v>
      </c>
      <c r="K272">
        <f t="shared" si="33"/>
        <v>0.73948961068741148</v>
      </c>
      <c r="L272">
        <f t="shared" si="34"/>
        <v>0.73948961068739472</v>
      </c>
    </row>
    <row r="273" spans="7:12" x14ac:dyDescent="0.55000000000000004">
      <c r="G273">
        <f t="shared" si="35"/>
        <v>266</v>
      </c>
      <c r="H273">
        <f t="shared" si="30"/>
        <v>22</v>
      </c>
      <c r="I273">
        <f t="shared" si="31"/>
        <v>1.376E-2</v>
      </c>
      <c r="J273">
        <f t="shared" si="32"/>
        <v>1.1394979653496229E-3</v>
      </c>
      <c r="K273">
        <f t="shared" si="33"/>
        <v>0.73864792288217751</v>
      </c>
      <c r="L273">
        <f t="shared" si="34"/>
        <v>0.73864792288216063</v>
      </c>
    </row>
    <row r="274" spans="7:12" x14ac:dyDescent="0.55000000000000004">
      <c r="G274">
        <f t="shared" si="35"/>
        <v>267</v>
      </c>
      <c r="H274">
        <f t="shared" si="30"/>
        <v>22</v>
      </c>
      <c r="I274">
        <f t="shared" si="31"/>
        <v>1.376E-2</v>
      </c>
      <c r="J274">
        <f t="shared" si="32"/>
        <v>1.1394979653496229E-3</v>
      </c>
      <c r="K274">
        <f t="shared" si="33"/>
        <v>0.73780719308683473</v>
      </c>
      <c r="L274">
        <f t="shared" si="34"/>
        <v>0.73780719308681786</v>
      </c>
    </row>
    <row r="275" spans="7:12" x14ac:dyDescent="0.55000000000000004">
      <c r="G275">
        <f t="shared" si="35"/>
        <v>268</v>
      </c>
      <c r="H275">
        <f t="shared" si="30"/>
        <v>22</v>
      </c>
      <c r="I275">
        <f t="shared" si="31"/>
        <v>1.376E-2</v>
      </c>
      <c r="J275">
        <f t="shared" si="32"/>
        <v>1.1394979653496229E-3</v>
      </c>
      <c r="K275">
        <f t="shared" si="33"/>
        <v>0.73696742021097561</v>
      </c>
      <c r="L275">
        <f t="shared" si="34"/>
        <v>0.73696742021095851</v>
      </c>
    </row>
    <row r="276" spans="7:12" x14ac:dyDescent="0.55000000000000004">
      <c r="G276">
        <f t="shared" si="35"/>
        <v>269</v>
      </c>
      <c r="H276">
        <f t="shared" si="30"/>
        <v>22</v>
      </c>
      <c r="I276">
        <f t="shared" si="31"/>
        <v>1.376E-2</v>
      </c>
      <c r="J276">
        <f t="shared" si="32"/>
        <v>1.1394979653496229E-3</v>
      </c>
      <c r="K276">
        <f t="shared" si="33"/>
        <v>0.73612860316543294</v>
      </c>
      <c r="L276">
        <f t="shared" si="34"/>
        <v>0.73612860316541584</v>
      </c>
    </row>
    <row r="277" spans="7:12" x14ac:dyDescent="0.55000000000000004">
      <c r="G277">
        <f t="shared" si="35"/>
        <v>270</v>
      </c>
      <c r="H277">
        <f t="shared" si="30"/>
        <v>22</v>
      </c>
      <c r="I277">
        <f t="shared" si="31"/>
        <v>1.376E-2</v>
      </c>
      <c r="J277">
        <f t="shared" si="32"/>
        <v>1.1394979653496229E-3</v>
      </c>
      <c r="K277">
        <f t="shared" si="33"/>
        <v>0.73529074086227986</v>
      </c>
      <c r="L277">
        <f t="shared" si="34"/>
        <v>0.73529074086226287</v>
      </c>
    </row>
    <row r="278" spans="7:12" x14ac:dyDescent="0.55000000000000004">
      <c r="G278">
        <f t="shared" si="35"/>
        <v>271</v>
      </c>
      <c r="H278">
        <f t="shared" si="30"/>
        <v>22</v>
      </c>
      <c r="I278">
        <f t="shared" si="31"/>
        <v>1.376E-2</v>
      </c>
      <c r="J278">
        <f t="shared" si="32"/>
        <v>1.1394979653496229E-3</v>
      </c>
      <c r="K278">
        <f t="shared" si="33"/>
        <v>0.73445383221482796</v>
      </c>
      <c r="L278">
        <f t="shared" si="34"/>
        <v>0.73445383221481075</v>
      </c>
    </row>
    <row r="279" spans="7:12" x14ac:dyDescent="0.55000000000000004">
      <c r="G279">
        <f t="shared" si="35"/>
        <v>272</v>
      </c>
      <c r="H279">
        <f t="shared" si="30"/>
        <v>22</v>
      </c>
      <c r="I279">
        <f t="shared" si="31"/>
        <v>1.376E-2</v>
      </c>
      <c r="J279">
        <f t="shared" si="32"/>
        <v>1.1394979653496229E-3</v>
      </c>
      <c r="K279">
        <f t="shared" si="33"/>
        <v>0.73361787613762508</v>
      </c>
      <c r="L279">
        <f t="shared" si="34"/>
        <v>0.73361787613760787</v>
      </c>
    </row>
    <row r="280" spans="7:12" x14ac:dyDescent="0.55000000000000004">
      <c r="G280">
        <f t="shared" si="35"/>
        <v>273</v>
      </c>
      <c r="H280">
        <f t="shared" si="30"/>
        <v>22</v>
      </c>
      <c r="I280">
        <f t="shared" si="31"/>
        <v>1.376E-2</v>
      </c>
      <c r="J280">
        <f t="shared" si="32"/>
        <v>1.1394979653496229E-3</v>
      </c>
      <c r="K280">
        <f t="shared" si="33"/>
        <v>0.73278287154645472</v>
      </c>
      <c r="L280">
        <f t="shared" si="34"/>
        <v>0.73278287154643751</v>
      </c>
    </row>
    <row r="281" spans="7:12" x14ac:dyDescent="0.55000000000000004">
      <c r="G281">
        <f t="shared" si="35"/>
        <v>274</v>
      </c>
      <c r="H281">
        <f t="shared" si="30"/>
        <v>22</v>
      </c>
      <c r="I281">
        <f t="shared" si="31"/>
        <v>1.376E-2</v>
      </c>
      <c r="J281">
        <f t="shared" si="32"/>
        <v>1.1394979653496229E-3</v>
      </c>
      <c r="K281">
        <f t="shared" si="33"/>
        <v>0.73194881735833495</v>
      </c>
      <c r="L281">
        <f t="shared" si="34"/>
        <v>0.73194881735831763</v>
      </c>
    </row>
    <row r="282" spans="7:12" x14ac:dyDescent="0.55000000000000004">
      <c r="G282">
        <f t="shared" si="35"/>
        <v>275</v>
      </c>
      <c r="H282">
        <f t="shared" si="30"/>
        <v>22</v>
      </c>
      <c r="I282">
        <f t="shared" si="31"/>
        <v>1.376E-2</v>
      </c>
      <c r="J282">
        <f t="shared" si="32"/>
        <v>1.1394979653496229E-3</v>
      </c>
      <c r="K282">
        <f t="shared" si="33"/>
        <v>0.73111571249151575</v>
      </c>
      <c r="L282">
        <f t="shared" si="34"/>
        <v>0.73111571249149843</v>
      </c>
    </row>
    <row r="283" spans="7:12" x14ac:dyDescent="0.55000000000000004">
      <c r="G283">
        <f t="shared" si="35"/>
        <v>276</v>
      </c>
      <c r="H283">
        <f t="shared" si="30"/>
        <v>23</v>
      </c>
      <c r="I283">
        <f t="shared" si="31"/>
        <v>1.3729999999999999E-2</v>
      </c>
      <c r="J283">
        <f t="shared" si="32"/>
        <v>1.1370290548653461E-3</v>
      </c>
      <c r="K283">
        <f t="shared" si="33"/>
        <v>0.73078078858117945</v>
      </c>
      <c r="L283">
        <f t="shared" si="34"/>
        <v>0.73078078858119266</v>
      </c>
    </row>
    <row r="284" spans="7:12" x14ac:dyDescent="0.55000000000000004">
      <c r="G284">
        <f t="shared" si="35"/>
        <v>277</v>
      </c>
      <c r="H284">
        <f t="shared" si="30"/>
        <v>23</v>
      </c>
      <c r="I284">
        <f t="shared" si="31"/>
        <v>1.3729999999999999E-2</v>
      </c>
      <c r="J284">
        <f t="shared" si="32"/>
        <v>1.1370290548653461E-3</v>
      </c>
      <c r="K284">
        <f t="shared" si="33"/>
        <v>0.72995081329783718</v>
      </c>
      <c r="L284">
        <f t="shared" si="34"/>
        <v>0.72995081329785161</v>
      </c>
    </row>
    <row r="285" spans="7:12" x14ac:dyDescent="0.55000000000000004">
      <c r="G285">
        <f t="shared" si="35"/>
        <v>278</v>
      </c>
      <c r="H285">
        <f t="shared" si="30"/>
        <v>23</v>
      </c>
      <c r="I285">
        <f t="shared" si="31"/>
        <v>1.3729999999999999E-2</v>
      </c>
      <c r="J285">
        <f t="shared" si="32"/>
        <v>1.1370290548653461E-3</v>
      </c>
      <c r="K285">
        <f t="shared" si="33"/>
        <v>0.72912178064870448</v>
      </c>
      <c r="L285">
        <f t="shared" si="34"/>
        <v>0.72912178064871891</v>
      </c>
    </row>
    <row r="286" spans="7:12" x14ac:dyDescent="0.55000000000000004">
      <c r="G286">
        <f t="shared" si="35"/>
        <v>279</v>
      </c>
      <c r="H286">
        <f t="shared" si="30"/>
        <v>23</v>
      </c>
      <c r="I286">
        <f t="shared" si="31"/>
        <v>1.3729999999999999E-2</v>
      </c>
      <c r="J286">
        <f t="shared" si="32"/>
        <v>1.1370290548653461E-3</v>
      </c>
      <c r="K286">
        <f t="shared" si="33"/>
        <v>0.72829368956319596</v>
      </c>
      <c r="L286">
        <f t="shared" si="34"/>
        <v>0.7282936895632105</v>
      </c>
    </row>
    <row r="287" spans="7:12" x14ac:dyDescent="0.55000000000000004">
      <c r="G287">
        <f t="shared" si="35"/>
        <v>280</v>
      </c>
      <c r="H287">
        <f t="shared" si="30"/>
        <v>23</v>
      </c>
      <c r="I287">
        <f t="shared" si="31"/>
        <v>1.3729999999999999E-2</v>
      </c>
      <c r="J287">
        <f t="shared" si="32"/>
        <v>1.1370290548653461E-3</v>
      </c>
      <c r="K287">
        <f t="shared" si="33"/>
        <v>0.72746653897194258</v>
      </c>
      <c r="L287">
        <f t="shared" si="34"/>
        <v>0.72746653897195712</v>
      </c>
    </row>
    <row r="288" spans="7:12" x14ac:dyDescent="0.55000000000000004">
      <c r="G288">
        <f t="shared" si="35"/>
        <v>281</v>
      </c>
      <c r="H288">
        <f t="shared" si="30"/>
        <v>23</v>
      </c>
      <c r="I288">
        <f t="shared" si="31"/>
        <v>1.3729999999999999E-2</v>
      </c>
      <c r="J288">
        <f t="shared" si="32"/>
        <v>1.1370290548653461E-3</v>
      </c>
      <c r="K288">
        <f t="shared" si="33"/>
        <v>0.72664032780678922</v>
      </c>
      <c r="L288">
        <f t="shared" si="34"/>
        <v>0.72664032780680388</v>
      </c>
    </row>
    <row r="289" spans="7:12" x14ac:dyDescent="0.55000000000000004">
      <c r="G289">
        <f t="shared" si="35"/>
        <v>282</v>
      </c>
      <c r="H289">
        <f t="shared" si="30"/>
        <v>23</v>
      </c>
      <c r="I289">
        <f t="shared" si="31"/>
        <v>1.3729999999999999E-2</v>
      </c>
      <c r="J289">
        <f t="shared" si="32"/>
        <v>1.1370290548653461E-3</v>
      </c>
      <c r="K289">
        <f t="shared" si="33"/>
        <v>0.72581505500079468</v>
      </c>
      <c r="L289">
        <f t="shared" si="34"/>
        <v>0.72581505500080923</v>
      </c>
    </row>
    <row r="290" spans="7:12" x14ac:dyDescent="0.55000000000000004">
      <c r="G290">
        <f t="shared" si="35"/>
        <v>283</v>
      </c>
      <c r="H290">
        <f t="shared" si="30"/>
        <v>23</v>
      </c>
      <c r="I290">
        <f t="shared" si="31"/>
        <v>1.3729999999999999E-2</v>
      </c>
      <c r="J290">
        <f t="shared" si="32"/>
        <v>1.1370290548653461E-3</v>
      </c>
      <c r="K290">
        <f t="shared" si="33"/>
        <v>0.7249907194882288</v>
      </c>
      <c r="L290">
        <f t="shared" si="34"/>
        <v>0.72499071948824345</v>
      </c>
    </row>
    <row r="291" spans="7:12" x14ac:dyDescent="0.55000000000000004">
      <c r="G291">
        <f t="shared" si="35"/>
        <v>284</v>
      </c>
      <c r="H291">
        <f t="shared" si="30"/>
        <v>23</v>
      </c>
      <c r="I291">
        <f t="shared" si="31"/>
        <v>1.3729999999999999E-2</v>
      </c>
      <c r="J291">
        <f t="shared" si="32"/>
        <v>1.1370290548653461E-3</v>
      </c>
      <c r="K291">
        <f t="shared" si="33"/>
        <v>0.72416732020457208</v>
      </c>
      <c r="L291">
        <f t="shared" si="34"/>
        <v>0.72416732020458685</v>
      </c>
    </row>
    <row r="292" spans="7:12" x14ac:dyDescent="0.55000000000000004">
      <c r="G292">
        <f t="shared" si="35"/>
        <v>285</v>
      </c>
      <c r="H292">
        <f t="shared" si="30"/>
        <v>23</v>
      </c>
      <c r="I292">
        <f t="shared" si="31"/>
        <v>1.3729999999999999E-2</v>
      </c>
      <c r="J292">
        <f t="shared" si="32"/>
        <v>1.1370290548653461E-3</v>
      </c>
      <c r="K292">
        <f t="shared" si="33"/>
        <v>0.72334485608651433</v>
      </c>
      <c r="L292">
        <f t="shared" si="34"/>
        <v>0.72334485608652921</v>
      </c>
    </row>
    <row r="293" spans="7:12" x14ac:dyDescent="0.55000000000000004">
      <c r="G293">
        <f t="shared" si="35"/>
        <v>286</v>
      </c>
      <c r="H293">
        <f t="shared" si="30"/>
        <v>23</v>
      </c>
      <c r="I293">
        <f t="shared" si="31"/>
        <v>1.3729999999999999E-2</v>
      </c>
      <c r="J293">
        <f t="shared" si="32"/>
        <v>1.1370290548653461E-3</v>
      </c>
      <c r="K293">
        <f t="shared" si="33"/>
        <v>0.72252332607195269</v>
      </c>
      <c r="L293">
        <f t="shared" si="34"/>
        <v>0.72252332607196734</v>
      </c>
    </row>
    <row r="294" spans="7:12" x14ac:dyDescent="0.55000000000000004">
      <c r="G294">
        <f t="shared" si="35"/>
        <v>287</v>
      </c>
      <c r="H294">
        <f t="shared" si="30"/>
        <v>23</v>
      </c>
      <c r="I294">
        <f t="shared" si="31"/>
        <v>1.3729999999999999E-2</v>
      </c>
      <c r="J294">
        <f t="shared" si="32"/>
        <v>1.1370290548653461E-3</v>
      </c>
      <c r="K294">
        <f t="shared" si="33"/>
        <v>0.72170272909999011</v>
      </c>
      <c r="L294">
        <f t="shared" si="34"/>
        <v>0.7217027291000051</v>
      </c>
    </row>
    <row r="295" spans="7:12" x14ac:dyDescent="0.55000000000000004">
      <c r="G295">
        <f t="shared" si="35"/>
        <v>288</v>
      </c>
      <c r="H295">
        <f t="shared" si="30"/>
        <v>24</v>
      </c>
      <c r="I295">
        <f t="shared" si="31"/>
        <v>1.3690000000000001E-2</v>
      </c>
      <c r="J295">
        <f t="shared" si="32"/>
        <v>1.1337370700335025E-3</v>
      </c>
      <c r="K295">
        <f t="shared" si="33"/>
        <v>0.72156607555935115</v>
      </c>
      <c r="L295">
        <f t="shared" si="34"/>
        <v>0.72156607555937902</v>
      </c>
    </row>
    <row r="296" spans="7:12" x14ac:dyDescent="0.55000000000000004">
      <c r="G296">
        <f t="shared" si="35"/>
        <v>289</v>
      </c>
      <c r="H296">
        <f t="shared" si="30"/>
        <v>24</v>
      </c>
      <c r="I296">
        <f t="shared" si="31"/>
        <v>1.3690000000000001E-2</v>
      </c>
      <c r="J296">
        <f t="shared" si="32"/>
        <v>1.1337370700335025E-3</v>
      </c>
      <c r="K296">
        <f t="shared" si="33"/>
        <v>0.72074893577267851</v>
      </c>
      <c r="L296">
        <f t="shared" si="34"/>
        <v>0.72074893577270638</v>
      </c>
    </row>
    <row r="297" spans="7:12" x14ac:dyDescent="0.55000000000000004">
      <c r="G297">
        <f t="shared" si="35"/>
        <v>290</v>
      </c>
      <c r="H297">
        <f t="shared" si="30"/>
        <v>24</v>
      </c>
      <c r="I297">
        <f t="shared" si="31"/>
        <v>1.3690000000000001E-2</v>
      </c>
      <c r="J297">
        <f t="shared" si="32"/>
        <v>1.1337370700335025E-3</v>
      </c>
      <c r="K297">
        <f t="shared" si="33"/>
        <v>0.71993272135854425</v>
      </c>
      <c r="L297">
        <f t="shared" si="34"/>
        <v>0.71993272135857223</v>
      </c>
    </row>
    <row r="298" spans="7:12" x14ac:dyDescent="0.55000000000000004">
      <c r="G298">
        <f t="shared" si="35"/>
        <v>291</v>
      </c>
      <c r="H298">
        <f t="shared" si="30"/>
        <v>24</v>
      </c>
      <c r="I298">
        <f t="shared" si="31"/>
        <v>1.3690000000000001E-2</v>
      </c>
      <c r="J298">
        <f t="shared" si="32"/>
        <v>1.1337370700335025E-3</v>
      </c>
      <c r="K298">
        <f t="shared" si="33"/>
        <v>0.7191174312690074</v>
      </c>
      <c r="L298">
        <f t="shared" si="34"/>
        <v>0.71911743126903527</v>
      </c>
    </row>
    <row r="299" spans="7:12" x14ac:dyDescent="0.55000000000000004">
      <c r="G299">
        <f t="shared" si="35"/>
        <v>292</v>
      </c>
      <c r="H299">
        <f t="shared" si="30"/>
        <v>24</v>
      </c>
      <c r="I299">
        <f t="shared" si="31"/>
        <v>1.3690000000000001E-2</v>
      </c>
      <c r="J299">
        <f t="shared" si="32"/>
        <v>1.1337370700335025E-3</v>
      </c>
      <c r="K299">
        <f t="shared" si="33"/>
        <v>0.71830306445731318</v>
      </c>
      <c r="L299">
        <f t="shared" si="34"/>
        <v>0.71830306445734138</v>
      </c>
    </row>
    <row r="300" spans="7:12" x14ac:dyDescent="0.55000000000000004">
      <c r="G300">
        <f t="shared" si="35"/>
        <v>293</v>
      </c>
      <c r="H300">
        <f t="shared" si="30"/>
        <v>24</v>
      </c>
      <c r="I300">
        <f t="shared" si="31"/>
        <v>1.3690000000000001E-2</v>
      </c>
      <c r="J300">
        <f t="shared" si="32"/>
        <v>1.1337370700335025E-3</v>
      </c>
      <c r="K300">
        <f t="shared" si="33"/>
        <v>0.7174896198778935</v>
      </c>
      <c r="L300">
        <f t="shared" si="34"/>
        <v>0.71748961987792159</v>
      </c>
    </row>
    <row r="301" spans="7:12" x14ac:dyDescent="0.55000000000000004">
      <c r="G301">
        <f t="shared" si="35"/>
        <v>294</v>
      </c>
      <c r="H301">
        <f t="shared" si="30"/>
        <v>24</v>
      </c>
      <c r="I301">
        <f t="shared" si="31"/>
        <v>1.3690000000000001E-2</v>
      </c>
      <c r="J301">
        <f t="shared" si="32"/>
        <v>1.1337370700335025E-3</v>
      </c>
      <c r="K301">
        <f t="shared" si="33"/>
        <v>0.7166770964863628</v>
      </c>
      <c r="L301">
        <f t="shared" si="34"/>
        <v>0.71667709648639111</v>
      </c>
    </row>
    <row r="302" spans="7:12" x14ac:dyDescent="0.55000000000000004">
      <c r="G302">
        <f t="shared" si="35"/>
        <v>295</v>
      </c>
      <c r="H302">
        <f t="shared" si="30"/>
        <v>24</v>
      </c>
      <c r="I302">
        <f t="shared" si="31"/>
        <v>1.3690000000000001E-2</v>
      </c>
      <c r="J302">
        <f t="shared" si="32"/>
        <v>1.1337370700335025E-3</v>
      </c>
      <c r="K302">
        <f t="shared" si="33"/>
        <v>0.71586549323951965</v>
      </c>
      <c r="L302">
        <f t="shared" si="34"/>
        <v>0.71586549323954773</v>
      </c>
    </row>
    <row r="303" spans="7:12" x14ac:dyDescent="0.55000000000000004">
      <c r="G303">
        <f t="shared" si="35"/>
        <v>296</v>
      </c>
      <c r="H303">
        <f t="shared" si="30"/>
        <v>24</v>
      </c>
      <c r="I303">
        <f t="shared" si="31"/>
        <v>1.3690000000000001E-2</v>
      </c>
      <c r="J303">
        <f t="shared" si="32"/>
        <v>1.1337370700335025E-3</v>
      </c>
      <c r="K303">
        <f t="shared" si="33"/>
        <v>0.71505480909534236</v>
      </c>
      <c r="L303">
        <f t="shared" si="34"/>
        <v>0.71505480909537056</v>
      </c>
    </row>
    <row r="304" spans="7:12" x14ac:dyDescent="0.55000000000000004">
      <c r="G304">
        <f t="shared" si="35"/>
        <v>297</v>
      </c>
      <c r="H304">
        <f t="shared" si="30"/>
        <v>24</v>
      </c>
      <c r="I304">
        <f t="shared" si="31"/>
        <v>1.3690000000000001E-2</v>
      </c>
      <c r="J304">
        <f t="shared" si="32"/>
        <v>1.1337370700335025E-3</v>
      </c>
      <c r="K304">
        <f t="shared" si="33"/>
        <v>0.71424504301299074</v>
      </c>
      <c r="L304">
        <f t="shared" si="34"/>
        <v>0.71424504301301917</v>
      </c>
    </row>
    <row r="305" spans="7:12" x14ac:dyDescent="0.55000000000000004">
      <c r="G305">
        <f t="shared" si="35"/>
        <v>298</v>
      </c>
      <c r="H305">
        <f t="shared" si="30"/>
        <v>24</v>
      </c>
      <c r="I305">
        <f t="shared" si="31"/>
        <v>1.3690000000000001E-2</v>
      </c>
      <c r="J305">
        <f t="shared" si="32"/>
        <v>1.1337370700335025E-3</v>
      </c>
      <c r="K305">
        <f t="shared" si="33"/>
        <v>0.71343619395280278</v>
      </c>
      <c r="L305">
        <f t="shared" si="34"/>
        <v>0.7134361939528312</v>
      </c>
    </row>
    <row r="306" spans="7:12" x14ac:dyDescent="0.55000000000000004">
      <c r="G306">
        <f t="shared" si="35"/>
        <v>299</v>
      </c>
      <c r="H306">
        <f t="shared" si="30"/>
        <v>24</v>
      </c>
      <c r="I306">
        <f t="shared" si="31"/>
        <v>1.3690000000000001E-2</v>
      </c>
      <c r="J306">
        <f t="shared" si="32"/>
        <v>1.1337370700335025E-3</v>
      </c>
      <c r="K306">
        <f t="shared" si="33"/>
        <v>0.71262826087629383</v>
      </c>
      <c r="L306">
        <f t="shared" si="34"/>
        <v>0.71262826087632236</v>
      </c>
    </row>
    <row r="307" spans="7:12" x14ac:dyDescent="0.55000000000000004">
      <c r="G307">
        <f t="shared" si="35"/>
        <v>300</v>
      </c>
      <c r="H307">
        <f t="shared" si="30"/>
        <v>25</v>
      </c>
      <c r="I307">
        <f t="shared" si="31"/>
        <v>1.3650000000000001E-2</v>
      </c>
      <c r="J307">
        <f t="shared" si="32"/>
        <v>1.1304449661233562E-3</v>
      </c>
      <c r="K307">
        <f t="shared" si="33"/>
        <v>0.71252381110597163</v>
      </c>
      <c r="L307">
        <f t="shared" si="34"/>
        <v>0.71252381110596608</v>
      </c>
    </row>
    <row r="308" spans="7:12" x14ac:dyDescent="0.55000000000000004">
      <c r="G308">
        <f t="shared" si="35"/>
        <v>301</v>
      </c>
      <c r="H308">
        <f t="shared" si="30"/>
        <v>25</v>
      </c>
      <c r="I308">
        <f t="shared" si="31"/>
        <v>1.3650000000000001E-2</v>
      </c>
      <c r="J308">
        <f t="shared" si="32"/>
        <v>1.1304449661233562E-3</v>
      </c>
      <c r="K308">
        <f t="shared" si="33"/>
        <v>0.71171925166063876</v>
      </c>
      <c r="L308">
        <f t="shared" si="34"/>
        <v>0.7117192516606341</v>
      </c>
    </row>
    <row r="309" spans="7:12" x14ac:dyDescent="0.55000000000000004">
      <c r="G309">
        <f t="shared" si="35"/>
        <v>302</v>
      </c>
      <c r="H309">
        <f t="shared" si="30"/>
        <v>25</v>
      </c>
      <c r="I309">
        <f t="shared" si="31"/>
        <v>1.3650000000000001E-2</v>
      </c>
      <c r="J309">
        <f t="shared" si="32"/>
        <v>1.1304449661233562E-3</v>
      </c>
      <c r="K309">
        <f t="shared" si="33"/>
        <v>0.71091560069849069</v>
      </c>
      <c r="L309">
        <f t="shared" si="34"/>
        <v>0.71091560069848592</v>
      </c>
    </row>
    <row r="310" spans="7:12" x14ac:dyDescent="0.55000000000000004">
      <c r="G310">
        <f t="shared" si="35"/>
        <v>303</v>
      </c>
      <c r="H310">
        <f t="shared" si="30"/>
        <v>25</v>
      </c>
      <c r="I310">
        <f t="shared" si="31"/>
        <v>1.3650000000000001E-2</v>
      </c>
      <c r="J310">
        <f t="shared" si="32"/>
        <v>1.1304449661233562E-3</v>
      </c>
      <c r="K310">
        <f t="shared" si="33"/>
        <v>0.71011285719369677</v>
      </c>
      <c r="L310">
        <f t="shared" si="34"/>
        <v>0.71011285719369188</v>
      </c>
    </row>
    <row r="311" spans="7:12" x14ac:dyDescent="0.55000000000000004">
      <c r="G311">
        <f t="shared" si="35"/>
        <v>304</v>
      </c>
      <c r="H311">
        <f t="shared" si="30"/>
        <v>25</v>
      </c>
      <c r="I311">
        <f t="shared" si="31"/>
        <v>1.3650000000000001E-2</v>
      </c>
      <c r="J311">
        <f t="shared" si="32"/>
        <v>1.1304449661233562E-3</v>
      </c>
      <c r="K311">
        <f t="shared" si="33"/>
        <v>0.70931102012158431</v>
      </c>
      <c r="L311">
        <f t="shared" si="34"/>
        <v>0.70931102012157965</v>
      </c>
    </row>
    <row r="312" spans="7:12" x14ac:dyDescent="0.55000000000000004">
      <c r="G312">
        <f t="shared" si="35"/>
        <v>305</v>
      </c>
      <c r="H312">
        <f t="shared" ref="H312:H375" si="36">INT(G312/12)</f>
        <v>25</v>
      </c>
      <c r="I312">
        <f t="shared" ref="I312:I375" si="37">VLOOKUP(H312,$B$7:$C$157,2,FALSE)</f>
        <v>1.3650000000000001E-2</v>
      </c>
      <c r="J312">
        <f t="shared" ref="J312:J375" si="38">(1+I312)^(1/12)-1</f>
        <v>1.1304449661233562E-3</v>
      </c>
      <c r="K312">
        <f t="shared" ref="K312:K375" si="39">(1+J312)^(-G312)</f>
        <v>0.7085100884586385</v>
      </c>
      <c r="L312">
        <f t="shared" ref="L312:L375" si="40">(1+I312)^(-G312/12)</f>
        <v>0.70851008845863395</v>
      </c>
    </row>
    <row r="313" spans="7:12" x14ac:dyDescent="0.55000000000000004">
      <c r="G313">
        <f t="shared" si="35"/>
        <v>306</v>
      </c>
      <c r="H313">
        <f t="shared" si="36"/>
        <v>25</v>
      </c>
      <c r="I313">
        <f t="shared" si="37"/>
        <v>1.3650000000000001E-2</v>
      </c>
      <c r="J313">
        <f t="shared" si="38"/>
        <v>1.1304449661233562E-3</v>
      </c>
      <c r="K313">
        <f t="shared" si="39"/>
        <v>0.70771006118250002</v>
      </c>
      <c r="L313">
        <f t="shared" si="40"/>
        <v>0.70771006118249524</v>
      </c>
    </row>
    <row r="314" spans="7:12" x14ac:dyDescent="0.55000000000000004">
      <c r="G314">
        <f t="shared" si="35"/>
        <v>307</v>
      </c>
      <c r="H314">
        <f t="shared" si="36"/>
        <v>25</v>
      </c>
      <c r="I314">
        <f t="shared" si="37"/>
        <v>1.3650000000000001E-2</v>
      </c>
      <c r="J314">
        <f t="shared" si="38"/>
        <v>1.1304449661233562E-3</v>
      </c>
      <c r="K314">
        <f t="shared" si="39"/>
        <v>0.70691093727196352</v>
      </c>
      <c r="L314">
        <f t="shared" si="40"/>
        <v>0.70691093727195864</v>
      </c>
    </row>
    <row r="315" spans="7:12" x14ac:dyDescent="0.55000000000000004">
      <c r="G315">
        <f t="shared" si="35"/>
        <v>308</v>
      </c>
      <c r="H315">
        <f t="shared" si="36"/>
        <v>25</v>
      </c>
      <c r="I315">
        <f t="shared" si="37"/>
        <v>1.3650000000000001E-2</v>
      </c>
      <c r="J315">
        <f t="shared" si="38"/>
        <v>1.1304449661233562E-3</v>
      </c>
      <c r="K315">
        <f t="shared" si="39"/>
        <v>0.70611271570697665</v>
      </c>
      <c r="L315">
        <f t="shared" si="40"/>
        <v>0.70611271570697209</v>
      </c>
    </row>
    <row r="316" spans="7:12" x14ac:dyDescent="0.55000000000000004">
      <c r="G316">
        <f t="shared" si="35"/>
        <v>309</v>
      </c>
      <c r="H316">
        <f t="shared" si="36"/>
        <v>25</v>
      </c>
      <c r="I316">
        <f t="shared" si="37"/>
        <v>1.3650000000000001E-2</v>
      </c>
      <c r="J316">
        <f t="shared" si="38"/>
        <v>1.1304449661233562E-3</v>
      </c>
      <c r="K316">
        <f t="shared" si="39"/>
        <v>0.70531539546863986</v>
      </c>
      <c r="L316">
        <f t="shared" si="40"/>
        <v>0.7053153954686352</v>
      </c>
    </row>
    <row r="317" spans="7:12" x14ac:dyDescent="0.55000000000000004">
      <c r="G317">
        <f t="shared" si="35"/>
        <v>310</v>
      </c>
      <c r="H317">
        <f t="shared" si="36"/>
        <v>25</v>
      </c>
      <c r="I317">
        <f t="shared" si="37"/>
        <v>1.3650000000000001E-2</v>
      </c>
      <c r="J317">
        <f t="shared" si="38"/>
        <v>1.1304449661233562E-3</v>
      </c>
      <c r="K317">
        <f t="shared" si="39"/>
        <v>0.70451897553920328</v>
      </c>
      <c r="L317">
        <f t="shared" si="40"/>
        <v>0.70451897553919862</v>
      </c>
    </row>
    <row r="318" spans="7:12" x14ac:dyDescent="0.55000000000000004">
      <c r="G318">
        <f t="shared" si="35"/>
        <v>311</v>
      </c>
      <c r="H318">
        <f t="shared" si="36"/>
        <v>25</v>
      </c>
      <c r="I318">
        <f t="shared" si="37"/>
        <v>1.3650000000000001E-2</v>
      </c>
      <c r="J318">
        <f t="shared" si="38"/>
        <v>1.1304449661233562E-3</v>
      </c>
      <c r="K318">
        <f t="shared" si="39"/>
        <v>0.70372345490206645</v>
      </c>
      <c r="L318">
        <f t="shared" si="40"/>
        <v>0.70372345490206156</v>
      </c>
    </row>
    <row r="319" spans="7:12" x14ac:dyDescent="0.55000000000000004">
      <c r="G319">
        <f t="shared" si="35"/>
        <v>312</v>
      </c>
      <c r="H319">
        <f t="shared" si="36"/>
        <v>26</v>
      </c>
      <c r="I319">
        <f t="shared" si="37"/>
        <v>1.3610000000000001E-2</v>
      </c>
      <c r="J319">
        <f t="shared" si="38"/>
        <v>1.1271527431262474E-3</v>
      </c>
      <c r="K319">
        <f t="shared" si="39"/>
        <v>0.70365041847198206</v>
      </c>
      <c r="L319">
        <f t="shared" si="40"/>
        <v>0.70365041847200116</v>
      </c>
    </row>
    <row r="320" spans="7:12" x14ac:dyDescent="0.55000000000000004">
      <c r="G320">
        <f t="shared" si="35"/>
        <v>313</v>
      </c>
      <c r="H320">
        <f t="shared" si="36"/>
        <v>26</v>
      </c>
      <c r="I320">
        <f t="shared" si="37"/>
        <v>1.3610000000000001E-2</v>
      </c>
      <c r="J320">
        <f t="shared" si="38"/>
        <v>1.1271527431262474E-3</v>
      </c>
      <c r="K320">
        <f t="shared" si="39"/>
        <v>0.70285818993516813</v>
      </c>
      <c r="L320">
        <f t="shared" si="40"/>
        <v>0.70285818993518701</v>
      </c>
    </row>
    <row r="321" spans="7:12" x14ac:dyDescent="0.55000000000000004">
      <c r="G321">
        <f t="shared" si="35"/>
        <v>314</v>
      </c>
      <c r="H321">
        <f t="shared" si="36"/>
        <v>26</v>
      </c>
      <c r="I321">
        <f t="shared" si="37"/>
        <v>1.3610000000000001E-2</v>
      </c>
      <c r="J321">
        <f t="shared" si="38"/>
        <v>1.1271527431262474E-3</v>
      </c>
      <c r="K321">
        <f t="shared" si="39"/>
        <v>0.7020668533555503</v>
      </c>
      <c r="L321">
        <f t="shared" si="40"/>
        <v>0.70206685335556929</v>
      </c>
    </row>
    <row r="322" spans="7:12" x14ac:dyDescent="0.55000000000000004">
      <c r="G322">
        <f t="shared" si="35"/>
        <v>315</v>
      </c>
      <c r="H322">
        <f t="shared" si="36"/>
        <v>26</v>
      </c>
      <c r="I322">
        <f t="shared" si="37"/>
        <v>1.3610000000000001E-2</v>
      </c>
      <c r="J322">
        <f t="shared" si="38"/>
        <v>1.1271527431262474E-3</v>
      </c>
      <c r="K322">
        <f t="shared" si="39"/>
        <v>0.701276407728889</v>
      </c>
      <c r="L322">
        <f t="shared" si="40"/>
        <v>0.70127640772890809</v>
      </c>
    </row>
    <row r="323" spans="7:12" x14ac:dyDescent="0.55000000000000004">
      <c r="G323">
        <f t="shared" si="35"/>
        <v>316</v>
      </c>
      <c r="H323">
        <f t="shared" si="36"/>
        <v>26</v>
      </c>
      <c r="I323">
        <f t="shared" si="37"/>
        <v>1.3610000000000001E-2</v>
      </c>
      <c r="J323">
        <f t="shared" si="38"/>
        <v>1.1271527431262474E-3</v>
      </c>
      <c r="K323">
        <f t="shared" si="39"/>
        <v>0.70048685205207439</v>
      </c>
      <c r="L323">
        <f t="shared" si="40"/>
        <v>0.70048685205209371</v>
      </c>
    </row>
    <row r="324" spans="7:12" x14ac:dyDescent="0.55000000000000004">
      <c r="G324">
        <f t="shared" si="35"/>
        <v>317</v>
      </c>
      <c r="H324">
        <f t="shared" si="36"/>
        <v>26</v>
      </c>
      <c r="I324">
        <f t="shared" si="37"/>
        <v>1.3610000000000001E-2</v>
      </c>
      <c r="J324">
        <f t="shared" si="38"/>
        <v>1.1271527431262474E-3</v>
      </c>
      <c r="K324">
        <f t="shared" si="39"/>
        <v>0.69969818532312711</v>
      </c>
      <c r="L324">
        <f t="shared" si="40"/>
        <v>0.69969818532314632</v>
      </c>
    </row>
    <row r="325" spans="7:12" x14ac:dyDescent="0.55000000000000004">
      <c r="G325">
        <f t="shared" si="35"/>
        <v>318</v>
      </c>
      <c r="H325">
        <f t="shared" si="36"/>
        <v>26</v>
      </c>
      <c r="I325">
        <f t="shared" si="37"/>
        <v>1.3610000000000001E-2</v>
      </c>
      <c r="J325">
        <f t="shared" si="38"/>
        <v>1.1271527431262474E-3</v>
      </c>
      <c r="K325">
        <f t="shared" si="39"/>
        <v>0.69891040654119463</v>
      </c>
      <c r="L325">
        <f t="shared" si="40"/>
        <v>0.69891040654121395</v>
      </c>
    </row>
    <row r="326" spans="7:12" x14ac:dyDescent="0.55000000000000004">
      <c r="G326">
        <f t="shared" si="35"/>
        <v>319</v>
      </c>
      <c r="H326">
        <f t="shared" si="36"/>
        <v>26</v>
      </c>
      <c r="I326">
        <f t="shared" si="37"/>
        <v>1.3610000000000001E-2</v>
      </c>
      <c r="J326">
        <f t="shared" si="38"/>
        <v>1.1271527431262474E-3</v>
      </c>
      <c r="K326">
        <f t="shared" si="39"/>
        <v>0.69812351470655243</v>
      </c>
      <c r="L326">
        <f t="shared" si="40"/>
        <v>0.69812351470657152</v>
      </c>
    </row>
    <row r="327" spans="7:12" x14ac:dyDescent="0.55000000000000004">
      <c r="G327">
        <f t="shared" si="35"/>
        <v>320</v>
      </c>
      <c r="H327">
        <f t="shared" si="36"/>
        <v>26</v>
      </c>
      <c r="I327">
        <f t="shared" si="37"/>
        <v>1.3610000000000001E-2</v>
      </c>
      <c r="J327">
        <f t="shared" si="38"/>
        <v>1.1271527431262474E-3</v>
      </c>
      <c r="K327">
        <f t="shared" si="39"/>
        <v>0.6973375088206003</v>
      </c>
      <c r="L327">
        <f t="shared" si="40"/>
        <v>0.69733750882061962</v>
      </c>
    </row>
    <row r="328" spans="7:12" x14ac:dyDescent="0.55000000000000004">
      <c r="G328">
        <f t="shared" si="35"/>
        <v>321</v>
      </c>
      <c r="H328">
        <f t="shared" si="36"/>
        <v>26</v>
      </c>
      <c r="I328">
        <f t="shared" si="37"/>
        <v>1.3610000000000001E-2</v>
      </c>
      <c r="J328">
        <f t="shared" si="38"/>
        <v>1.1271527431262474E-3</v>
      </c>
      <c r="K328">
        <f t="shared" si="39"/>
        <v>0.69655238788586349</v>
      </c>
      <c r="L328">
        <f t="shared" si="40"/>
        <v>0.69655238788588292</v>
      </c>
    </row>
    <row r="329" spans="7:12" x14ac:dyDescent="0.55000000000000004">
      <c r="G329">
        <f t="shared" ref="G329:G392" si="41">G328+1</f>
        <v>322</v>
      </c>
      <c r="H329">
        <f t="shared" si="36"/>
        <v>26</v>
      </c>
      <c r="I329">
        <f t="shared" si="37"/>
        <v>1.3610000000000001E-2</v>
      </c>
      <c r="J329">
        <f t="shared" si="38"/>
        <v>1.1271527431262474E-3</v>
      </c>
      <c r="K329">
        <f t="shared" si="39"/>
        <v>0.69576815090598998</v>
      </c>
      <c r="L329">
        <f t="shared" si="40"/>
        <v>0.69576815090600941</v>
      </c>
    </row>
    <row r="330" spans="7:12" x14ac:dyDescent="0.55000000000000004">
      <c r="G330">
        <f t="shared" si="41"/>
        <v>323</v>
      </c>
      <c r="H330">
        <f t="shared" si="36"/>
        <v>26</v>
      </c>
      <c r="I330">
        <f t="shared" si="37"/>
        <v>1.3610000000000001E-2</v>
      </c>
      <c r="J330">
        <f t="shared" si="38"/>
        <v>1.1271527431262474E-3</v>
      </c>
      <c r="K330">
        <f t="shared" si="39"/>
        <v>0.69498479688574921</v>
      </c>
      <c r="L330">
        <f t="shared" si="40"/>
        <v>0.69498479688576853</v>
      </c>
    </row>
    <row r="331" spans="7:12" x14ac:dyDescent="0.55000000000000004">
      <c r="G331">
        <f t="shared" si="41"/>
        <v>324</v>
      </c>
      <c r="H331">
        <f t="shared" si="36"/>
        <v>27</v>
      </c>
      <c r="I331">
        <f t="shared" si="37"/>
        <v>1.3559999999999999E-2</v>
      </c>
      <c r="J331">
        <f t="shared" si="38"/>
        <v>1.1230372968997759E-3</v>
      </c>
      <c r="K331">
        <f t="shared" si="39"/>
        <v>0.69512755313374197</v>
      </c>
      <c r="L331">
        <f t="shared" si="40"/>
        <v>0.6951275531337382</v>
      </c>
    </row>
    <row r="332" spans="7:12" x14ac:dyDescent="0.55000000000000004">
      <c r="G332">
        <f t="shared" si="41"/>
        <v>325</v>
      </c>
      <c r="H332">
        <f t="shared" si="36"/>
        <v>27</v>
      </c>
      <c r="I332">
        <f t="shared" si="37"/>
        <v>1.3559999999999999E-2</v>
      </c>
      <c r="J332">
        <f t="shared" si="38"/>
        <v>1.1230372968997759E-3</v>
      </c>
      <c r="K332">
        <f t="shared" si="39"/>
        <v>0.69434777468575049</v>
      </c>
      <c r="L332">
        <f t="shared" si="40"/>
        <v>0.69434777468574582</v>
      </c>
    </row>
    <row r="333" spans="7:12" x14ac:dyDescent="0.55000000000000004">
      <c r="G333">
        <f t="shared" si="41"/>
        <v>326</v>
      </c>
      <c r="H333">
        <f t="shared" si="36"/>
        <v>27</v>
      </c>
      <c r="I333">
        <f t="shared" si="37"/>
        <v>1.3559999999999999E-2</v>
      </c>
      <c r="J333">
        <f t="shared" si="38"/>
        <v>1.1230372968997759E-3</v>
      </c>
      <c r="K333">
        <f t="shared" si="39"/>
        <v>0.69356887097567621</v>
      </c>
      <c r="L333">
        <f t="shared" si="40"/>
        <v>0.69356887097567144</v>
      </c>
    </row>
    <row r="334" spans="7:12" x14ac:dyDescent="0.55000000000000004">
      <c r="G334">
        <f t="shared" si="41"/>
        <v>327</v>
      </c>
      <c r="H334">
        <f t="shared" si="36"/>
        <v>27</v>
      </c>
      <c r="I334">
        <f t="shared" si="37"/>
        <v>1.3559999999999999E-2</v>
      </c>
      <c r="J334">
        <f t="shared" si="38"/>
        <v>1.1230372968997759E-3</v>
      </c>
      <c r="K334">
        <f t="shared" si="39"/>
        <v>0.69279084102225763</v>
      </c>
      <c r="L334">
        <f t="shared" si="40"/>
        <v>0.69279084102225286</v>
      </c>
    </row>
    <row r="335" spans="7:12" x14ac:dyDescent="0.55000000000000004">
      <c r="G335">
        <f t="shared" si="41"/>
        <v>328</v>
      </c>
      <c r="H335">
        <f t="shared" si="36"/>
        <v>27</v>
      </c>
      <c r="I335">
        <f t="shared" si="37"/>
        <v>1.3559999999999999E-2</v>
      </c>
      <c r="J335">
        <f t="shared" si="38"/>
        <v>1.1230372968997759E-3</v>
      </c>
      <c r="K335">
        <f t="shared" si="39"/>
        <v>0.69201368384533446</v>
      </c>
      <c r="L335">
        <f t="shared" si="40"/>
        <v>0.69201368384532957</v>
      </c>
    </row>
    <row r="336" spans="7:12" x14ac:dyDescent="0.55000000000000004">
      <c r="G336">
        <f t="shared" si="41"/>
        <v>329</v>
      </c>
      <c r="H336">
        <f t="shared" si="36"/>
        <v>27</v>
      </c>
      <c r="I336">
        <f t="shared" si="37"/>
        <v>1.3559999999999999E-2</v>
      </c>
      <c r="J336">
        <f t="shared" si="38"/>
        <v>1.1230372968997759E-3</v>
      </c>
      <c r="K336">
        <f t="shared" si="39"/>
        <v>0.69123739846584531</v>
      </c>
      <c r="L336">
        <f t="shared" si="40"/>
        <v>0.69123739846584042</v>
      </c>
    </row>
    <row r="337" spans="7:12" x14ac:dyDescent="0.55000000000000004">
      <c r="G337">
        <f t="shared" si="41"/>
        <v>330</v>
      </c>
      <c r="H337">
        <f t="shared" si="36"/>
        <v>27</v>
      </c>
      <c r="I337">
        <f t="shared" si="37"/>
        <v>1.3559999999999999E-2</v>
      </c>
      <c r="J337">
        <f t="shared" si="38"/>
        <v>1.1230372968997759E-3</v>
      </c>
      <c r="K337">
        <f t="shared" si="39"/>
        <v>0.69046198390582769</v>
      </c>
      <c r="L337">
        <f t="shared" si="40"/>
        <v>0.69046198390582292</v>
      </c>
    </row>
    <row r="338" spans="7:12" x14ac:dyDescent="0.55000000000000004">
      <c r="G338">
        <f t="shared" si="41"/>
        <v>331</v>
      </c>
      <c r="H338">
        <f t="shared" si="36"/>
        <v>27</v>
      </c>
      <c r="I338">
        <f t="shared" si="37"/>
        <v>1.3559999999999999E-2</v>
      </c>
      <c r="J338">
        <f t="shared" si="38"/>
        <v>1.1230372968997759E-3</v>
      </c>
      <c r="K338">
        <f t="shared" si="39"/>
        <v>0.68968743918841569</v>
      </c>
      <c r="L338">
        <f t="shared" si="40"/>
        <v>0.68968743918841102</v>
      </c>
    </row>
    <row r="339" spans="7:12" x14ac:dyDescent="0.55000000000000004">
      <c r="G339">
        <f t="shared" si="41"/>
        <v>332</v>
      </c>
      <c r="H339">
        <f t="shared" si="36"/>
        <v>27</v>
      </c>
      <c r="I339">
        <f t="shared" si="37"/>
        <v>1.3559999999999999E-2</v>
      </c>
      <c r="J339">
        <f t="shared" si="38"/>
        <v>1.1230372968997759E-3</v>
      </c>
      <c r="K339">
        <f t="shared" si="39"/>
        <v>0.68891376333783994</v>
      </c>
      <c r="L339">
        <f t="shared" si="40"/>
        <v>0.68891376333783494</v>
      </c>
    </row>
    <row r="340" spans="7:12" x14ac:dyDescent="0.55000000000000004">
      <c r="G340">
        <f t="shared" si="41"/>
        <v>333</v>
      </c>
      <c r="H340">
        <f t="shared" si="36"/>
        <v>27</v>
      </c>
      <c r="I340">
        <f t="shared" si="37"/>
        <v>1.3559999999999999E-2</v>
      </c>
      <c r="J340">
        <f t="shared" si="38"/>
        <v>1.1230372968997759E-3</v>
      </c>
      <c r="K340">
        <f t="shared" si="39"/>
        <v>0.68814095537942455</v>
      </c>
      <c r="L340">
        <f t="shared" si="40"/>
        <v>0.68814095537941977</v>
      </c>
    </row>
    <row r="341" spans="7:12" x14ac:dyDescent="0.55000000000000004">
      <c r="G341">
        <f t="shared" si="41"/>
        <v>334</v>
      </c>
      <c r="H341">
        <f t="shared" si="36"/>
        <v>27</v>
      </c>
      <c r="I341">
        <f t="shared" si="37"/>
        <v>1.3559999999999999E-2</v>
      </c>
      <c r="J341">
        <f t="shared" si="38"/>
        <v>1.1230372968997759E-3</v>
      </c>
      <c r="K341">
        <f t="shared" si="39"/>
        <v>0.68736901433958808</v>
      </c>
      <c r="L341">
        <f t="shared" si="40"/>
        <v>0.6873690143395832</v>
      </c>
    </row>
    <row r="342" spans="7:12" x14ac:dyDescent="0.55000000000000004">
      <c r="G342">
        <f t="shared" si="41"/>
        <v>335</v>
      </c>
      <c r="H342">
        <f t="shared" si="36"/>
        <v>27</v>
      </c>
      <c r="I342">
        <f t="shared" si="37"/>
        <v>1.3559999999999999E-2</v>
      </c>
      <c r="J342">
        <f t="shared" si="38"/>
        <v>1.1230372968997759E-3</v>
      </c>
      <c r="K342">
        <f t="shared" si="39"/>
        <v>0.68659793924584034</v>
      </c>
      <c r="L342">
        <f t="shared" si="40"/>
        <v>0.68659793924583556</v>
      </c>
    </row>
    <row r="343" spans="7:12" x14ac:dyDescent="0.55000000000000004">
      <c r="G343">
        <f t="shared" si="41"/>
        <v>336</v>
      </c>
      <c r="H343">
        <f t="shared" si="36"/>
        <v>28</v>
      </c>
      <c r="I343">
        <f t="shared" si="37"/>
        <v>1.3509999999999999E-2</v>
      </c>
      <c r="J343">
        <f t="shared" si="38"/>
        <v>1.1189216645679512E-3</v>
      </c>
      <c r="K343">
        <f t="shared" si="39"/>
        <v>0.68677572032794099</v>
      </c>
      <c r="L343">
        <f t="shared" si="40"/>
        <v>0.68677572032791401</v>
      </c>
    </row>
    <row r="344" spans="7:12" x14ac:dyDescent="0.55000000000000004">
      <c r="G344">
        <f t="shared" si="41"/>
        <v>337</v>
      </c>
      <c r="H344">
        <f t="shared" si="36"/>
        <v>28</v>
      </c>
      <c r="I344">
        <f t="shared" si="37"/>
        <v>1.3509999999999999E-2</v>
      </c>
      <c r="J344">
        <f t="shared" si="38"/>
        <v>1.1189216645679512E-3</v>
      </c>
      <c r="K344">
        <f t="shared" si="39"/>
        <v>0.68600813096813096</v>
      </c>
      <c r="L344">
        <f t="shared" si="40"/>
        <v>0.68600813096810509</v>
      </c>
    </row>
    <row r="345" spans="7:12" x14ac:dyDescent="0.55000000000000004">
      <c r="G345">
        <f t="shared" si="41"/>
        <v>338</v>
      </c>
      <c r="H345">
        <f t="shared" si="36"/>
        <v>28</v>
      </c>
      <c r="I345">
        <f t="shared" si="37"/>
        <v>1.3509999999999999E-2</v>
      </c>
      <c r="J345">
        <f t="shared" si="38"/>
        <v>1.1189216645679512E-3</v>
      </c>
      <c r="K345">
        <f t="shared" si="39"/>
        <v>0.68524139952074825</v>
      </c>
      <c r="L345">
        <f t="shared" si="40"/>
        <v>0.68524139952072238</v>
      </c>
    </row>
    <row r="346" spans="7:12" x14ac:dyDescent="0.55000000000000004">
      <c r="G346">
        <f t="shared" si="41"/>
        <v>339</v>
      </c>
      <c r="H346">
        <f t="shared" si="36"/>
        <v>28</v>
      </c>
      <c r="I346">
        <f t="shared" si="37"/>
        <v>1.3509999999999999E-2</v>
      </c>
      <c r="J346">
        <f t="shared" si="38"/>
        <v>1.1189216645679512E-3</v>
      </c>
      <c r="K346">
        <f t="shared" si="39"/>
        <v>0.68447552502692921</v>
      </c>
      <c r="L346">
        <f t="shared" si="40"/>
        <v>0.68447552502690323</v>
      </c>
    </row>
    <row r="347" spans="7:12" x14ac:dyDescent="0.55000000000000004">
      <c r="G347">
        <f t="shared" si="41"/>
        <v>340</v>
      </c>
      <c r="H347">
        <f t="shared" si="36"/>
        <v>28</v>
      </c>
      <c r="I347">
        <f t="shared" si="37"/>
        <v>1.3509999999999999E-2</v>
      </c>
      <c r="J347">
        <f t="shared" si="38"/>
        <v>1.1189216645679512E-3</v>
      </c>
      <c r="K347">
        <f t="shared" si="39"/>
        <v>0.68371050652888155</v>
      </c>
      <c r="L347">
        <f t="shared" si="40"/>
        <v>0.68371050652885534</v>
      </c>
    </row>
    <row r="348" spans="7:12" x14ac:dyDescent="0.55000000000000004">
      <c r="G348">
        <f t="shared" si="41"/>
        <v>341</v>
      </c>
      <c r="H348">
        <f t="shared" si="36"/>
        <v>28</v>
      </c>
      <c r="I348">
        <f t="shared" si="37"/>
        <v>1.3509999999999999E-2</v>
      </c>
      <c r="J348">
        <f t="shared" si="38"/>
        <v>1.1189216645679512E-3</v>
      </c>
      <c r="K348">
        <f t="shared" si="39"/>
        <v>0.68294634306988311</v>
      </c>
      <c r="L348">
        <f t="shared" si="40"/>
        <v>0.68294634306985691</v>
      </c>
    </row>
    <row r="349" spans="7:12" x14ac:dyDescent="0.55000000000000004">
      <c r="G349">
        <f t="shared" si="41"/>
        <v>342</v>
      </c>
      <c r="H349">
        <f t="shared" si="36"/>
        <v>28</v>
      </c>
      <c r="I349">
        <f t="shared" si="37"/>
        <v>1.3509999999999999E-2</v>
      </c>
      <c r="J349">
        <f t="shared" si="38"/>
        <v>1.1189216645679512E-3</v>
      </c>
      <c r="K349">
        <f t="shared" si="39"/>
        <v>0.68218303369428201</v>
      </c>
      <c r="L349">
        <f t="shared" si="40"/>
        <v>0.6821830336942557</v>
      </c>
    </row>
    <row r="350" spans="7:12" x14ac:dyDescent="0.55000000000000004">
      <c r="G350">
        <f t="shared" si="41"/>
        <v>343</v>
      </c>
      <c r="H350">
        <f t="shared" si="36"/>
        <v>28</v>
      </c>
      <c r="I350">
        <f t="shared" si="37"/>
        <v>1.3509999999999999E-2</v>
      </c>
      <c r="J350">
        <f t="shared" si="38"/>
        <v>1.1189216645679512E-3</v>
      </c>
      <c r="K350">
        <f t="shared" si="39"/>
        <v>0.68142057744749351</v>
      </c>
      <c r="L350">
        <f t="shared" si="40"/>
        <v>0.68142057744746731</v>
      </c>
    </row>
    <row r="351" spans="7:12" x14ac:dyDescent="0.55000000000000004">
      <c r="G351">
        <f t="shared" si="41"/>
        <v>344</v>
      </c>
      <c r="H351">
        <f t="shared" si="36"/>
        <v>28</v>
      </c>
      <c r="I351">
        <f t="shared" si="37"/>
        <v>1.3509999999999999E-2</v>
      </c>
      <c r="J351">
        <f t="shared" si="38"/>
        <v>1.1189216645679512E-3</v>
      </c>
      <c r="K351">
        <f t="shared" si="39"/>
        <v>0.68065897337600068</v>
      </c>
      <c r="L351">
        <f t="shared" si="40"/>
        <v>0.68065897337597436</v>
      </c>
    </row>
    <row r="352" spans="7:12" x14ac:dyDescent="0.55000000000000004">
      <c r="G352">
        <f t="shared" si="41"/>
        <v>345</v>
      </c>
      <c r="H352">
        <f t="shared" si="36"/>
        <v>28</v>
      </c>
      <c r="I352">
        <f t="shared" si="37"/>
        <v>1.3509999999999999E-2</v>
      </c>
      <c r="J352">
        <f t="shared" si="38"/>
        <v>1.1189216645679512E-3</v>
      </c>
      <c r="K352">
        <f t="shared" si="39"/>
        <v>0.67989822052735138</v>
      </c>
      <c r="L352">
        <f t="shared" si="40"/>
        <v>0.67989822052732507</v>
      </c>
    </row>
    <row r="353" spans="7:12" x14ac:dyDescent="0.55000000000000004">
      <c r="G353">
        <f t="shared" si="41"/>
        <v>346</v>
      </c>
      <c r="H353">
        <f t="shared" si="36"/>
        <v>28</v>
      </c>
      <c r="I353">
        <f t="shared" si="37"/>
        <v>1.3509999999999999E-2</v>
      </c>
      <c r="J353">
        <f t="shared" si="38"/>
        <v>1.1189216645679512E-3</v>
      </c>
      <c r="K353">
        <f t="shared" si="39"/>
        <v>0.67913831795015889</v>
      </c>
      <c r="L353">
        <f t="shared" si="40"/>
        <v>0.67913831795013235</v>
      </c>
    </row>
    <row r="354" spans="7:12" x14ac:dyDescent="0.55000000000000004">
      <c r="G354">
        <f t="shared" si="41"/>
        <v>347</v>
      </c>
      <c r="H354">
        <f t="shared" si="36"/>
        <v>28</v>
      </c>
      <c r="I354">
        <f t="shared" si="37"/>
        <v>1.3509999999999999E-2</v>
      </c>
      <c r="J354">
        <f t="shared" si="38"/>
        <v>1.1189216645679512E-3</v>
      </c>
      <c r="K354">
        <f t="shared" si="39"/>
        <v>0.67837926469409882</v>
      </c>
      <c r="L354">
        <f t="shared" si="40"/>
        <v>0.67837926469407239</v>
      </c>
    </row>
    <row r="355" spans="7:12" x14ac:dyDescent="0.55000000000000004">
      <c r="G355">
        <f t="shared" si="41"/>
        <v>348</v>
      </c>
      <c r="H355">
        <f t="shared" si="36"/>
        <v>29</v>
      </c>
      <c r="I355">
        <f t="shared" si="37"/>
        <v>1.346E-2</v>
      </c>
      <c r="J355">
        <f t="shared" si="38"/>
        <v>1.1148058461134536E-3</v>
      </c>
      <c r="K355">
        <f t="shared" si="39"/>
        <v>0.67859123079727213</v>
      </c>
      <c r="L355">
        <f t="shared" si="40"/>
        <v>0.67859123079728567</v>
      </c>
    </row>
    <row r="356" spans="7:12" x14ac:dyDescent="0.55000000000000004">
      <c r="G356">
        <f t="shared" si="41"/>
        <v>349</v>
      </c>
      <c r="H356">
        <f t="shared" si="36"/>
        <v>29</v>
      </c>
      <c r="I356">
        <f t="shared" si="37"/>
        <v>1.346E-2</v>
      </c>
      <c r="J356">
        <f t="shared" si="38"/>
        <v>1.1148058461134536E-3</v>
      </c>
      <c r="K356">
        <f t="shared" si="39"/>
        <v>0.67783557573473918</v>
      </c>
      <c r="L356">
        <f t="shared" si="40"/>
        <v>0.67783557573475273</v>
      </c>
    </row>
    <row r="357" spans="7:12" x14ac:dyDescent="0.55000000000000004">
      <c r="G357">
        <f t="shared" si="41"/>
        <v>350</v>
      </c>
      <c r="H357">
        <f t="shared" si="36"/>
        <v>29</v>
      </c>
      <c r="I357">
        <f t="shared" si="37"/>
        <v>1.346E-2</v>
      </c>
      <c r="J357">
        <f t="shared" si="38"/>
        <v>1.1148058461134536E-3</v>
      </c>
      <c r="K357">
        <f t="shared" si="39"/>
        <v>0.67708076214281154</v>
      </c>
      <c r="L357">
        <f t="shared" si="40"/>
        <v>0.67708076214282509</v>
      </c>
    </row>
    <row r="358" spans="7:12" x14ac:dyDescent="0.55000000000000004">
      <c r="G358">
        <f t="shared" si="41"/>
        <v>351</v>
      </c>
      <c r="H358">
        <f t="shared" si="36"/>
        <v>29</v>
      </c>
      <c r="I358">
        <f t="shared" si="37"/>
        <v>1.346E-2</v>
      </c>
      <c r="J358">
        <f t="shared" si="38"/>
        <v>1.1148058461134536E-3</v>
      </c>
      <c r="K358">
        <f t="shared" si="39"/>
        <v>0.67632678908445709</v>
      </c>
      <c r="L358">
        <f t="shared" si="40"/>
        <v>0.67632678908447053</v>
      </c>
    </row>
    <row r="359" spans="7:12" x14ac:dyDescent="0.55000000000000004">
      <c r="G359">
        <f t="shared" si="41"/>
        <v>352</v>
      </c>
      <c r="H359">
        <f t="shared" si="36"/>
        <v>29</v>
      </c>
      <c r="I359">
        <f t="shared" si="37"/>
        <v>1.346E-2</v>
      </c>
      <c r="J359">
        <f t="shared" si="38"/>
        <v>1.1148058461134536E-3</v>
      </c>
      <c r="K359">
        <f t="shared" si="39"/>
        <v>0.67557365562368743</v>
      </c>
      <c r="L359">
        <f t="shared" si="40"/>
        <v>0.67557365562370109</v>
      </c>
    </row>
    <row r="360" spans="7:12" x14ac:dyDescent="0.55000000000000004">
      <c r="G360">
        <f t="shared" si="41"/>
        <v>353</v>
      </c>
      <c r="H360">
        <f t="shared" si="36"/>
        <v>29</v>
      </c>
      <c r="I360">
        <f t="shared" si="37"/>
        <v>1.346E-2</v>
      </c>
      <c r="J360">
        <f t="shared" si="38"/>
        <v>1.1148058461134536E-3</v>
      </c>
      <c r="K360">
        <f t="shared" si="39"/>
        <v>0.67482136082555688</v>
      </c>
      <c r="L360">
        <f t="shared" si="40"/>
        <v>0.67482136082557054</v>
      </c>
    </row>
    <row r="361" spans="7:12" x14ac:dyDescent="0.55000000000000004">
      <c r="G361">
        <f t="shared" si="41"/>
        <v>354</v>
      </c>
      <c r="H361">
        <f t="shared" si="36"/>
        <v>29</v>
      </c>
      <c r="I361">
        <f t="shared" si="37"/>
        <v>1.346E-2</v>
      </c>
      <c r="J361">
        <f t="shared" si="38"/>
        <v>1.1148058461134536E-3</v>
      </c>
      <c r="K361">
        <f t="shared" si="39"/>
        <v>0.67406990375616038</v>
      </c>
      <c r="L361">
        <f t="shared" si="40"/>
        <v>0.67406990375617404</v>
      </c>
    </row>
    <row r="362" spans="7:12" x14ac:dyDescent="0.55000000000000004">
      <c r="G362">
        <f t="shared" si="41"/>
        <v>355</v>
      </c>
      <c r="H362">
        <f t="shared" si="36"/>
        <v>29</v>
      </c>
      <c r="I362">
        <f t="shared" si="37"/>
        <v>1.346E-2</v>
      </c>
      <c r="J362">
        <f t="shared" si="38"/>
        <v>1.1148058461134536E-3</v>
      </c>
      <c r="K362">
        <f t="shared" si="39"/>
        <v>0.67331928348263292</v>
      </c>
      <c r="L362">
        <f t="shared" si="40"/>
        <v>0.67331928348264669</v>
      </c>
    </row>
    <row r="363" spans="7:12" x14ac:dyDescent="0.55000000000000004">
      <c r="G363">
        <f t="shared" si="41"/>
        <v>356</v>
      </c>
      <c r="H363">
        <f t="shared" si="36"/>
        <v>29</v>
      </c>
      <c r="I363">
        <f t="shared" si="37"/>
        <v>1.346E-2</v>
      </c>
      <c r="J363">
        <f t="shared" si="38"/>
        <v>1.1148058461134536E-3</v>
      </c>
      <c r="K363">
        <f t="shared" si="39"/>
        <v>0.67256949907314867</v>
      </c>
      <c r="L363">
        <f t="shared" si="40"/>
        <v>0.67256949907316232</v>
      </c>
    </row>
    <row r="364" spans="7:12" x14ac:dyDescent="0.55000000000000004">
      <c r="G364">
        <f t="shared" si="41"/>
        <v>357</v>
      </c>
      <c r="H364">
        <f t="shared" si="36"/>
        <v>29</v>
      </c>
      <c r="I364">
        <f t="shared" si="37"/>
        <v>1.346E-2</v>
      </c>
      <c r="J364">
        <f t="shared" si="38"/>
        <v>1.1148058461134536E-3</v>
      </c>
      <c r="K364">
        <f t="shared" si="39"/>
        <v>0.67182054959691895</v>
      </c>
      <c r="L364">
        <f t="shared" si="40"/>
        <v>0.6718205495969326</v>
      </c>
    </row>
    <row r="365" spans="7:12" x14ac:dyDescent="0.55000000000000004">
      <c r="G365">
        <f t="shared" si="41"/>
        <v>358</v>
      </c>
      <c r="H365">
        <f t="shared" si="36"/>
        <v>29</v>
      </c>
      <c r="I365">
        <f t="shared" si="37"/>
        <v>1.346E-2</v>
      </c>
      <c r="J365">
        <f t="shared" si="38"/>
        <v>1.1148058461134536E-3</v>
      </c>
      <c r="K365">
        <f t="shared" si="39"/>
        <v>0.67107243412419171</v>
      </c>
      <c r="L365">
        <f t="shared" si="40"/>
        <v>0.67107243412420536</v>
      </c>
    </row>
    <row r="366" spans="7:12" x14ac:dyDescent="0.55000000000000004">
      <c r="G366">
        <f t="shared" si="41"/>
        <v>359</v>
      </c>
      <c r="H366">
        <f t="shared" si="36"/>
        <v>29</v>
      </c>
      <c r="I366">
        <f t="shared" si="37"/>
        <v>1.346E-2</v>
      </c>
      <c r="J366">
        <f t="shared" si="38"/>
        <v>1.1148058461134536E-3</v>
      </c>
      <c r="K366">
        <f t="shared" si="39"/>
        <v>0.6703251517262504</v>
      </c>
      <c r="L366">
        <f t="shared" si="40"/>
        <v>0.67032515172626406</v>
      </c>
    </row>
    <row r="367" spans="7:12" x14ac:dyDescent="0.55000000000000004">
      <c r="G367">
        <f t="shared" si="41"/>
        <v>360</v>
      </c>
      <c r="H367">
        <f t="shared" si="36"/>
        <v>30</v>
      </c>
      <c r="I367">
        <f t="shared" si="37"/>
        <v>1.34E-2</v>
      </c>
      <c r="J367">
        <f t="shared" si="38"/>
        <v>1.1098666182609573E-3</v>
      </c>
      <c r="K367">
        <f t="shared" si="39"/>
        <v>0.67076902802954907</v>
      </c>
      <c r="L367">
        <f t="shared" si="40"/>
        <v>0.67076902802957938</v>
      </c>
    </row>
    <row r="368" spans="7:12" x14ac:dyDescent="0.55000000000000004">
      <c r="G368">
        <f t="shared" si="41"/>
        <v>361</v>
      </c>
      <c r="H368">
        <f t="shared" si="36"/>
        <v>30</v>
      </c>
      <c r="I368">
        <f t="shared" si="37"/>
        <v>1.34E-2</v>
      </c>
      <c r="J368">
        <f t="shared" si="38"/>
        <v>1.1098666182609573E-3</v>
      </c>
      <c r="K368">
        <f t="shared" si="39"/>
        <v>0.6700253892166701</v>
      </c>
      <c r="L368">
        <f t="shared" si="40"/>
        <v>0.67002538921670185</v>
      </c>
    </row>
    <row r="369" spans="7:12" x14ac:dyDescent="0.55000000000000004">
      <c r="G369">
        <f t="shared" si="41"/>
        <v>362</v>
      </c>
      <c r="H369">
        <f t="shared" si="36"/>
        <v>30</v>
      </c>
      <c r="I369">
        <f t="shared" si="37"/>
        <v>1.34E-2</v>
      </c>
      <c r="J369">
        <f t="shared" si="38"/>
        <v>1.1098666182609573E-3</v>
      </c>
      <c r="K369">
        <f t="shared" si="39"/>
        <v>0.66928257482868403</v>
      </c>
      <c r="L369">
        <f t="shared" si="40"/>
        <v>0.66928257482871578</v>
      </c>
    </row>
    <row r="370" spans="7:12" x14ac:dyDescent="0.55000000000000004">
      <c r="G370">
        <f t="shared" si="41"/>
        <v>363</v>
      </c>
      <c r="H370">
        <f t="shared" si="36"/>
        <v>30</v>
      </c>
      <c r="I370">
        <f t="shared" si="37"/>
        <v>1.34E-2</v>
      </c>
      <c r="J370">
        <f t="shared" si="38"/>
        <v>1.1098666182609573E-3</v>
      </c>
      <c r="K370">
        <f t="shared" si="39"/>
        <v>0.66854058395160365</v>
      </c>
      <c r="L370">
        <f t="shared" si="40"/>
        <v>0.66854058395163529</v>
      </c>
    </row>
    <row r="371" spans="7:12" x14ac:dyDescent="0.55000000000000004">
      <c r="G371">
        <f t="shared" si="41"/>
        <v>364</v>
      </c>
      <c r="H371">
        <f t="shared" si="36"/>
        <v>30</v>
      </c>
      <c r="I371">
        <f t="shared" si="37"/>
        <v>1.34E-2</v>
      </c>
      <c r="J371">
        <f t="shared" si="38"/>
        <v>1.1098666182609573E-3</v>
      </c>
      <c r="K371">
        <f t="shared" si="39"/>
        <v>0.66779941567245438</v>
      </c>
      <c r="L371">
        <f t="shared" si="40"/>
        <v>0.66779941567248635</v>
      </c>
    </row>
    <row r="372" spans="7:12" x14ac:dyDescent="0.55000000000000004">
      <c r="G372">
        <f t="shared" si="41"/>
        <v>365</v>
      </c>
      <c r="H372">
        <f t="shared" si="36"/>
        <v>30</v>
      </c>
      <c r="I372">
        <f t="shared" si="37"/>
        <v>1.34E-2</v>
      </c>
      <c r="J372">
        <f t="shared" si="38"/>
        <v>1.1098666182609573E-3</v>
      </c>
      <c r="K372">
        <f t="shared" si="39"/>
        <v>0.66705906907927515</v>
      </c>
      <c r="L372">
        <f t="shared" si="40"/>
        <v>0.66705906907930701</v>
      </c>
    </row>
    <row r="373" spans="7:12" x14ac:dyDescent="0.55000000000000004">
      <c r="G373">
        <f t="shared" si="41"/>
        <v>366</v>
      </c>
      <c r="H373">
        <f t="shared" si="36"/>
        <v>30</v>
      </c>
      <c r="I373">
        <f t="shared" si="37"/>
        <v>1.34E-2</v>
      </c>
      <c r="J373">
        <f t="shared" si="38"/>
        <v>1.1098666182609573E-3</v>
      </c>
      <c r="K373">
        <f t="shared" si="39"/>
        <v>0.66631954326111464</v>
      </c>
      <c r="L373">
        <f t="shared" si="40"/>
        <v>0.66631954326114662</v>
      </c>
    </row>
    <row r="374" spans="7:12" x14ac:dyDescent="0.55000000000000004">
      <c r="G374">
        <f t="shared" si="41"/>
        <v>367</v>
      </c>
      <c r="H374">
        <f t="shared" si="36"/>
        <v>30</v>
      </c>
      <c r="I374">
        <f t="shared" si="37"/>
        <v>1.34E-2</v>
      </c>
      <c r="J374">
        <f t="shared" si="38"/>
        <v>1.1098666182609573E-3</v>
      </c>
      <c r="K374">
        <f t="shared" si="39"/>
        <v>0.6655808373080323</v>
      </c>
      <c r="L374">
        <f t="shared" si="40"/>
        <v>0.66558083730806439</v>
      </c>
    </row>
    <row r="375" spans="7:12" x14ac:dyDescent="0.55000000000000004">
      <c r="G375">
        <f t="shared" si="41"/>
        <v>368</v>
      </c>
      <c r="H375">
        <f t="shared" si="36"/>
        <v>30</v>
      </c>
      <c r="I375">
        <f t="shared" si="37"/>
        <v>1.34E-2</v>
      </c>
      <c r="J375">
        <f t="shared" si="38"/>
        <v>1.1098666182609573E-3</v>
      </c>
      <c r="K375">
        <f t="shared" si="39"/>
        <v>0.66484295031109608</v>
      </c>
      <c r="L375">
        <f t="shared" si="40"/>
        <v>0.66484295031112794</v>
      </c>
    </row>
    <row r="376" spans="7:12" x14ac:dyDescent="0.55000000000000004">
      <c r="G376">
        <f t="shared" si="41"/>
        <v>369</v>
      </c>
      <c r="H376">
        <f t="shared" ref="H376:H439" si="42">INT(G376/12)</f>
        <v>30</v>
      </c>
      <c r="I376">
        <f t="shared" ref="I376:I439" si="43">VLOOKUP(H376,$B$7:$C$157,2,FALSE)</f>
        <v>1.34E-2</v>
      </c>
      <c r="J376">
        <f t="shared" ref="J376:J439" si="44">(1+I376)^(1/12)-1</f>
        <v>1.1098666182609573E-3</v>
      </c>
      <c r="K376">
        <f t="shared" ref="K376:K439" si="45">(1+J376)^(-G376)</f>
        <v>0.66410588136238113</v>
      </c>
      <c r="L376">
        <f t="shared" ref="L376:L439" si="46">(1+I376)^(-G376/12)</f>
        <v>0.664105881362413</v>
      </c>
    </row>
    <row r="377" spans="7:12" x14ac:dyDescent="0.55000000000000004">
      <c r="G377">
        <f t="shared" si="41"/>
        <v>370</v>
      </c>
      <c r="H377">
        <f t="shared" si="42"/>
        <v>30</v>
      </c>
      <c r="I377">
        <f t="shared" si="43"/>
        <v>1.34E-2</v>
      </c>
      <c r="J377">
        <f t="shared" si="44"/>
        <v>1.1098666182609573E-3</v>
      </c>
      <c r="K377">
        <f t="shared" si="45"/>
        <v>0.66336962955496981</v>
      </c>
      <c r="L377">
        <f t="shared" si="46"/>
        <v>0.66336962955500189</v>
      </c>
    </row>
    <row r="378" spans="7:12" x14ac:dyDescent="0.55000000000000004">
      <c r="G378">
        <f t="shared" si="41"/>
        <v>371</v>
      </c>
      <c r="H378">
        <f t="shared" si="42"/>
        <v>30</v>
      </c>
      <c r="I378">
        <f t="shared" si="43"/>
        <v>1.34E-2</v>
      </c>
      <c r="J378">
        <f t="shared" si="44"/>
        <v>1.1098666182609573E-3</v>
      </c>
      <c r="K378">
        <f t="shared" si="45"/>
        <v>0.66263419398294987</v>
      </c>
      <c r="L378">
        <f t="shared" si="46"/>
        <v>0.66263419398298207</v>
      </c>
    </row>
    <row r="379" spans="7:12" x14ac:dyDescent="0.55000000000000004">
      <c r="G379">
        <f t="shared" si="41"/>
        <v>372</v>
      </c>
      <c r="H379">
        <f t="shared" si="42"/>
        <v>31</v>
      </c>
      <c r="I379">
        <f t="shared" si="43"/>
        <v>1.333E-2</v>
      </c>
      <c r="J379">
        <f t="shared" si="44"/>
        <v>1.104103846949922E-3</v>
      </c>
      <c r="K379">
        <f t="shared" si="45"/>
        <v>0.66331847120671017</v>
      </c>
      <c r="L379">
        <f t="shared" si="46"/>
        <v>0.66331847120671883</v>
      </c>
    </row>
    <row r="380" spans="7:12" x14ac:dyDescent="0.55000000000000004">
      <c r="G380">
        <f t="shared" si="41"/>
        <v>373</v>
      </c>
      <c r="H380">
        <f t="shared" si="42"/>
        <v>31</v>
      </c>
      <c r="I380">
        <f t="shared" si="43"/>
        <v>1.333E-2</v>
      </c>
      <c r="J380">
        <f t="shared" si="44"/>
        <v>1.104103846949922E-3</v>
      </c>
      <c r="K380">
        <f t="shared" si="45"/>
        <v>0.66258690645435525</v>
      </c>
      <c r="L380">
        <f t="shared" si="46"/>
        <v>0.66258690645436391</v>
      </c>
    </row>
    <row r="381" spans="7:12" x14ac:dyDescent="0.55000000000000004">
      <c r="G381">
        <f t="shared" si="41"/>
        <v>374</v>
      </c>
      <c r="H381">
        <f t="shared" si="42"/>
        <v>31</v>
      </c>
      <c r="I381">
        <f t="shared" si="43"/>
        <v>1.333E-2</v>
      </c>
      <c r="J381">
        <f t="shared" si="44"/>
        <v>1.104103846949922E-3</v>
      </c>
      <c r="K381">
        <f t="shared" si="45"/>
        <v>0.66185614853463071</v>
      </c>
      <c r="L381">
        <f t="shared" si="46"/>
        <v>0.66185614853463937</v>
      </c>
    </row>
    <row r="382" spans="7:12" x14ac:dyDescent="0.55000000000000004">
      <c r="G382">
        <f t="shared" si="41"/>
        <v>375</v>
      </c>
      <c r="H382">
        <f t="shared" si="42"/>
        <v>31</v>
      </c>
      <c r="I382">
        <f t="shared" si="43"/>
        <v>1.333E-2</v>
      </c>
      <c r="J382">
        <f t="shared" si="44"/>
        <v>1.104103846949922E-3</v>
      </c>
      <c r="K382">
        <f t="shared" si="45"/>
        <v>0.661126196557692</v>
      </c>
      <c r="L382">
        <f t="shared" si="46"/>
        <v>0.66112619655770066</v>
      </c>
    </row>
    <row r="383" spans="7:12" x14ac:dyDescent="0.55000000000000004">
      <c r="G383">
        <f t="shared" si="41"/>
        <v>376</v>
      </c>
      <c r="H383">
        <f t="shared" si="42"/>
        <v>31</v>
      </c>
      <c r="I383">
        <f t="shared" si="43"/>
        <v>1.333E-2</v>
      </c>
      <c r="J383">
        <f t="shared" si="44"/>
        <v>1.104103846949922E-3</v>
      </c>
      <c r="K383">
        <f t="shared" si="45"/>
        <v>0.66039704963467594</v>
      </c>
      <c r="L383">
        <f t="shared" si="46"/>
        <v>0.6603970496346846</v>
      </c>
    </row>
    <row r="384" spans="7:12" x14ac:dyDescent="0.55000000000000004">
      <c r="G384">
        <f t="shared" si="41"/>
        <v>377</v>
      </c>
      <c r="H384">
        <f t="shared" si="42"/>
        <v>31</v>
      </c>
      <c r="I384">
        <f t="shared" si="43"/>
        <v>1.333E-2</v>
      </c>
      <c r="J384">
        <f t="shared" si="44"/>
        <v>1.104103846949922E-3</v>
      </c>
      <c r="K384">
        <f t="shared" si="45"/>
        <v>0.65966870687769974</v>
      </c>
      <c r="L384">
        <f t="shared" si="46"/>
        <v>0.6596687068777084</v>
      </c>
    </row>
    <row r="385" spans="7:12" x14ac:dyDescent="0.55000000000000004">
      <c r="G385">
        <f t="shared" si="41"/>
        <v>378</v>
      </c>
      <c r="H385">
        <f t="shared" si="42"/>
        <v>31</v>
      </c>
      <c r="I385">
        <f t="shared" si="43"/>
        <v>1.333E-2</v>
      </c>
      <c r="J385">
        <f t="shared" si="44"/>
        <v>1.104103846949922E-3</v>
      </c>
      <c r="K385">
        <f t="shared" si="45"/>
        <v>0.65894116739985986</v>
      </c>
      <c r="L385">
        <f t="shared" si="46"/>
        <v>0.65894116739986863</v>
      </c>
    </row>
    <row r="386" spans="7:12" x14ac:dyDescent="0.55000000000000004">
      <c r="G386">
        <f t="shared" si="41"/>
        <v>379</v>
      </c>
      <c r="H386">
        <f t="shared" si="42"/>
        <v>31</v>
      </c>
      <c r="I386">
        <f t="shared" si="43"/>
        <v>1.333E-2</v>
      </c>
      <c r="J386">
        <f t="shared" si="44"/>
        <v>1.104103846949922E-3</v>
      </c>
      <c r="K386">
        <f t="shared" si="45"/>
        <v>0.65821443031523086</v>
      </c>
      <c r="L386">
        <f t="shared" si="46"/>
        <v>0.65821443031523952</v>
      </c>
    </row>
    <row r="387" spans="7:12" x14ac:dyDescent="0.55000000000000004">
      <c r="G387">
        <f t="shared" si="41"/>
        <v>380</v>
      </c>
      <c r="H387">
        <f t="shared" si="42"/>
        <v>31</v>
      </c>
      <c r="I387">
        <f t="shared" si="43"/>
        <v>1.333E-2</v>
      </c>
      <c r="J387">
        <f t="shared" si="44"/>
        <v>1.104103846949922E-3</v>
      </c>
      <c r="K387">
        <f t="shared" si="45"/>
        <v>0.65748849473886439</v>
      </c>
      <c r="L387">
        <f t="shared" si="46"/>
        <v>0.65748849473887316</v>
      </c>
    </row>
    <row r="388" spans="7:12" x14ac:dyDescent="0.55000000000000004">
      <c r="G388">
        <f t="shared" si="41"/>
        <v>381</v>
      </c>
      <c r="H388">
        <f t="shared" si="42"/>
        <v>31</v>
      </c>
      <c r="I388">
        <f t="shared" si="43"/>
        <v>1.333E-2</v>
      </c>
      <c r="J388">
        <f t="shared" si="44"/>
        <v>1.104103846949922E-3</v>
      </c>
      <c r="K388">
        <f t="shared" si="45"/>
        <v>0.65676335978678779</v>
      </c>
      <c r="L388">
        <f t="shared" si="46"/>
        <v>0.65676335978679679</v>
      </c>
    </row>
    <row r="389" spans="7:12" x14ac:dyDescent="0.55000000000000004">
      <c r="G389">
        <f t="shared" si="41"/>
        <v>382</v>
      </c>
      <c r="H389">
        <f t="shared" si="42"/>
        <v>31</v>
      </c>
      <c r="I389">
        <f t="shared" si="43"/>
        <v>1.333E-2</v>
      </c>
      <c r="J389">
        <f t="shared" si="44"/>
        <v>1.104103846949922E-3</v>
      </c>
      <c r="K389">
        <f t="shared" si="45"/>
        <v>0.65603902457600438</v>
      </c>
      <c r="L389">
        <f t="shared" si="46"/>
        <v>0.65603902457601304</v>
      </c>
    </row>
    <row r="390" spans="7:12" x14ac:dyDescent="0.55000000000000004">
      <c r="G390">
        <f t="shared" si="41"/>
        <v>383</v>
      </c>
      <c r="H390">
        <f t="shared" si="42"/>
        <v>31</v>
      </c>
      <c r="I390">
        <f t="shared" si="43"/>
        <v>1.333E-2</v>
      </c>
      <c r="J390">
        <f t="shared" si="44"/>
        <v>1.104103846949922E-3</v>
      </c>
      <c r="K390">
        <f t="shared" si="45"/>
        <v>0.65531548822448982</v>
      </c>
      <c r="L390">
        <f t="shared" si="46"/>
        <v>0.65531548822449859</v>
      </c>
    </row>
    <row r="391" spans="7:12" x14ac:dyDescent="0.55000000000000004">
      <c r="G391">
        <f t="shared" si="41"/>
        <v>384</v>
      </c>
      <c r="H391">
        <f t="shared" si="42"/>
        <v>32</v>
      </c>
      <c r="I391">
        <f t="shared" si="43"/>
        <v>1.325E-2</v>
      </c>
      <c r="J391">
        <f t="shared" si="44"/>
        <v>1.0975173757448164E-3</v>
      </c>
      <c r="K391">
        <f t="shared" si="45"/>
        <v>0.6562486194058621</v>
      </c>
      <c r="L391">
        <f t="shared" si="46"/>
        <v>0.6562486194058792</v>
      </c>
    </row>
    <row r="392" spans="7:12" x14ac:dyDescent="0.55000000000000004">
      <c r="G392">
        <f t="shared" si="41"/>
        <v>385</v>
      </c>
      <c r="H392">
        <f t="shared" si="42"/>
        <v>32</v>
      </c>
      <c r="I392">
        <f t="shared" si="43"/>
        <v>1.325E-2</v>
      </c>
      <c r="J392">
        <f t="shared" si="44"/>
        <v>1.0975173757448164E-3</v>
      </c>
      <c r="K392">
        <f t="shared" si="45"/>
        <v>0.65552916475723355</v>
      </c>
      <c r="L392">
        <f t="shared" si="46"/>
        <v>0.65552916475724987</v>
      </c>
    </row>
    <row r="393" spans="7:12" x14ac:dyDescent="0.55000000000000004">
      <c r="G393">
        <f t="shared" ref="G393:G456" si="47">G392+1</f>
        <v>386</v>
      </c>
      <c r="H393">
        <f t="shared" si="42"/>
        <v>32</v>
      </c>
      <c r="I393">
        <f t="shared" si="43"/>
        <v>1.325E-2</v>
      </c>
      <c r="J393">
        <f t="shared" si="44"/>
        <v>1.0975173757448164E-3</v>
      </c>
      <c r="K393">
        <f t="shared" si="45"/>
        <v>0.654810498856918</v>
      </c>
      <c r="L393">
        <f t="shared" si="46"/>
        <v>0.65481049885693432</v>
      </c>
    </row>
    <row r="394" spans="7:12" x14ac:dyDescent="0.55000000000000004">
      <c r="G394">
        <f t="shared" si="47"/>
        <v>387</v>
      </c>
      <c r="H394">
        <f t="shared" si="42"/>
        <v>32</v>
      </c>
      <c r="I394">
        <f t="shared" si="43"/>
        <v>1.325E-2</v>
      </c>
      <c r="J394">
        <f t="shared" si="44"/>
        <v>1.0975173757448164E-3</v>
      </c>
      <c r="K394">
        <f t="shared" si="45"/>
        <v>0.65409262084019937</v>
      </c>
      <c r="L394">
        <f t="shared" si="46"/>
        <v>0.6540926208402158</v>
      </c>
    </row>
    <row r="395" spans="7:12" x14ac:dyDescent="0.55000000000000004">
      <c r="G395">
        <f t="shared" si="47"/>
        <v>388</v>
      </c>
      <c r="H395">
        <f t="shared" si="42"/>
        <v>32</v>
      </c>
      <c r="I395">
        <f t="shared" si="43"/>
        <v>1.325E-2</v>
      </c>
      <c r="J395">
        <f t="shared" si="44"/>
        <v>1.0975173757448164E-3</v>
      </c>
      <c r="K395">
        <f t="shared" si="45"/>
        <v>0.65337552984330993</v>
      </c>
      <c r="L395">
        <f t="shared" si="46"/>
        <v>0.65337552984332625</v>
      </c>
    </row>
    <row r="396" spans="7:12" x14ac:dyDescent="0.55000000000000004">
      <c r="G396">
        <f t="shared" si="47"/>
        <v>389</v>
      </c>
      <c r="H396">
        <f t="shared" si="42"/>
        <v>32</v>
      </c>
      <c r="I396">
        <f t="shared" si="43"/>
        <v>1.325E-2</v>
      </c>
      <c r="J396">
        <f t="shared" si="44"/>
        <v>1.0975173757448164E-3</v>
      </c>
      <c r="K396">
        <f t="shared" si="45"/>
        <v>0.65265922500342843</v>
      </c>
      <c r="L396">
        <f t="shared" si="46"/>
        <v>0.65265922500344487</v>
      </c>
    </row>
    <row r="397" spans="7:12" x14ac:dyDescent="0.55000000000000004">
      <c r="G397">
        <f t="shared" si="47"/>
        <v>390</v>
      </c>
      <c r="H397">
        <f t="shared" si="42"/>
        <v>32</v>
      </c>
      <c r="I397">
        <f t="shared" si="43"/>
        <v>1.325E-2</v>
      </c>
      <c r="J397">
        <f t="shared" si="44"/>
        <v>1.0975173757448164E-3</v>
      </c>
      <c r="K397">
        <f t="shared" si="45"/>
        <v>0.65194370545868019</v>
      </c>
      <c r="L397">
        <f t="shared" si="46"/>
        <v>0.65194370545869662</v>
      </c>
    </row>
    <row r="398" spans="7:12" x14ac:dyDescent="0.55000000000000004">
      <c r="G398">
        <f t="shared" si="47"/>
        <v>391</v>
      </c>
      <c r="H398">
        <f t="shared" si="42"/>
        <v>32</v>
      </c>
      <c r="I398">
        <f t="shared" si="43"/>
        <v>1.325E-2</v>
      </c>
      <c r="J398">
        <f t="shared" si="44"/>
        <v>1.0975173757448164E-3</v>
      </c>
      <c r="K398">
        <f t="shared" si="45"/>
        <v>0.65122897034813465</v>
      </c>
      <c r="L398">
        <f t="shared" si="46"/>
        <v>0.65122897034815108</v>
      </c>
    </row>
    <row r="399" spans="7:12" x14ac:dyDescent="0.55000000000000004">
      <c r="G399">
        <f t="shared" si="47"/>
        <v>392</v>
      </c>
      <c r="H399">
        <f t="shared" si="42"/>
        <v>32</v>
      </c>
      <c r="I399">
        <f t="shared" si="43"/>
        <v>1.325E-2</v>
      </c>
      <c r="J399">
        <f t="shared" si="44"/>
        <v>1.0975173757448164E-3</v>
      </c>
      <c r="K399">
        <f t="shared" si="45"/>
        <v>0.65051501881180585</v>
      </c>
      <c r="L399">
        <f t="shared" si="46"/>
        <v>0.65051501881182228</v>
      </c>
    </row>
    <row r="400" spans="7:12" x14ac:dyDescent="0.55000000000000004">
      <c r="G400">
        <f t="shared" si="47"/>
        <v>393</v>
      </c>
      <c r="H400">
        <f t="shared" si="42"/>
        <v>32</v>
      </c>
      <c r="I400">
        <f t="shared" si="43"/>
        <v>1.325E-2</v>
      </c>
      <c r="J400">
        <f t="shared" si="44"/>
        <v>1.0975173757448164E-3</v>
      </c>
      <c r="K400">
        <f t="shared" si="45"/>
        <v>0.64980184999065005</v>
      </c>
      <c r="L400">
        <f t="shared" si="46"/>
        <v>0.64980184999066648</v>
      </c>
    </row>
    <row r="401" spans="7:12" x14ac:dyDescent="0.55000000000000004">
      <c r="G401">
        <f t="shared" si="47"/>
        <v>394</v>
      </c>
      <c r="H401">
        <f t="shared" si="42"/>
        <v>32</v>
      </c>
      <c r="I401">
        <f t="shared" si="43"/>
        <v>1.325E-2</v>
      </c>
      <c r="J401">
        <f t="shared" si="44"/>
        <v>1.0975173757448164E-3</v>
      </c>
      <c r="K401">
        <f t="shared" si="45"/>
        <v>0.64908946302656556</v>
      </c>
      <c r="L401">
        <f t="shared" si="46"/>
        <v>0.64908946302658199</v>
      </c>
    </row>
    <row r="402" spans="7:12" x14ac:dyDescent="0.55000000000000004">
      <c r="G402">
        <f t="shared" si="47"/>
        <v>395</v>
      </c>
      <c r="H402">
        <f t="shared" si="42"/>
        <v>32</v>
      </c>
      <c r="I402">
        <f t="shared" si="43"/>
        <v>1.325E-2</v>
      </c>
      <c r="J402">
        <f t="shared" si="44"/>
        <v>1.0975173757448164E-3</v>
      </c>
      <c r="K402">
        <f t="shared" si="45"/>
        <v>0.64837785706239137</v>
      </c>
      <c r="L402">
        <f t="shared" si="46"/>
        <v>0.6483778570624078</v>
      </c>
    </row>
    <row r="403" spans="7:12" x14ac:dyDescent="0.55000000000000004">
      <c r="G403">
        <f t="shared" si="47"/>
        <v>396</v>
      </c>
      <c r="H403">
        <f t="shared" si="42"/>
        <v>33</v>
      </c>
      <c r="I403">
        <f t="shared" si="43"/>
        <v>1.316E-2</v>
      </c>
      <c r="J403">
        <f t="shared" si="44"/>
        <v>1.0901070258191314E-3</v>
      </c>
      <c r="K403">
        <f t="shared" si="45"/>
        <v>0.64956831786733604</v>
      </c>
      <c r="L403">
        <f t="shared" si="46"/>
        <v>0.64956831786735325</v>
      </c>
    </row>
    <row r="404" spans="7:12" x14ac:dyDescent="0.55000000000000004">
      <c r="G404">
        <f t="shared" si="47"/>
        <v>397</v>
      </c>
      <c r="H404">
        <f t="shared" si="42"/>
        <v>33</v>
      </c>
      <c r="I404">
        <f t="shared" si="43"/>
        <v>1.316E-2</v>
      </c>
      <c r="J404">
        <f t="shared" si="44"/>
        <v>1.0901070258191314E-3</v>
      </c>
      <c r="K404">
        <f t="shared" si="45"/>
        <v>0.64886098994341879</v>
      </c>
      <c r="L404">
        <f t="shared" si="46"/>
        <v>0.64886098994343566</v>
      </c>
    </row>
    <row r="405" spans="7:12" x14ac:dyDescent="0.55000000000000004">
      <c r="G405">
        <f t="shared" si="47"/>
        <v>398</v>
      </c>
      <c r="H405">
        <f t="shared" si="42"/>
        <v>33</v>
      </c>
      <c r="I405">
        <f t="shared" si="43"/>
        <v>1.316E-2</v>
      </c>
      <c r="J405">
        <f t="shared" si="44"/>
        <v>1.0901070258191314E-3</v>
      </c>
      <c r="K405">
        <f t="shared" si="45"/>
        <v>0.64815443224301483</v>
      </c>
      <c r="L405">
        <f t="shared" si="46"/>
        <v>0.64815443224303182</v>
      </c>
    </row>
    <row r="406" spans="7:12" x14ac:dyDescent="0.55000000000000004">
      <c r="G406">
        <f t="shared" si="47"/>
        <v>399</v>
      </c>
      <c r="H406">
        <f t="shared" si="42"/>
        <v>33</v>
      </c>
      <c r="I406">
        <f t="shared" si="43"/>
        <v>1.316E-2</v>
      </c>
      <c r="J406">
        <f t="shared" si="44"/>
        <v>1.0901070258191314E-3</v>
      </c>
      <c r="K406">
        <f t="shared" si="45"/>
        <v>0.64744864392741253</v>
      </c>
      <c r="L406">
        <f t="shared" si="46"/>
        <v>0.6474486439274294</v>
      </c>
    </row>
    <row r="407" spans="7:12" x14ac:dyDescent="0.55000000000000004">
      <c r="G407">
        <f t="shared" si="47"/>
        <v>400</v>
      </c>
      <c r="H407">
        <f t="shared" si="42"/>
        <v>33</v>
      </c>
      <c r="I407">
        <f t="shared" si="43"/>
        <v>1.316E-2</v>
      </c>
      <c r="J407">
        <f t="shared" si="44"/>
        <v>1.0901070258191314E-3</v>
      </c>
      <c r="K407">
        <f t="shared" si="45"/>
        <v>0.64674362415881315</v>
      </c>
      <c r="L407">
        <f t="shared" si="46"/>
        <v>0.64674362415883013</v>
      </c>
    </row>
    <row r="408" spans="7:12" x14ac:dyDescent="0.55000000000000004">
      <c r="G408">
        <f t="shared" si="47"/>
        <v>401</v>
      </c>
      <c r="H408">
        <f t="shared" si="42"/>
        <v>33</v>
      </c>
      <c r="I408">
        <f t="shared" si="43"/>
        <v>1.316E-2</v>
      </c>
      <c r="J408">
        <f t="shared" si="44"/>
        <v>1.0901070258191314E-3</v>
      </c>
      <c r="K408">
        <f t="shared" si="45"/>
        <v>0.6460393721003308</v>
      </c>
      <c r="L408">
        <f t="shared" si="46"/>
        <v>0.6460393721003479</v>
      </c>
    </row>
    <row r="409" spans="7:12" x14ac:dyDescent="0.55000000000000004">
      <c r="G409">
        <f t="shared" si="47"/>
        <v>402</v>
      </c>
      <c r="H409">
        <f t="shared" si="42"/>
        <v>33</v>
      </c>
      <c r="I409">
        <f t="shared" si="43"/>
        <v>1.316E-2</v>
      </c>
      <c r="J409">
        <f t="shared" si="44"/>
        <v>1.0901070258191314E-3</v>
      </c>
      <c r="K409">
        <f t="shared" si="45"/>
        <v>0.64533588691599042</v>
      </c>
      <c r="L409">
        <f t="shared" si="46"/>
        <v>0.64533588691600752</v>
      </c>
    </row>
    <row r="410" spans="7:12" x14ac:dyDescent="0.55000000000000004">
      <c r="G410">
        <f t="shared" si="47"/>
        <v>403</v>
      </c>
      <c r="H410">
        <f t="shared" si="42"/>
        <v>33</v>
      </c>
      <c r="I410">
        <f t="shared" si="43"/>
        <v>1.316E-2</v>
      </c>
      <c r="J410">
        <f t="shared" si="44"/>
        <v>1.0901070258191314E-3</v>
      </c>
      <c r="K410">
        <f t="shared" si="45"/>
        <v>0.64463316777072754</v>
      </c>
      <c r="L410">
        <f t="shared" si="46"/>
        <v>0.64463316777074464</v>
      </c>
    </row>
    <row r="411" spans="7:12" x14ac:dyDescent="0.55000000000000004">
      <c r="G411">
        <f t="shared" si="47"/>
        <v>404</v>
      </c>
      <c r="H411">
        <f t="shared" si="42"/>
        <v>33</v>
      </c>
      <c r="I411">
        <f t="shared" si="43"/>
        <v>1.316E-2</v>
      </c>
      <c r="J411">
        <f t="shared" si="44"/>
        <v>1.0901070258191314E-3</v>
      </c>
      <c r="K411">
        <f t="shared" si="45"/>
        <v>0.64393121383038665</v>
      </c>
      <c r="L411">
        <f t="shared" si="46"/>
        <v>0.64393121383040386</v>
      </c>
    </row>
    <row r="412" spans="7:12" x14ac:dyDescent="0.55000000000000004">
      <c r="G412">
        <f t="shared" si="47"/>
        <v>405</v>
      </c>
      <c r="H412">
        <f t="shared" si="42"/>
        <v>33</v>
      </c>
      <c r="I412">
        <f t="shared" si="43"/>
        <v>1.316E-2</v>
      </c>
      <c r="J412">
        <f t="shared" si="44"/>
        <v>1.0901070258191314E-3</v>
      </c>
      <c r="K412">
        <f t="shared" si="45"/>
        <v>0.64323002426172127</v>
      </c>
      <c r="L412">
        <f t="shared" si="46"/>
        <v>0.64323002426173836</v>
      </c>
    </row>
    <row r="413" spans="7:12" x14ac:dyDescent="0.55000000000000004">
      <c r="G413">
        <f t="shared" si="47"/>
        <v>406</v>
      </c>
      <c r="H413">
        <f t="shared" si="42"/>
        <v>33</v>
      </c>
      <c r="I413">
        <f t="shared" si="43"/>
        <v>1.316E-2</v>
      </c>
      <c r="J413">
        <f t="shared" si="44"/>
        <v>1.0901070258191314E-3</v>
      </c>
      <c r="K413">
        <f t="shared" si="45"/>
        <v>0.64252959823239142</v>
      </c>
      <c r="L413">
        <f t="shared" si="46"/>
        <v>0.64252959823240841</v>
      </c>
    </row>
    <row r="414" spans="7:12" x14ac:dyDescent="0.55000000000000004">
      <c r="G414">
        <f t="shared" si="47"/>
        <v>407</v>
      </c>
      <c r="H414">
        <f t="shared" si="42"/>
        <v>33</v>
      </c>
      <c r="I414">
        <f t="shared" si="43"/>
        <v>1.316E-2</v>
      </c>
      <c r="J414">
        <f t="shared" si="44"/>
        <v>1.0901070258191314E-3</v>
      </c>
      <c r="K414">
        <f t="shared" si="45"/>
        <v>0.64182993491096396</v>
      </c>
      <c r="L414">
        <f t="shared" si="46"/>
        <v>0.64182993491098106</v>
      </c>
    </row>
    <row r="415" spans="7:12" x14ac:dyDescent="0.55000000000000004">
      <c r="G415">
        <f t="shared" si="47"/>
        <v>408</v>
      </c>
      <c r="H415">
        <f t="shared" si="42"/>
        <v>34</v>
      </c>
      <c r="I415">
        <f t="shared" si="43"/>
        <v>1.306E-2</v>
      </c>
      <c r="J415">
        <f t="shared" si="44"/>
        <v>1.0818725959396147E-3</v>
      </c>
      <c r="K415">
        <f t="shared" si="45"/>
        <v>0.64328628550736322</v>
      </c>
      <c r="L415">
        <f t="shared" si="46"/>
        <v>0.64328628550734857</v>
      </c>
    </row>
    <row r="416" spans="7:12" x14ac:dyDescent="0.55000000000000004">
      <c r="G416">
        <f t="shared" si="47"/>
        <v>409</v>
      </c>
      <c r="H416">
        <f t="shared" si="42"/>
        <v>34</v>
      </c>
      <c r="I416">
        <f t="shared" si="43"/>
        <v>1.306E-2</v>
      </c>
      <c r="J416">
        <f t="shared" si="44"/>
        <v>1.0818725959396147E-3</v>
      </c>
      <c r="K416">
        <f t="shared" si="45"/>
        <v>0.64259108382337948</v>
      </c>
      <c r="L416">
        <f t="shared" si="46"/>
        <v>0.64259108382336461</v>
      </c>
    </row>
    <row r="417" spans="7:12" x14ac:dyDescent="0.55000000000000004">
      <c r="G417">
        <f t="shared" si="47"/>
        <v>410</v>
      </c>
      <c r="H417">
        <f t="shared" si="42"/>
        <v>34</v>
      </c>
      <c r="I417">
        <f t="shared" si="43"/>
        <v>1.306E-2</v>
      </c>
      <c r="J417">
        <f t="shared" si="44"/>
        <v>1.0818725959396147E-3</v>
      </c>
      <c r="K417">
        <f t="shared" si="45"/>
        <v>0.64189663344622838</v>
      </c>
      <c r="L417">
        <f t="shared" si="46"/>
        <v>0.64189663344621339</v>
      </c>
    </row>
    <row r="418" spans="7:12" x14ac:dyDescent="0.55000000000000004">
      <c r="G418">
        <f t="shared" si="47"/>
        <v>411</v>
      </c>
      <c r="H418">
        <f t="shared" si="42"/>
        <v>34</v>
      </c>
      <c r="I418">
        <f t="shared" si="43"/>
        <v>1.306E-2</v>
      </c>
      <c r="J418">
        <f t="shared" si="44"/>
        <v>1.0818725959396147E-3</v>
      </c>
      <c r="K418">
        <f t="shared" si="45"/>
        <v>0.64120293356396929</v>
      </c>
      <c r="L418">
        <f t="shared" si="46"/>
        <v>0.6412029335639543</v>
      </c>
    </row>
    <row r="419" spans="7:12" x14ac:dyDescent="0.55000000000000004">
      <c r="G419">
        <f t="shared" si="47"/>
        <v>412</v>
      </c>
      <c r="H419">
        <f t="shared" si="42"/>
        <v>34</v>
      </c>
      <c r="I419">
        <f t="shared" si="43"/>
        <v>1.306E-2</v>
      </c>
      <c r="J419">
        <f t="shared" si="44"/>
        <v>1.0818725959396147E-3</v>
      </c>
      <c r="K419">
        <f t="shared" si="45"/>
        <v>0.6405099833655401</v>
      </c>
      <c r="L419">
        <f t="shared" si="46"/>
        <v>0.64050998336552534</v>
      </c>
    </row>
    <row r="420" spans="7:12" x14ac:dyDescent="0.55000000000000004">
      <c r="G420">
        <f t="shared" si="47"/>
        <v>413</v>
      </c>
      <c r="H420">
        <f t="shared" si="42"/>
        <v>34</v>
      </c>
      <c r="I420">
        <f t="shared" si="43"/>
        <v>1.306E-2</v>
      </c>
      <c r="J420">
        <f t="shared" si="44"/>
        <v>1.0818725959396147E-3</v>
      </c>
      <c r="K420">
        <f t="shared" si="45"/>
        <v>0.63981778204075546</v>
      </c>
      <c r="L420">
        <f t="shared" si="46"/>
        <v>0.63981778204074069</v>
      </c>
    </row>
    <row r="421" spans="7:12" x14ac:dyDescent="0.55000000000000004">
      <c r="G421">
        <f t="shared" si="47"/>
        <v>414</v>
      </c>
      <c r="H421">
        <f t="shared" si="42"/>
        <v>34</v>
      </c>
      <c r="I421">
        <f t="shared" si="43"/>
        <v>1.306E-2</v>
      </c>
      <c r="J421">
        <f t="shared" si="44"/>
        <v>1.0818725959396147E-3</v>
      </c>
      <c r="K421">
        <f t="shared" si="45"/>
        <v>0.63912632878030484</v>
      </c>
      <c r="L421">
        <f t="shared" si="46"/>
        <v>0.63912632878028974</v>
      </c>
    </row>
    <row r="422" spans="7:12" x14ac:dyDescent="0.55000000000000004">
      <c r="G422">
        <f t="shared" si="47"/>
        <v>415</v>
      </c>
      <c r="H422">
        <f t="shared" si="42"/>
        <v>34</v>
      </c>
      <c r="I422">
        <f t="shared" si="43"/>
        <v>1.306E-2</v>
      </c>
      <c r="J422">
        <f t="shared" si="44"/>
        <v>1.0818725959396147E-3</v>
      </c>
      <c r="K422">
        <f t="shared" si="45"/>
        <v>0.63843562277575194</v>
      </c>
      <c r="L422">
        <f t="shared" si="46"/>
        <v>0.63843562277573696</v>
      </c>
    </row>
    <row r="423" spans="7:12" x14ac:dyDescent="0.55000000000000004">
      <c r="G423">
        <f t="shared" si="47"/>
        <v>416</v>
      </c>
      <c r="H423">
        <f t="shared" si="42"/>
        <v>34</v>
      </c>
      <c r="I423">
        <f t="shared" si="43"/>
        <v>1.306E-2</v>
      </c>
      <c r="J423">
        <f t="shared" si="44"/>
        <v>1.0818725959396147E-3</v>
      </c>
      <c r="K423">
        <f t="shared" si="45"/>
        <v>0.63774566321953552</v>
      </c>
      <c r="L423">
        <f t="shared" si="46"/>
        <v>0.63774566321952042</v>
      </c>
    </row>
    <row r="424" spans="7:12" x14ac:dyDescent="0.55000000000000004">
      <c r="G424">
        <f t="shared" si="47"/>
        <v>417</v>
      </c>
      <c r="H424">
        <f t="shared" si="42"/>
        <v>34</v>
      </c>
      <c r="I424">
        <f t="shared" si="43"/>
        <v>1.306E-2</v>
      </c>
      <c r="J424">
        <f t="shared" si="44"/>
        <v>1.0818725959396147E-3</v>
      </c>
      <c r="K424">
        <f t="shared" si="45"/>
        <v>0.63705644930496597</v>
      </c>
      <c r="L424">
        <f t="shared" si="46"/>
        <v>0.63705644930495087</v>
      </c>
    </row>
    <row r="425" spans="7:12" x14ac:dyDescent="0.55000000000000004">
      <c r="G425">
        <f t="shared" si="47"/>
        <v>418</v>
      </c>
      <c r="H425">
        <f t="shared" si="42"/>
        <v>34</v>
      </c>
      <c r="I425">
        <f t="shared" si="43"/>
        <v>1.306E-2</v>
      </c>
      <c r="J425">
        <f t="shared" si="44"/>
        <v>1.0818725959396147E-3</v>
      </c>
      <c r="K425">
        <f t="shared" si="45"/>
        <v>0.63636798022622576</v>
      </c>
      <c r="L425">
        <f t="shared" si="46"/>
        <v>0.63636798022621055</v>
      </c>
    </row>
    <row r="426" spans="7:12" x14ac:dyDescent="0.55000000000000004">
      <c r="G426">
        <f t="shared" si="47"/>
        <v>419</v>
      </c>
      <c r="H426">
        <f t="shared" si="42"/>
        <v>34</v>
      </c>
      <c r="I426">
        <f t="shared" si="43"/>
        <v>1.306E-2</v>
      </c>
      <c r="J426">
        <f t="shared" si="44"/>
        <v>1.0818725959396147E-3</v>
      </c>
      <c r="K426">
        <f t="shared" si="45"/>
        <v>0.63568025517836835</v>
      </c>
      <c r="L426">
        <f t="shared" si="46"/>
        <v>0.63568025517835325</v>
      </c>
    </row>
    <row r="427" spans="7:12" x14ac:dyDescent="0.55000000000000004">
      <c r="G427">
        <f t="shared" si="47"/>
        <v>420</v>
      </c>
      <c r="H427">
        <f t="shared" si="42"/>
        <v>35</v>
      </c>
      <c r="I427">
        <f t="shared" si="43"/>
        <v>1.295E-2</v>
      </c>
      <c r="J427">
        <f t="shared" si="44"/>
        <v>1.0728138624467309E-3</v>
      </c>
      <c r="K427">
        <f t="shared" si="45"/>
        <v>0.63741120384406302</v>
      </c>
      <c r="L427">
        <f t="shared" si="46"/>
        <v>0.63741120384403849</v>
      </c>
    </row>
    <row r="428" spans="7:12" x14ac:dyDescent="0.55000000000000004">
      <c r="G428">
        <f t="shared" si="47"/>
        <v>421</v>
      </c>
      <c r="H428">
        <f t="shared" si="42"/>
        <v>35</v>
      </c>
      <c r="I428">
        <f t="shared" si="43"/>
        <v>1.295E-2</v>
      </c>
      <c r="J428">
        <f t="shared" si="44"/>
        <v>1.0728138624467309E-3</v>
      </c>
      <c r="K428">
        <f t="shared" si="45"/>
        <v>0.63672811309772226</v>
      </c>
      <c r="L428">
        <f t="shared" si="46"/>
        <v>0.63672811309769717</v>
      </c>
    </row>
    <row r="429" spans="7:12" x14ac:dyDescent="0.55000000000000004">
      <c r="G429">
        <f t="shared" si="47"/>
        <v>422</v>
      </c>
      <c r="H429">
        <f t="shared" si="42"/>
        <v>35</v>
      </c>
      <c r="I429">
        <f t="shared" si="43"/>
        <v>1.295E-2</v>
      </c>
      <c r="J429">
        <f t="shared" si="44"/>
        <v>1.0728138624467309E-3</v>
      </c>
      <c r="K429">
        <f t="shared" si="45"/>
        <v>0.63604575439525679</v>
      </c>
      <c r="L429">
        <f t="shared" si="46"/>
        <v>0.63604575439523159</v>
      </c>
    </row>
    <row r="430" spans="7:12" x14ac:dyDescent="0.55000000000000004">
      <c r="G430">
        <f t="shared" si="47"/>
        <v>423</v>
      </c>
      <c r="H430">
        <f t="shared" si="42"/>
        <v>35</v>
      </c>
      <c r="I430">
        <f t="shared" si="43"/>
        <v>1.295E-2</v>
      </c>
      <c r="J430">
        <f t="shared" si="44"/>
        <v>1.0728138624467309E-3</v>
      </c>
      <c r="K430">
        <f t="shared" si="45"/>
        <v>0.63536412695216105</v>
      </c>
      <c r="L430">
        <f t="shared" si="46"/>
        <v>0.63536412695213584</v>
      </c>
    </row>
    <row r="431" spans="7:12" x14ac:dyDescent="0.55000000000000004">
      <c r="G431">
        <f t="shared" si="47"/>
        <v>424</v>
      </c>
      <c r="H431">
        <f t="shared" si="42"/>
        <v>35</v>
      </c>
      <c r="I431">
        <f t="shared" si="43"/>
        <v>1.295E-2</v>
      </c>
      <c r="J431">
        <f t="shared" si="44"/>
        <v>1.0728138624467309E-3</v>
      </c>
      <c r="K431">
        <f t="shared" si="45"/>
        <v>0.63468322998477078</v>
      </c>
      <c r="L431">
        <f t="shared" si="46"/>
        <v>0.63468322998474569</v>
      </c>
    </row>
    <row r="432" spans="7:12" x14ac:dyDescent="0.55000000000000004">
      <c r="G432">
        <f t="shared" si="47"/>
        <v>425</v>
      </c>
      <c r="H432">
        <f t="shared" si="42"/>
        <v>35</v>
      </c>
      <c r="I432">
        <f t="shared" si="43"/>
        <v>1.295E-2</v>
      </c>
      <c r="J432">
        <f t="shared" si="44"/>
        <v>1.0728138624467309E-3</v>
      </c>
      <c r="K432">
        <f t="shared" si="45"/>
        <v>0.63400306271026152</v>
      </c>
      <c r="L432">
        <f t="shared" si="46"/>
        <v>0.63400306271023643</v>
      </c>
    </row>
    <row r="433" spans="7:12" x14ac:dyDescent="0.55000000000000004">
      <c r="G433">
        <f t="shared" si="47"/>
        <v>426</v>
      </c>
      <c r="H433">
        <f t="shared" si="42"/>
        <v>35</v>
      </c>
      <c r="I433">
        <f t="shared" si="43"/>
        <v>1.295E-2</v>
      </c>
      <c r="J433">
        <f t="shared" si="44"/>
        <v>1.0728138624467309E-3</v>
      </c>
      <c r="K433">
        <f t="shared" si="45"/>
        <v>0.63332362434664746</v>
      </c>
      <c r="L433">
        <f t="shared" si="46"/>
        <v>0.63332362434662226</v>
      </c>
    </row>
    <row r="434" spans="7:12" x14ac:dyDescent="0.55000000000000004">
      <c r="G434">
        <f t="shared" si="47"/>
        <v>427</v>
      </c>
      <c r="H434">
        <f t="shared" si="42"/>
        <v>35</v>
      </c>
      <c r="I434">
        <f t="shared" si="43"/>
        <v>1.295E-2</v>
      </c>
      <c r="J434">
        <f t="shared" si="44"/>
        <v>1.0728138624467309E-3</v>
      </c>
      <c r="K434">
        <f t="shared" si="45"/>
        <v>0.6326449141127809</v>
      </c>
      <c r="L434">
        <f t="shared" si="46"/>
        <v>0.6326449141127557</v>
      </c>
    </row>
    <row r="435" spans="7:12" x14ac:dyDescent="0.55000000000000004">
      <c r="G435">
        <f t="shared" si="47"/>
        <v>428</v>
      </c>
      <c r="H435">
        <f t="shared" si="42"/>
        <v>35</v>
      </c>
      <c r="I435">
        <f t="shared" si="43"/>
        <v>1.295E-2</v>
      </c>
      <c r="J435">
        <f t="shared" si="44"/>
        <v>1.0728138624467309E-3</v>
      </c>
      <c r="K435">
        <f t="shared" si="45"/>
        <v>0.63196693122835101</v>
      </c>
      <c r="L435">
        <f t="shared" si="46"/>
        <v>0.63196693122832592</v>
      </c>
    </row>
    <row r="436" spans="7:12" x14ac:dyDescent="0.55000000000000004">
      <c r="G436">
        <f t="shared" si="47"/>
        <v>429</v>
      </c>
      <c r="H436">
        <f t="shared" si="42"/>
        <v>35</v>
      </c>
      <c r="I436">
        <f t="shared" si="43"/>
        <v>1.295E-2</v>
      </c>
      <c r="J436">
        <f t="shared" si="44"/>
        <v>1.0728138624467309E-3</v>
      </c>
      <c r="K436">
        <f t="shared" si="45"/>
        <v>0.63128967491388399</v>
      </c>
      <c r="L436">
        <f t="shared" si="46"/>
        <v>0.63128967491385879</v>
      </c>
    </row>
    <row r="437" spans="7:12" x14ac:dyDescent="0.55000000000000004">
      <c r="G437">
        <f t="shared" si="47"/>
        <v>430</v>
      </c>
      <c r="H437">
        <f t="shared" si="42"/>
        <v>35</v>
      </c>
      <c r="I437">
        <f t="shared" si="43"/>
        <v>1.295E-2</v>
      </c>
      <c r="J437">
        <f t="shared" si="44"/>
        <v>1.0728138624467309E-3</v>
      </c>
      <c r="K437">
        <f t="shared" si="45"/>
        <v>0.63061314439074068</v>
      </c>
      <c r="L437">
        <f t="shared" si="46"/>
        <v>0.63061314439071525</v>
      </c>
    </row>
    <row r="438" spans="7:12" x14ac:dyDescent="0.55000000000000004">
      <c r="G438">
        <f t="shared" si="47"/>
        <v>431</v>
      </c>
      <c r="H438">
        <f t="shared" si="42"/>
        <v>35</v>
      </c>
      <c r="I438">
        <f t="shared" si="43"/>
        <v>1.295E-2</v>
      </c>
      <c r="J438">
        <f t="shared" si="44"/>
        <v>1.0728138624467309E-3</v>
      </c>
      <c r="K438">
        <f t="shared" si="45"/>
        <v>0.62993733888111592</v>
      </c>
      <c r="L438">
        <f t="shared" si="46"/>
        <v>0.62993733888109071</v>
      </c>
    </row>
    <row r="439" spans="7:12" x14ac:dyDescent="0.55000000000000004">
      <c r="G439">
        <f t="shared" si="47"/>
        <v>432</v>
      </c>
      <c r="H439">
        <f t="shared" si="42"/>
        <v>36</v>
      </c>
      <c r="I439">
        <f t="shared" si="43"/>
        <v>1.2829999999999999E-2</v>
      </c>
      <c r="J439">
        <f t="shared" si="44"/>
        <v>1.0629305792335675E-3</v>
      </c>
      <c r="K439">
        <f t="shared" si="45"/>
        <v>0.63195180756350433</v>
      </c>
      <c r="L439">
        <f t="shared" si="46"/>
        <v>0.63195180756349012</v>
      </c>
    </row>
    <row r="440" spans="7:12" x14ac:dyDescent="0.55000000000000004">
      <c r="G440">
        <f t="shared" si="47"/>
        <v>433</v>
      </c>
      <c r="H440">
        <f t="shared" ref="H440:H503" si="48">INT(G440/12)</f>
        <v>36</v>
      </c>
      <c r="I440">
        <f t="shared" ref="I440:I503" si="49">VLOOKUP(H440,$B$7:$C$157,2,FALSE)</f>
        <v>1.2829999999999999E-2</v>
      </c>
      <c r="J440">
        <f t="shared" ref="J440:J503" si="50">(1+I440)^(1/12)-1</f>
        <v>1.0629305792335675E-3</v>
      </c>
      <c r="K440">
        <f t="shared" ref="K440:K503" si="51">(1+J440)^(-G440)</f>
        <v>0.63128079989721064</v>
      </c>
      <c r="L440">
        <f t="shared" ref="L440:L503" si="52">(1+I440)^(-G440/12)</f>
        <v>0.6312807998971971</v>
      </c>
    </row>
    <row r="441" spans="7:12" x14ac:dyDescent="0.55000000000000004">
      <c r="G441">
        <f t="shared" si="47"/>
        <v>434</v>
      </c>
      <c r="H441">
        <f t="shared" si="48"/>
        <v>36</v>
      </c>
      <c r="I441">
        <f t="shared" si="49"/>
        <v>1.2829999999999999E-2</v>
      </c>
      <c r="J441">
        <f t="shared" si="50"/>
        <v>1.0629305792335675E-3</v>
      </c>
      <c r="K441">
        <f t="shared" si="51"/>
        <v>0.63061050470817026</v>
      </c>
      <c r="L441">
        <f t="shared" si="52"/>
        <v>0.63061050470815694</v>
      </c>
    </row>
    <row r="442" spans="7:12" x14ac:dyDescent="0.55000000000000004">
      <c r="G442">
        <f t="shared" si="47"/>
        <v>435</v>
      </c>
      <c r="H442">
        <f t="shared" si="48"/>
        <v>36</v>
      </c>
      <c r="I442">
        <f t="shared" si="49"/>
        <v>1.2829999999999999E-2</v>
      </c>
      <c r="J442">
        <f t="shared" si="50"/>
        <v>1.0629305792335675E-3</v>
      </c>
      <c r="K442">
        <f t="shared" si="51"/>
        <v>0.629940921239874</v>
      </c>
      <c r="L442">
        <f t="shared" si="52"/>
        <v>0.62994092123986045</v>
      </c>
    </row>
    <row r="443" spans="7:12" x14ac:dyDescent="0.55000000000000004">
      <c r="G443">
        <f t="shared" si="47"/>
        <v>436</v>
      </c>
      <c r="H443">
        <f t="shared" si="48"/>
        <v>36</v>
      </c>
      <c r="I443">
        <f t="shared" si="49"/>
        <v>1.2829999999999999E-2</v>
      </c>
      <c r="J443">
        <f t="shared" si="50"/>
        <v>1.0629305792335675E-3</v>
      </c>
      <c r="K443">
        <f t="shared" si="51"/>
        <v>0.6292720487366148</v>
      </c>
      <c r="L443">
        <f t="shared" si="52"/>
        <v>0.62927204873660125</v>
      </c>
    </row>
    <row r="444" spans="7:12" x14ac:dyDescent="0.55000000000000004">
      <c r="G444">
        <f t="shared" si="47"/>
        <v>437</v>
      </c>
      <c r="H444">
        <f t="shared" si="48"/>
        <v>36</v>
      </c>
      <c r="I444">
        <f t="shared" si="49"/>
        <v>1.2829999999999999E-2</v>
      </c>
      <c r="J444">
        <f t="shared" si="50"/>
        <v>1.0629305792335675E-3</v>
      </c>
      <c r="K444">
        <f t="shared" si="51"/>
        <v>0.62860388644348897</v>
      </c>
      <c r="L444">
        <f t="shared" si="52"/>
        <v>0.62860388644347553</v>
      </c>
    </row>
    <row r="445" spans="7:12" x14ac:dyDescent="0.55000000000000004">
      <c r="G445">
        <f t="shared" si="47"/>
        <v>438</v>
      </c>
      <c r="H445">
        <f t="shared" si="48"/>
        <v>36</v>
      </c>
      <c r="I445">
        <f t="shared" si="49"/>
        <v>1.2829999999999999E-2</v>
      </c>
      <c r="J445">
        <f t="shared" si="50"/>
        <v>1.0629305792335675E-3</v>
      </c>
      <c r="K445">
        <f t="shared" si="51"/>
        <v>0.62793643360639395</v>
      </c>
      <c r="L445">
        <f t="shared" si="52"/>
        <v>0.62793643360638041</v>
      </c>
    </row>
    <row r="446" spans="7:12" x14ac:dyDescent="0.55000000000000004">
      <c r="G446">
        <f t="shared" si="47"/>
        <v>439</v>
      </c>
      <c r="H446">
        <f t="shared" si="48"/>
        <v>36</v>
      </c>
      <c r="I446">
        <f t="shared" si="49"/>
        <v>1.2829999999999999E-2</v>
      </c>
      <c r="J446">
        <f t="shared" si="50"/>
        <v>1.0629305792335675E-3</v>
      </c>
      <c r="K446">
        <f t="shared" si="51"/>
        <v>0.62726968947202788</v>
      </c>
      <c r="L446">
        <f t="shared" si="52"/>
        <v>0.62726968947201422</v>
      </c>
    </row>
    <row r="447" spans="7:12" x14ac:dyDescent="0.55000000000000004">
      <c r="G447">
        <f t="shared" si="47"/>
        <v>440</v>
      </c>
      <c r="H447">
        <f t="shared" si="48"/>
        <v>36</v>
      </c>
      <c r="I447">
        <f t="shared" si="49"/>
        <v>1.2829999999999999E-2</v>
      </c>
      <c r="J447">
        <f t="shared" si="50"/>
        <v>1.0629305792335675E-3</v>
      </c>
      <c r="K447">
        <f t="shared" si="51"/>
        <v>0.62660365328788847</v>
      </c>
      <c r="L447">
        <f t="shared" si="52"/>
        <v>0.62660365328787504</v>
      </c>
    </row>
    <row r="448" spans="7:12" x14ac:dyDescent="0.55000000000000004">
      <c r="G448">
        <f t="shared" si="47"/>
        <v>441</v>
      </c>
      <c r="H448">
        <f t="shared" si="48"/>
        <v>36</v>
      </c>
      <c r="I448">
        <f t="shared" si="49"/>
        <v>1.2829999999999999E-2</v>
      </c>
      <c r="J448">
        <f t="shared" si="50"/>
        <v>1.0629305792335675E-3</v>
      </c>
      <c r="K448">
        <f t="shared" si="51"/>
        <v>0.62593832430227325</v>
      </c>
      <c r="L448">
        <f t="shared" si="52"/>
        <v>0.62593832430225993</v>
      </c>
    </row>
    <row r="449" spans="7:12" x14ac:dyDescent="0.55000000000000004">
      <c r="G449">
        <f t="shared" si="47"/>
        <v>442</v>
      </c>
      <c r="H449">
        <f t="shared" si="48"/>
        <v>36</v>
      </c>
      <c r="I449">
        <f t="shared" si="49"/>
        <v>1.2829999999999999E-2</v>
      </c>
      <c r="J449">
        <f t="shared" si="50"/>
        <v>1.0629305792335675E-3</v>
      </c>
      <c r="K449">
        <f t="shared" si="51"/>
        <v>0.62527370176427777</v>
      </c>
      <c r="L449">
        <f t="shared" si="52"/>
        <v>0.62527370176426411</v>
      </c>
    </row>
    <row r="450" spans="7:12" x14ac:dyDescent="0.55000000000000004">
      <c r="G450">
        <f t="shared" si="47"/>
        <v>443</v>
      </c>
      <c r="H450">
        <f t="shared" si="48"/>
        <v>36</v>
      </c>
      <c r="I450">
        <f t="shared" si="49"/>
        <v>1.2829999999999999E-2</v>
      </c>
      <c r="J450">
        <f t="shared" si="50"/>
        <v>1.0629305792335675E-3</v>
      </c>
      <c r="K450">
        <f t="shared" si="51"/>
        <v>0.6246097849237936</v>
      </c>
      <c r="L450">
        <f t="shared" si="52"/>
        <v>0.62460978492378005</v>
      </c>
    </row>
    <row r="451" spans="7:12" x14ac:dyDescent="0.55000000000000004">
      <c r="G451">
        <f t="shared" si="47"/>
        <v>444</v>
      </c>
      <c r="H451">
        <f t="shared" si="48"/>
        <v>37</v>
      </c>
      <c r="I451">
        <f t="shared" si="49"/>
        <v>1.2710000000000001E-2</v>
      </c>
      <c r="J451">
        <f t="shared" si="50"/>
        <v>1.0530462225726289E-3</v>
      </c>
      <c r="K451">
        <f t="shared" si="51"/>
        <v>0.62668796963798923</v>
      </c>
      <c r="L451">
        <f t="shared" si="52"/>
        <v>0.62668796963802442</v>
      </c>
    </row>
    <row r="452" spans="7:12" x14ac:dyDescent="0.55000000000000004">
      <c r="G452">
        <f t="shared" si="47"/>
        <v>445</v>
      </c>
      <c r="H452">
        <f t="shared" si="48"/>
        <v>37</v>
      </c>
      <c r="I452">
        <f t="shared" si="49"/>
        <v>1.2710000000000001E-2</v>
      </c>
      <c r="J452">
        <f t="shared" si="50"/>
        <v>1.0530462225726289E-3</v>
      </c>
      <c r="K452">
        <f t="shared" si="51"/>
        <v>0.62602873244606483</v>
      </c>
      <c r="L452">
        <f t="shared" si="52"/>
        <v>0.62602873244609991</v>
      </c>
    </row>
    <row r="453" spans="7:12" x14ac:dyDescent="0.55000000000000004">
      <c r="G453">
        <f t="shared" si="47"/>
        <v>446</v>
      </c>
      <c r="H453">
        <f t="shared" si="48"/>
        <v>37</v>
      </c>
      <c r="I453">
        <f t="shared" si="49"/>
        <v>1.2710000000000001E-2</v>
      </c>
      <c r="J453">
        <f t="shared" si="50"/>
        <v>1.0530462225726289E-3</v>
      </c>
      <c r="K453">
        <f t="shared" si="51"/>
        <v>0.62537018873111205</v>
      </c>
      <c r="L453">
        <f t="shared" si="52"/>
        <v>0.62537018873114714</v>
      </c>
    </row>
    <row r="454" spans="7:12" x14ac:dyDescent="0.55000000000000004">
      <c r="G454">
        <f t="shared" si="47"/>
        <v>447</v>
      </c>
      <c r="H454">
        <f t="shared" si="48"/>
        <v>37</v>
      </c>
      <c r="I454">
        <f t="shared" si="49"/>
        <v>1.2710000000000001E-2</v>
      </c>
      <c r="J454">
        <f t="shared" si="50"/>
        <v>1.0530462225726289E-3</v>
      </c>
      <c r="K454">
        <f t="shared" si="51"/>
        <v>0.62471233776363555</v>
      </c>
      <c r="L454">
        <f t="shared" si="52"/>
        <v>0.62471233776367063</v>
      </c>
    </row>
    <row r="455" spans="7:12" x14ac:dyDescent="0.55000000000000004">
      <c r="G455">
        <f t="shared" si="47"/>
        <v>448</v>
      </c>
      <c r="H455">
        <f t="shared" si="48"/>
        <v>37</v>
      </c>
      <c r="I455">
        <f t="shared" si="49"/>
        <v>1.2710000000000001E-2</v>
      </c>
      <c r="J455">
        <f t="shared" si="50"/>
        <v>1.0530462225726289E-3</v>
      </c>
      <c r="K455">
        <f t="shared" si="51"/>
        <v>0.62405517881490757</v>
      </c>
      <c r="L455">
        <f t="shared" si="52"/>
        <v>0.62405517881494266</v>
      </c>
    </row>
    <row r="456" spans="7:12" x14ac:dyDescent="0.55000000000000004">
      <c r="G456">
        <f t="shared" si="47"/>
        <v>449</v>
      </c>
      <c r="H456">
        <f t="shared" si="48"/>
        <v>37</v>
      </c>
      <c r="I456">
        <f t="shared" si="49"/>
        <v>1.2710000000000001E-2</v>
      </c>
      <c r="J456">
        <f t="shared" si="50"/>
        <v>1.0530462225726289E-3</v>
      </c>
      <c r="K456">
        <f t="shared" si="51"/>
        <v>0.6233987111569671</v>
      </c>
      <c r="L456">
        <f t="shared" si="52"/>
        <v>0.62339871115700218</v>
      </c>
    </row>
    <row r="457" spans="7:12" x14ac:dyDescent="0.55000000000000004">
      <c r="G457">
        <f t="shared" ref="G457:G520" si="53">G456+1</f>
        <v>450</v>
      </c>
      <c r="H457">
        <f t="shared" si="48"/>
        <v>37</v>
      </c>
      <c r="I457">
        <f t="shared" si="49"/>
        <v>1.2710000000000001E-2</v>
      </c>
      <c r="J457">
        <f t="shared" si="50"/>
        <v>1.0530462225726289E-3</v>
      </c>
      <c r="K457">
        <f t="shared" si="51"/>
        <v>0.6227429340626186</v>
      </c>
      <c r="L457">
        <f t="shared" si="52"/>
        <v>0.6227429340626538</v>
      </c>
    </row>
    <row r="458" spans="7:12" x14ac:dyDescent="0.55000000000000004">
      <c r="G458">
        <f t="shared" si="53"/>
        <v>451</v>
      </c>
      <c r="H458">
        <f t="shared" si="48"/>
        <v>37</v>
      </c>
      <c r="I458">
        <f t="shared" si="49"/>
        <v>1.2710000000000001E-2</v>
      </c>
      <c r="J458">
        <f t="shared" si="50"/>
        <v>1.0530462225726289E-3</v>
      </c>
      <c r="K458">
        <f t="shared" si="51"/>
        <v>0.62208784680543172</v>
      </c>
      <c r="L458">
        <f t="shared" si="52"/>
        <v>0.62208784680546703</v>
      </c>
    </row>
    <row r="459" spans="7:12" x14ac:dyDescent="0.55000000000000004">
      <c r="G459">
        <f t="shared" si="53"/>
        <v>452</v>
      </c>
      <c r="H459">
        <f t="shared" si="48"/>
        <v>37</v>
      </c>
      <c r="I459">
        <f t="shared" si="49"/>
        <v>1.2710000000000001E-2</v>
      </c>
      <c r="J459">
        <f t="shared" si="50"/>
        <v>1.0530462225726289E-3</v>
      </c>
      <c r="K459">
        <f t="shared" si="51"/>
        <v>0.62143344865974026</v>
      </c>
      <c r="L459">
        <f t="shared" si="52"/>
        <v>0.62143344865977568</v>
      </c>
    </row>
    <row r="460" spans="7:12" x14ac:dyDescent="0.55000000000000004">
      <c r="G460">
        <f t="shared" si="53"/>
        <v>453</v>
      </c>
      <c r="H460">
        <f t="shared" si="48"/>
        <v>37</v>
      </c>
      <c r="I460">
        <f t="shared" si="49"/>
        <v>1.2710000000000001E-2</v>
      </c>
      <c r="J460">
        <f t="shared" si="50"/>
        <v>1.0530462225726289E-3</v>
      </c>
      <c r="K460">
        <f t="shared" si="51"/>
        <v>0.62077973890064131</v>
      </c>
      <c r="L460">
        <f t="shared" si="52"/>
        <v>0.62077973890067673</v>
      </c>
    </row>
    <row r="461" spans="7:12" x14ac:dyDescent="0.55000000000000004">
      <c r="G461">
        <f t="shared" si="53"/>
        <v>454</v>
      </c>
      <c r="H461">
        <f t="shared" si="48"/>
        <v>37</v>
      </c>
      <c r="I461">
        <f t="shared" si="49"/>
        <v>1.2710000000000001E-2</v>
      </c>
      <c r="J461">
        <f t="shared" si="50"/>
        <v>1.0530462225726289E-3</v>
      </c>
      <c r="K461">
        <f t="shared" si="51"/>
        <v>0.62012671680399456</v>
      </c>
      <c r="L461">
        <f t="shared" si="52"/>
        <v>0.62012671680402998</v>
      </c>
    </row>
    <row r="462" spans="7:12" x14ac:dyDescent="0.55000000000000004">
      <c r="G462">
        <f t="shared" si="53"/>
        <v>455</v>
      </c>
      <c r="H462">
        <f t="shared" si="48"/>
        <v>37</v>
      </c>
      <c r="I462">
        <f t="shared" si="49"/>
        <v>1.2710000000000001E-2</v>
      </c>
      <c r="J462">
        <f t="shared" si="50"/>
        <v>1.0530462225726289E-3</v>
      </c>
      <c r="K462">
        <f t="shared" si="51"/>
        <v>0.61947438164642121</v>
      </c>
      <c r="L462">
        <f t="shared" si="52"/>
        <v>0.61947438164645674</v>
      </c>
    </row>
    <row r="463" spans="7:12" x14ac:dyDescent="0.55000000000000004">
      <c r="G463">
        <f t="shared" si="53"/>
        <v>456</v>
      </c>
      <c r="H463">
        <f t="shared" si="48"/>
        <v>38</v>
      </c>
      <c r="I463">
        <f t="shared" si="49"/>
        <v>1.26E-2</v>
      </c>
      <c r="J463">
        <f t="shared" si="50"/>
        <v>1.0439846190974933E-3</v>
      </c>
      <c r="K463">
        <f t="shared" si="51"/>
        <v>0.62138236552948378</v>
      </c>
      <c r="L463">
        <f t="shared" si="52"/>
        <v>0.62138236552947634</v>
      </c>
    </row>
    <row r="464" spans="7:12" x14ac:dyDescent="0.55000000000000004">
      <c r="G464">
        <f t="shared" si="53"/>
        <v>457</v>
      </c>
      <c r="H464">
        <f t="shared" si="48"/>
        <v>38</v>
      </c>
      <c r="I464">
        <f t="shared" si="49"/>
        <v>1.26E-2</v>
      </c>
      <c r="J464">
        <f t="shared" si="50"/>
        <v>1.0439846190974933E-3</v>
      </c>
      <c r="K464">
        <f t="shared" si="51"/>
        <v>0.62073432843804877</v>
      </c>
      <c r="L464">
        <f t="shared" si="52"/>
        <v>0.62073432843804033</v>
      </c>
    </row>
    <row r="465" spans="7:12" x14ac:dyDescent="0.55000000000000004">
      <c r="G465">
        <f t="shared" si="53"/>
        <v>458</v>
      </c>
      <c r="H465">
        <f t="shared" si="48"/>
        <v>38</v>
      </c>
      <c r="I465">
        <f t="shared" si="49"/>
        <v>1.26E-2</v>
      </c>
      <c r="J465">
        <f t="shared" si="50"/>
        <v>1.0439846190974933E-3</v>
      </c>
      <c r="K465">
        <f t="shared" si="51"/>
        <v>0.62008696718180811</v>
      </c>
      <c r="L465">
        <f t="shared" si="52"/>
        <v>0.62008696718179979</v>
      </c>
    </row>
    <row r="466" spans="7:12" x14ac:dyDescent="0.55000000000000004">
      <c r="G466">
        <f t="shared" si="53"/>
        <v>459</v>
      </c>
      <c r="H466">
        <f t="shared" si="48"/>
        <v>38</v>
      </c>
      <c r="I466">
        <f t="shared" si="49"/>
        <v>1.26E-2</v>
      </c>
      <c r="J466">
        <f t="shared" si="50"/>
        <v>1.0439846190974933E-3</v>
      </c>
      <c r="K466">
        <f t="shared" si="51"/>
        <v>0.61944028105593629</v>
      </c>
      <c r="L466">
        <f t="shared" si="52"/>
        <v>0.61944028105592785</v>
      </c>
    </row>
    <row r="467" spans="7:12" x14ac:dyDescent="0.55000000000000004">
      <c r="G467">
        <f t="shared" si="53"/>
        <v>460</v>
      </c>
      <c r="H467">
        <f t="shared" si="48"/>
        <v>38</v>
      </c>
      <c r="I467">
        <f t="shared" si="49"/>
        <v>1.26E-2</v>
      </c>
      <c r="J467">
        <f t="shared" si="50"/>
        <v>1.0439846190974933E-3</v>
      </c>
      <c r="K467">
        <f t="shared" si="51"/>
        <v>0.61879426935634263</v>
      </c>
      <c r="L467">
        <f t="shared" si="52"/>
        <v>0.61879426935633419</v>
      </c>
    </row>
    <row r="468" spans="7:12" x14ac:dyDescent="0.55000000000000004">
      <c r="G468">
        <f t="shared" si="53"/>
        <v>461</v>
      </c>
      <c r="H468">
        <f t="shared" si="48"/>
        <v>38</v>
      </c>
      <c r="I468">
        <f t="shared" si="49"/>
        <v>1.26E-2</v>
      </c>
      <c r="J468">
        <f t="shared" si="50"/>
        <v>1.0439846190974933E-3</v>
      </c>
      <c r="K468">
        <f t="shared" si="51"/>
        <v>0.61814893137967053</v>
      </c>
      <c r="L468">
        <f t="shared" si="52"/>
        <v>0.61814893137966231</v>
      </c>
    </row>
    <row r="469" spans="7:12" x14ac:dyDescent="0.55000000000000004">
      <c r="G469">
        <f t="shared" si="53"/>
        <v>462</v>
      </c>
      <c r="H469">
        <f t="shared" si="48"/>
        <v>38</v>
      </c>
      <c r="I469">
        <f t="shared" si="49"/>
        <v>1.26E-2</v>
      </c>
      <c r="J469">
        <f t="shared" si="50"/>
        <v>1.0439846190974933E-3</v>
      </c>
      <c r="K469">
        <f t="shared" si="51"/>
        <v>0.61750426642329781</v>
      </c>
      <c r="L469">
        <f t="shared" si="52"/>
        <v>0.61750426642328926</v>
      </c>
    </row>
    <row r="470" spans="7:12" x14ac:dyDescent="0.55000000000000004">
      <c r="G470">
        <f t="shared" si="53"/>
        <v>463</v>
      </c>
      <c r="H470">
        <f t="shared" si="48"/>
        <v>38</v>
      </c>
      <c r="I470">
        <f t="shared" si="49"/>
        <v>1.26E-2</v>
      </c>
      <c r="J470">
        <f t="shared" si="50"/>
        <v>1.0439846190974933E-3</v>
      </c>
      <c r="K470">
        <f t="shared" si="51"/>
        <v>0.61686027378533359</v>
      </c>
      <c r="L470">
        <f t="shared" si="52"/>
        <v>0.61686027378532504</v>
      </c>
    </row>
    <row r="471" spans="7:12" x14ac:dyDescent="0.55000000000000004">
      <c r="G471">
        <f t="shared" si="53"/>
        <v>464</v>
      </c>
      <c r="H471">
        <f t="shared" si="48"/>
        <v>38</v>
      </c>
      <c r="I471">
        <f t="shared" si="49"/>
        <v>1.26E-2</v>
      </c>
      <c r="J471">
        <f t="shared" si="50"/>
        <v>1.0439846190974933E-3</v>
      </c>
      <c r="K471">
        <f t="shared" si="51"/>
        <v>0.61621695276462018</v>
      </c>
      <c r="L471">
        <f t="shared" si="52"/>
        <v>0.61621695276461175</v>
      </c>
    </row>
    <row r="472" spans="7:12" x14ac:dyDescent="0.55000000000000004">
      <c r="G472">
        <f t="shared" si="53"/>
        <v>465</v>
      </c>
      <c r="H472">
        <f t="shared" si="48"/>
        <v>38</v>
      </c>
      <c r="I472">
        <f t="shared" si="49"/>
        <v>1.26E-2</v>
      </c>
      <c r="J472">
        <f t="shared" si="50"/>
        <v>1.0439846190974933E-3</v>
      </c>
      <c r="K472">
        <f t="shared" si="51"/>
        <v>0.61557430266073088</v>
      </c>
      <c r="L472">
        <f t="shared" si="52"/>
        <v>0.61557430266072222</v>
      </c>
    </row>
    <row r="473" spans="7:12" x14ac:dyDescent="0.55000000000000004">
      <c r="G473">
        <f t="shared" si="53"/>
        <v>466</v>
      </c>
      <c r="H473">
        <f t="shared" si="48"/>
        <v>38</v>
      </c>
      <c r="I473">
        <f t="shared" si="49"/>
        <v>1.26E-2</v>
      </c>
      <c r="J473">
        <f t="shared" si="50"/>
        <v>1.0439846190974933E-3</v>
      </c>
      <c r="K473">
        <f t="shared" si="51"/>
        <v>0.61493232277396881</v>
      </c>
      <c r="L473">
        <f t="shared" si="52"/>
        <v>0.61493232277396026</v>
      </c>
    </row>
    <row r="474" spans="7:12" x14ac:dyDescent="0.55000000000000004">
      <c r="G474">
        <f t="shared" si="53"/>
        <v>467</v>
      </c>
      <c r="H474">
        <f t="shared" si="48"/>
        <v>38</v>
      </c>
      <c r="I474">
        <f t="shared" si="49"/>
        <v>1.26E-2</v>
      </c>
      <c r="J474">
        <f t="shared" si="50"/>
        <v>1.0439846190974933E-3</v>
      </c>
      <c r="K474">
        <f t="shared" si="51"/>
        <v>0.61429101240536776</v>
      </c>
      <c r="L474">
        <f t="shared" si="52"/>
        <v>0.61429101240535922</v>
      </c>
    </row>
    <row r="475" spans="7:12" x14ac:dyDescent="0.55000000000000004">
      <c r="G475">
        <f t="shared" si="53"/>
        <v>468</v>
      </c>
      <c r="H475">
        <f t="shared" si="48"/>
        <v>39</v>
      </c>
      <c r="I475">
        <f t="shared" si="49"/>
        <v>1.2500000000000001E-2</v>
      </c>
      <c r="J475">
        <f t="shared" si="50"/>
        <v>1.0357460146983577E-3</v>
      </c>
      <c r="K475">
        <f t="shared" si="51"/>
        <v>0.61601850214886256</v>
      </c>
      <c r="L475">
        <f t="shared" si="52"/>
        <v>0.61601850214887088</v>
      </c>
    </row>
    <row r="476" spans="7:12" x14ac:dyDescent="0.55000000000000004">
      <c r="G476">
        <f t="shared" si="53"/>
        <v>469</v>
      </c>
      <c r="H476">
        <f t="shared" si="48"/>
        <v>39</v>
      </c>
      <c r="I476">
        <f t="shared" si="49"/>
        <v>1.2500000000000001E-2</v>
      </c>
      <c r="J476">
        <f t="shared" si="50"/>
        <v>1.0357460146983577E-3</v>
      </c>
      <c r="K476">
        <f t="shared" si="51"/>
        <v>0.61538112360257069</v>
      </c>
      <c r="L476">
        <f t="shared" si="52"/>
        <v>0.61538112360257946</v>
      </c>
    </row>
    <row r="477" spans="7:12" x14ac:dyDescent="0.55000000000000004">
      <c r="G477">
        <f t="shared" si="53"/>
        <v>470</v>
      </c>
      <c r="H477">
        <f t="shared" si="48"/>
        <v>39</v>
      </c>
      <c r="I477">
        <f t="shared" si="49"/>
        <v>1.2500000000000001E-2</v>
      </c>
      <c r="J477">
        <f t="shared" si="50"/>
        <v>1.0357460146983577E-3</v>
      </c>
      <c r="K477">
        <f t="shared" si="51"/>
        <v>0.61474440453551504</v>
      </c>
      <c r="L477">
        <f t="shared" si="52"/>
        <v>0.61474440453552381</v>
      </c>
    </row>
    <row r="478" spans="7:12" x14ac:dyDescent="0.55000000000000004">
      <c r="G478">
        <f t="shared" si="53"/>
        <v>471</v>
      </c>
      <c r="H478">
        <f t="shared" si="48"/>
        <v>39</v>
      </c>
      <c r="I478">
        <f t="shared" si="49"/>
        <v>1.2500000000000001E-2</v>
      </c>
      <c r="J478">
        <f t="shared" si="50"/>
        <v>1.0357460146983577E-3</v>
      </c>
      <c r="K478">
        <f t="shared" si="51"/>
        <v>0.61410834426534922</v>
      </c>
      <c r="L478">
        <f t="shared" si="52"/>
        <v>0.61410834426535799</v>
      </c>
    </row>
    <row r="479" spans="7:12" x14ac:dyDescent="0.55000000000000004">
      <c r="G479">
        <f t="shared" si="53"/>
        <v>472</v>
      </c>
      <c r="H479">
        <f t="shared" si="48"/>
        <v>39</v>
      </c>
      <c r="I479">
        <f t="shared" si="49"/>
        <v>1.2500000000000001E-2</v>
      </c>
      <c r="J479">
        <f t="shared" si="50"/>
        <v>1.0357460146983577E-3</v>
      </c>
      <c r="K479">
        <f t="shared" si="51"/>
        <v>0.61347294211043291</v>
      </c>
      <c r="L479">
        <f t="shared" si="52"/>
        <v>0.61347294211044168</v>
      </c>
    </row>
    <row r="480" spans="7:12" x14ac:dyDescent="0.55000000000000004">
      <c r="G480">
        <f t="shared" si="53"/>
        <v>473</v>
      </c>
      <c r="H480">
        <f t="shared" si="48"/>
        <v>39</v>
      </c>
      <c r="I480">
        <f t="shared" si="49"/>
        <v>1.2500000000000001E-2</v>
      </c>
      <c r="J480">
        <f t="shared" si="50"/>
        <v>1.0357460146983577E-3</v>
      </c>
      <c r="K480">
        <f t="shared" si="51"/>
        <v>0.61283819738983158</v>
      </c>
      <c r="L480">
        <f t="shared" si="52"/>
        <v>0.61283819738984024</v>
      </c>
    </row>
    <row r="481" spans="7:12" x14ac:dyDescent="0.55000000000000004">
      <c r="G481">
        <f t="shared" si="53"/>
        <v>474</v>
      </c>
      <c r="H481">
        <f t="shared" si="48"/>
        <v>39</v>
      </c>
      <c r="I481">
        <f t="shared" si="49"/>
        <v>1.2500000000000001E-2</v>
      </c>
      <c r="J481">
        <f t="shared" si="50"/>
        <v>1.0357460146983577E-3</v>
      </c>
      <c r="K481">
        <f t="shared" si="51"/>
        <v>0.61220410942331438</v>
      </c>
      <c r="L481">
        <f t="shared" si="52"/>
        <v>0.61220410942332315</v>
      </c>
    </row>
    <row r="482" spans="7:12" x14ac:dyDescent="0.55000000000000004">
      <c r="G482">
        <f t="shared" si="53"/>
        <v>475</v>
      </c>
      <c r="H482">
        <f t="shared" si="48"/>
        <v>39</v>
      </c>
      <c r="I482">
        <f t="shared" si="49"/>
        <v>1.2500000000000001E-2</v>
      </c>
      <c r="J482">
        <f t="shared" si="50"/>
        <v>1.0357460146983577E-3</v>
      </c>
      <c r="K482">
        <f t="shared" si="51"/>
        <v>0.61157067753135497</v>
      </c>
      <c r="L482">
        <f t="shared" si="52"/>
        <v>0.61157067753136363</v>
      </c>
    </row>
    <row r="483" spans="7:12" x14ac:dyDescent="0.55000000000000004">
      <c r="G483">
        <f t="shared" si="53"/>
        <v>476</v>
      </c>
      <c r="H483">
        <f t="shared" si="48"/>
        <v>39</v>
      </c>
      <c r="I483">
        <f t="shared" si="49"/>
        <v>1.2500000000000001E-2</v>
      </c>
      <c r="J483">
        <f t="shared" si="50"/>
        <v>1.0357460146983577E-3</v>
      </c>
      <c r="K483">
        <f t="shared" si="51"/>
        <v>0.61093790103512946</v>
      </c>
      <c r="L483">
        <f t="shared" si="52"/>
        <v>0.61093790103513834</v>
      </c>
    </row>
    <row r="484" spans="7:12" x14ac:dyDescent="0.55000000000000004">
      <c r="G484">
        <f t="shared" si="53"/>
        <v>477</v>
      </c>
      <c r="H484">
        <f t="shared" si="48"/>
        <v>39</v>
      </c>
      <c r="I484">
        <f t="shared" si="49"/>
        <v>1.2500000000000001E-2</v>
      </c>
      <c r="J484">
        <f t="shared" si="50"/>
        <v>1.0357460146983577E-3</v>
      </c>
      <c r="K484">
        <f t="shared" si="51"/>
        <v>0.61030577925651708</v>
      </c>
      <c r="L484">
        <f t="shared" si="52"/>
        <v>0.61030577925652596</v>
      </c>
    </row>
    <row r="485" spans="7:12" x14ac:dyDescent="0.55000000000000004">
      <c r="G485">
        <f t="shared" si="53"/>
        <v>478</v>
      </c>
      <c r="H485">
        <f t="shared" si="48"/>
        <v>39</v>
      </c>
      <c r="I485">
        <f t="shared" si="49"/>
        <v>1.2500000000000001E-2</v>
      </c>
      <c r="J485">
        <f t="shared" si="50"/>
        <v>1.0357460146983577E-3</v>
      </c>
      <c r="K485">
        <f t="shared" si="51"/>
        <v>0.60967431151809837</v>
      </c>
      <c r="L485">
        <f t="shared" si="52"/>
        <v>0.60967431151810714</v>
      </c>
    </row>
    <row r="486" spans="7:12" x14ac:dyDescent="0.55000000000000004">
      <c r="G486">
        <f t="shared" si="53"/>
        <v>479</v>
      </c>
      <c r="H486">
        <f t="shared" si="48"/>
        <v>39</v>
      </c>
      <c r="I486">
        <f t="shared" si="49"/>
        <v>1.2500000000000001E-2</v>
      </c>
      <c r="J486">
        <f t="shared" si="50"/>
        <v>1.0357460146983577E-3</v>
      </c>
      <c r="K486">
        <f t="shared" si="51"/>
        <v>0.60904349714315453</v>
      </c>
      <c r="L486">
        <f t="shared" si="52"/>
        <v>0.60904349714316319</v>
      </c>
    </row>
    <row r="487" spans="7:12" x14ac:dyDescent="0.55000000000000004">
      <c r="G487">
        <f t="shared" si="53"/>
        <v>480</v>
      </c>
      <c r="H487">
        <f t="shared" si="48"/>
        <v>40</v>
      </c>
      <c r="I487">
        <f t="shared" si="49"/>
        <v>1.2409999999999999E-2</v>
      </c>
      <c r="J487">
        <f t="shared" si="50"/>
        <v>1.0283306329852415E-3</v>
      </c>
      <c r="K487">
        <f t="shared" si="51"/>
        <v>0.61058052969833954</v>
      </c>
      <c r="L487">
        <f t="shared" si="52"/>
        <v>0.61058052969832688</v>
      </c>
    </row>
    <row r="488" spans="7:12" x14ac:dyDescent="0.55000000000000004">
      <c r="G488">
        <f t="shared" si="53"/>
        <v>481</v>
      </c>
      <c r="H488">
        <f t="shared" si="48"/>
        <v>40</v>
      </c>
      <c r="I488">
        <f t="shared" si="49"/>
        <v>1.2409999999999999E-2</v>
      </c>
      <c r="J488">
        <f t="shared" si="50"/>
        <v>1.0283306329852415E-3</v>
      </c>
      <c r="K488">
        <f t="shared" si="51"/>
        <v>0.60995329603933202</v>
      </c>
      <c r="L488">
        <f t="shared" si="52"/>
        <v>0.60995329603931991</v>
      </c>
    </row>
    <row r="489" spans="7:12" x14ac:dyDescent="0.55000000000000004">
      <c r="G489">
        <f t="shared" si="53"/>
        <v>482</v>
      </c>
      <c r="H489">
        <f t="shared" si="48"/>
        <v>40</v>
      </c>
      <c r="I489">
        <f t="shared" si="49"/>
        <v>1.2409999999999999E-2</v>
      </c>
      <c r="J489">
        <f t="shared" si="50"/>
        <v>1.0283306329852415E-3</v>
      </c>
      <c r="K489">
        <f t="shared" si="51"/>
        <v>0.6093267067213145</v>
      </c>
      <c r="L489">
        <f t="shared" si="52"/>
        <v>0.60932670672130229</v>
      </c>
    </row>
    <row r="490" spans="7:12" x14ac:dyDescent="0.55000000000000004">
      <c r="G490">
        <f t="shared" si="53"/>
        <v>483</v>
      </c>
      <c r="H490">
        <f t="shared" si="48"/>
        <v>40</v>
      </c>
      <c r="I490">
        <f t="shared" si="49"/>
        <v>1.2409999999999999E-2</v>
      </c>
      <c r="J490">
        <f t="shared" si="50"/>
        <v>1.0283306329852415E-3</v>
      </c>
      <c r="K490">
        <f t="shared" si="51"/>
        <v>0.60870076108237214</v>
      </c>
      <c r="L490">
        <f t="shared" si="52"/>
        <v>0.60870076108235993</v>
      </c>
    </row>
    <row r="491" spans="7:12" x14ac:dyDescent="0.55000000000000004">
      <c r="G491">
        <f t="shared" si="53"/>
        <v>484</v>
      </c>
      <c r="H491">
        <f t="shared" si="48"/>
        <v>40</v>
      </c>
      <c r="I491">
        <f t="shared" si="49"/>
        <v>1.2409999999999999E-2</v>
      </c>
      <c r="J491">
        <f t="shared" si="50"/>
        <v>1.0283306329852415E-3</v>
      </c>
      <c r="K491">
        <f t="shared" si="51"/>
        <v>0.60807545846126987</v>
      </c>
      <c r="L491">
        <f t="shared" si="52"/>
        <v>0.60807545846125766</v>
      </c>
    </row>
    <row r="492" spans="7:12" x14ac:dyDescent="0.55000000000000004">
      <c r="G492">
        <f t="shared" si="53"/>
        <v>485</v>
      </c>
      <c r="H492">
        <f t="shared" si="48"/>
        <v>40</v>
      </c>
      <c r="I492">
        <f t="shared" si="49"/>
        <v>1.2409999999999999E-2</v>
      </c>
      <c r="J492">
        <f t="shared" si="50"/>
        <v>1.0283306329852415E-3</v>
      </c>
      <c r="K492">
        <f t="shared" si="51"/>
        <v>0.60745079819745207</v>
      </c>
      <c r="L492">
        <f t="shared" si="52"/>
        <v>0.60745079819743986</v>
      </c>
    </row>
    <row r="493" spans="7:12" x14ac:dyDescent="0.55000000000000004">
      <c r="G493">
        <f t="shared" si="53"/>
        <v>486</v>
      </c>
      <c r="H493">
        <f t="shared" si="48"/>
        <v>40</v>
      </c>
      <c r="I493">
        <f t="shared" si="49"/>
        <v>1.2409999999999999E-2</v>
      </c>
      <c r="J493">
        <f t="shared" si="50"/>
        <v>1.0283306329852415E-3</v>
      </c>
      <c r="K493">
        <f t="shared" si="51"/>
        <v>0.60682677963104159</v>
      </c>
      <c r="L493">
        <f t="shared" si="52"/>
        <v>0.60682677963102949</v>
      </c>
    </row>
    <row r="494" spans="7:12" x14ac:dyDescent="0.55000000000000004">
      <c r="G494">
        <f t="shared" si="53"/>
        <v>487</v>
      </c>
      <c r="H494">
        <f t="shared" si="48"/>
        <v>40</v>
      </c>
      <c r="I494">
        <f t="shared" si="49"/>
        <v>1.2409999999999999E-2</v>
      </c>
      <c r="J494">
        <f t="shared" si="50"/>
        <v>1.0283306329852415E-3</v>
      </c>
      <c r="K494">
        <f t="shared" si="51"/>
        <v>0.60620340210283952</v>
      </c>
      <c r="L494">
        <f t="shared" si="52"/>
        <v>0.6062034021028273</v>
      </c>
    </row>
    <row r="495" spans="7:12" x14ac:dyDescent="0.55000000000000004">
      <c r="G495">
        <f t="shared" si="53"/>
        <v>488</v>
      </c>
      <c r="H495">
        <f t="shared" si="48"/>
        <v>40</v>
      </c>
      <c r="I495">
        <f t="shared" si="49"/>
        <v>1.2409999999999999E-2</v>
      </c>
      <c r="J495">
        <f t="shared" si="50"/>
        <v>1.0283306329852415E-3</v>
      </c>
      <c r="K495">
        <f t="shared" si="51"/>
        <v>0.6055806649543235</v>
      </c>
      <c r="L495">
        <f t="shared" si="52"/>
        <v>0.60558066495431118</v>
      </c>
    </row>
    <row r="496" spans="7:12" x14ac:dyDescent="0.55000000000000004">
      <c r="G496">
        <f t="shared" si="53"/>
        <v>489</v>
      </c>
      <c r="H496">
        <f t="shared" si="48"/>
        <v>40</v>
      </c>
      <c r="I496">
        <f t="shared" si="49"/>
        <v>1.2409999999999999E-2</v>
      </c>
      <c r="J496">
        <f t="shared" si="50"/>
        <v>1.0283306329852415E-3</v>
      </c>
      <c r="K496">
        <f t="shared" si="51"/>
        <v>0.60495856752764787</v>
      </c>
      <c r="L496">
        <f t="shared" si="52"/>
        <v>0.60495856752763566</v>
      </c>
    </row>
    <row r="497" spans="7:12" x14ac:dyDescent="0.55000000000000004">
      <c r="G497">
        <f t="shared" si="53"/>
        <v>490</v>
      </c>
      <c r="H497">
        <f t="shared" si="48"/>
        <v>40</v>
      </c>
      <c r="I497">
        <f t="shared" si="49"/>
        <v>1.2409999999999999E-2</v>
      </c>
      <c r="J497">
        <f t="shared" si="50"/>
        <v>1.0283306329852415E-3</v>
      </c>
      <c r="K497">
        <f t="shared" si="51"/>
        <v>0.60433710916564309</v>
      </c>
      <c r="L497">
        <f t="shared" si="52"/>
        <v>0.60433710916563077</v>
      </c>
    </row>
    <row r="498" spans="7:12" x14ac:dyDescent="0.55000000000000004">
      <c r="G498">
        <f t="shared" si="53"/>
        <v>491</v>
      </c>
      <c r="H498">
        <f t="shared" si="48"/>
        <v>40</v>
      </c>
      <c r="I498">
        <f t="shared" si="49"/>
        <v>1.2409999999999999E-2</v>
      </c>
      <c r="J498">
        <f t="shared" si="50"/>
        <v>1.0283306329852415E-3</v>
      </c>
      <c r="K498">
        <f t="shared" si="51"/>
        <v>0.60371628921181431</v>
      </c>
      <c r="L498">
        <f t="shared" si="52"/>
        <v>0.60371628921180209</v>
      </c>
    </row>
    <row r="499" spans="7:12" x14ac:dyDescent="0.55000000000000004">
      <c r="G499">
        <f t="shared" si="53"/>
        <v>492</v>
      </c>
      <c r="H499">
        <f t="shared" si="48"/>
        <v>41</v>
      </c>
      <c r="I499">
        <f t="shared" si="49"/>
        <v>1.235E-2</v>
      </c>
      <c r="J499">
        <f t="shared" si="50"/>
        <v>1.0233867094635585E-3</v>
      </c>
      <c r="K499">
        <f t="shared" si="51"/>
        <v>0.60456336280107414</v>
      </c>
      <c r="L499">
        <f t="shared" si="52"/>
        <v>0.60456336280105283</v>
      </c>
    </row>
    <row r="500" spans="7:12" x14ac:dyDescent="0.55000000000000004">
      <c r="G500">
        <f t="shared" si="53"/>
        <v>493</v>
      </c>
      <c r="H500">
        <f t="shared" si="48"/>
        <v>41</v>
      </c>
      <c r="I500">
        <f t="shared" si="49"/>
        <v>1.235E-2</v>
      </c>
      <c r="J500">
        <f t="shared" si="50"/>
        <v>1.0233867094635585E-3</v>
      </c>
      <c r="K500">
        <f t="shared" si="51"/>
        <v>0.60394529321475521</v>
      </c>
      <c r="L500">
        <f t="shared" si="52"/>
        <v>0.60394529321473389</v>
      </c>
    </row>
    <row r="501" spans="7:12" x14ac:dyDescent="0.55000000000000004">
      <c r="G501">
        <f t="shared" si="53"/>
        <v>494</v>
      </c>
      <c r="H501">
        <f t="shared" si="48"/>
        <v>41</v>
      </c>
      <c r="I501">
        <f t="shared" si="49"/>
        <v>1.235E-2</v>
      </c>
      <c r="J501">
        <f t="shared" si="50"/>
        <v>1.0233867094635585E-3</v>
      </c>
      <c r="K501">
        <f t="shared" si="51"/>
        <v>0.60332785550598111</v>
      </c>
      <c r="L501">
        <f t="shared" si="52"/>
        <v>0.60332785550596002</v>
      </c>
    </row>
    <row r="502" spans="7:12" x14ac:dyDescent="0.55000000000000004">
      <c r="G502">
        <f t="shared" si="53"/>
        <v>495</v>
      </c>
      <c r="H502">
        <f t="shared" si="48"/>
        <v>41</v>
      </c>
      <c r="I502">
        <f t="shared" si="49"/>
        <v>1.235E-2</v>
      </c>
      <c r="J502">
        <f t="shared" si="50"/>
        <v>1.0233867094635585E-3</v>
      </c>
      <c r="K502">
        <f t="shared" si="51"/>
        <v>0.60271104902875816</v>
      </c>
      <c r="L502">
        <f t="shared" si="52"/>
        <v>0.60271104902873707</v>
      </c>
    </row>
    <row r="503" spans="7:12" x14ac:dyDescent="0.55000000000000004">
      <c r="G503">
        <f t="shared" si="53"/>
        <v>496</v>
      </c>
      <c r="H503">
        <f t="shared" si="48"/>
        <v>41</v>
      </c>
      <c r="I503">
        <f t="shared" si="49"/>
        <v>1.235E-2</v>
      </c>
      <c r="J503">
        <f t="shared" si="50"/>
        <v>1.0233867094635585E-3</v>
      </c>
      <c r="K503">
        <f t="shared" si="51"/>
        <v>0.60209487313775278</v>
      </c>
      <c r="L503">
        <f t="shared" si="52"/>
        <v>0.60209487313773169</v>
      </c>
    </row>
    <row r="504" spans="7:12" x14ac:dyDescent="0.55000000000000004">
      <c r="G504">
        <f t="shared" si="53"/>
        <v>497</v>
      </c>
      <c r="H504">
        <f t="shared" ref="H504:H567" si="54">INT(G504/12)</f>
        <v>41</v>
      </c>
      <c r="I504">
        <f t="shared" ref="I504:I567" si="55">VLOOKUP(H504,$B$7:$C$157,2,FALSE)</f>
        <v>1.235E-2</v>
      </c>
      <c r="J504">
        <f t="shared" ref="J504:J567" si="56">(1+I504)^(1/12)-1</f>
        <v>1.0233867094635585E-3</v>
      </c>
      <c r="K504">
        <f t="shared" ref="K504:K567" si="57">(1+J504)^(-G504)</f>
        <v>0.60147932718829134</v>
      </c>
      <c r="L504">
        <f t="shared" ref="L504:L567" si="58">(1+I504)^(-G504/12)</f>
        <v>0.60147932718827002</v>
      </c>
    </row>
    <row r="505" spans="7:12" x14ac:dyDescent="0.55000000000000004">
      <c r="G505">
        <f t="shared" si="53"/>
        <v>498</v>
      </c>
      <c r="H505">
        <f t="shared" si="54"/>
        <v>41</v>
      </c>
      <c r="I505">
        <f t="shared" si="55"/>
        <v>1.235E-2</v>
      </c>
      <c r="J505">
        <f t="shared" si="56"/>
        <v>1.0233867094635585E-3</v>
      </c>
      <c r="K505">
        <f t="shared" si="57"/>
        <v>0.60086441053635864</v>
      </c>
      <c r="L505">
        <f t="shared" si="58"/>
        <v>0.60086441053633743</v>
      </c>
    </row>
    <row r="506" spans="7:12" x14ac:dyDescent="0.55000000000000004">
      <c r="G506">
        <f t="shared" si="53"/>
        <v>499</v>
      </c>
      <c r="H506">
        <f t="shared" si="54"/>
        <v>41</v>
      </c>
      <c r="I506">
        <f t="shared" si="55"/>
        <v>1.235E-2</v>
      </c>
      <c r="J506">
        <f t="shared" si="56"/>
        <v>1.0233867094635585E-3</v>
      </c>
      <c r="K506">
        <f t="shared" si="57"/>
        <v>0.60025012253859877</v>
      </c>
      <c r="L506">
        <f t="shared" si="58"/>
        <v>0.60025012253857757</v>
      </c>
    </row>
    <row r="507" spans="7:12" x14ac:dyDescent="0.55000000000000004">
      <c r="G507">
        <f t="shared" si="53"/>
        <v>500</v>
      </c>
      <c r="H507">
        <f t="shared" si="54"/>
        <v>41</v>
      </c>
      <c r="I507">
        <f t="shared" si="55"/>
        <v>1.235E-2</v>
      </c>
      <c r="J507">
        <f t="shared" si="56"/>
        <v>1.0233867094635585E-3</v>
      </c>
      <c r="K507">
        <f t="shared" si="57"/>
        <v>0.59963646255231295</v>
      </c>
      <c r="L507">
        <f t="shared" si="58"/>
        <v>0.59963646255229164</v>
      </c>
    </row>
    <row r="508" spans="7:12" x14ac:dyDescent="0.55000000000000004">
      <c r="G508">
        <f t="shared" si="53"/>
        <v>501</v>
      </c>
      <c r="H508">
        <f t="shared" si="54"/>
        <v>41</v>
      </c>
      <c r="I508">
        <f t="shared" si="55"/>
        <v>1.235E-2</v>
      </c>
      <c r="J508">
        <f t="shared" si="56"/>
        <v>1.0233867094635585E-3</v>
      </c>
      <c r="K508">
        <f t="shared" si="57"/>
        <v>0.59902342993545976</v>
      </c>
      <c r="L508">
        <f t="shared" si="58"/>
        <v>0.59902342993543845</v>
      </c>
    </row>
    <row r="509" spans="7:12" x14ac:dyDescent="0.55000000000000004">
      <c r="G509">
        <f t="shared" si="53"/>
        <v>502</v>
      </c>
      <c r="H509">
        <f t="shared" si="54"/>
        <v>41</v>
      </c>
      <c r="I509">
        <f t="shared" si="55"/>
        <v>1.235E-2</v>
      </c>
      <c r="J509">
        <f t="shared" si="56"/>
        <v>1.0233867094635585E-3</v>
      </c>
      <c r="K509">
        <f t="shared" si="57"/>
        <v>0.59841102404665403</v>
      </c>
      <c r="L509">
        <f t="shared" si="58"/>
        <v>0.59841102404663249</v>
      </c>
    </row>
    <row r="510" spans="7:12" x14ac:dyDescent="0.55000000000000004">
      <c r="G510">
        <f t="shared" si="53"/>
        <v>503</v>
      </c>
      <c r="H510">
        <f t="shared" si="54"/>
        <v>41</v>
      </c>
      <c r="I510">
        <f t="shared" si="55"/>
        <v>1.235E-2</v>
      </c>
      <c r="J510">
        <f t="shared" si="56"/>
        <v>1.0233867094635585E-3</v>
      </c>
      <c r="K510">
        <f t="shared" si="57"/>
        <v>0.59779924424516606</v>
      </c>
      <c r="L510">
        <f t="shared" si="58"/>
        <v>0.59779924424514475</v>
      </c>
    </row>
    <row r="511" spans="7:12" x14ac:dyDescent="0.55000000000000004">
      <c r="G511">
        <f t="shared" si="53"/>
        <v>504</v>
      </c>
      <c r="H511">
        <f t="shared" si="54"/>
        <v>42</v>
      </c>
      <c r="I511">
        <f t="shared" si="55"/>
        <v>1.2290000000000001E-2</v>
      </c>
      <c r="J511">
        <f t="shared" si="56"/>
        <v>1.0184425173360712E-3</v>
      </c>
      <c r="K511">
        <f t="shared" si="57"/>
        <v>0.59867654083237809</v>
      </c>
      <c r="L511">
        <f t="shared" si="58"/>
        <v>0.59867654083235577</v>
      </c>
    </row>
    <row r="512" spans="7:12" x14ac:dyDescent="0.55000000000000004">
      <c r="G512">
        <f t="shared" si="53"/>
        <v>505</v>
      </c>
      <c r="H512">
        <f t="shared" si="54"/>
        <v>42</v>
      </c>
      <c r="I512">
        <f t="shared" si="55"/>
        <v>1.2290000000000001E-2</v>
      </c>
      <c r="J512">
        <f t="shared" si="56"/>
        <v>1.0184425173360712E-3</v>
      </c>
      <c r="K512">
        <f t="shared" si="57"/>
        <v>0.59806744351966312</v>
      </c>
      <c r="L512">
        <f t="shared" si="58"/>
        <v>0.59806744351964147</v>
      </c>
    </row>
    <row r="513" spans="7:12" x14ac:dyDescent="0.55000000000000004">
      <c r="G513">
        <f t="shared" si="53"/>
        <v>506</v>
      </c>
      <c r="H513">
        <f t="shared" si="54"/>
        <v>42</v>
      </c>
      <c r="I513">
        <f t="shared" si="55"/>
        <v>1.2290000000000001E-2</v>
      </c>
      <c r="J513">
        <f t="shared" si="56"/>
        <v>1.0184425173360712E-3</v>
      </c>
      <c r="K513">
        <f t="shared" si="57"/>
        <v>0.59745896590642045</v>
      </c>
      <c r="L513">
        <f t="shared" si="58"/>
        <v>0.59745896590639869</v>
      </c>
    </row>
    <row r="514" spans="7:12" x14ac:dyDescent="0.55000000000000004">
      <c r="G514">
        <f t="shared" si="53"/>
        <v>507</v>
      </c>
      <c r="H514">
        <f t="shared" si="54"/>
        <v>42</v>
      </c>
      <c r="I514">
        <f t="shared" si="55"/>
        <v>1.2290000000000001E-2</v>
      </c>
      <c r="J514">
        <f t="shared" si="56"/>
        <v>1.0184425173360712E-3</v>
      </c>
      <c r="K514">
        <f t="shared" si="57"/>
        <v>0.59685110736216374</v>
      </c>
      <c r="L514">
        <f t="shared" si="58"/>
        <v>0.59685110736214186</v>
      </c>
    </row>
    <row r="515" spans="7:12" x14ac:dyDescent="0.55000000000000004">
      <c r="G515">
        <f t="shared" si="53"/>
        <v>508</v>
      </c>
      <c r="H515">
        <f t="shared" si="54"/>
        <v>42</v>
      </c>
      <c r="I515">
        <f t="shared" si="55"/>
        <v>1.2290000000000001E-2</v>
      </c>
      <c r="J515">
        <f t="shared" si="56"/>
        <v>1.0184425173360712E-3</v>
      </c>
      <c r="K515">
        <f t="shared" si="57"/>
        <v>0.59624386725704814</v>
      </c>
      <c r="L515">
        <f t="shared" si="58"/>
        <v>0.59624386725702638</v>
      </c>
    </row>
    <row r="516" spans="7:12" x14ac:dyDescent="0.55000000000000004">
      <c r="G516">
        <f t="shared" si="53"/>
        <v>509</v>
      </c>
      <c r="H516">
        <f t="shared" si="54"/>
        <v>42</v>
      </c>
      <c r="I516">
        <f t="shared" si="55"/>
        <v>1.2290000000000001E-2</v>
      </c>
      <c r="J516">
        <f t="shared" si="56"/>
        <v>1.0184425173360712E-3</v>
      </c>
      <c r="K516">
        <f t="shared" si="57"/>
        <v>0.59563724496187009</v>
      </c>
      <c r="L516">
        <f t="shared" si="58"/>
        <v>0.59563724496184844</v>
      </c>
    </row>
    <row r="517" spans="7:12" x14ac:dyDescent="0.55000000000000004">
      <c r="G517">
        <f t="shared" si="53"/>
        <v>510</v>
      </c>
      <c r="H517">
        <f t="shared" si="54"/>
        <v>42</v>
      </c>
      <c r="I517">
        <f t="shared" si="55"/>
        <v>1.2290000000000001E-2</v>
      </c>
      <c r="J517">
        <f t="shared" si="56"/>
        <v>1.0184425173360712E-3</v>
      </c>
      <c r="K517">
        <f t="shared" si="57"/>
        <v>0.59503123984806561</v>
      </c>
      <c r="L517">
        <f t="shared" si="58"/>
        <v>0.59503123984804385</v>
      </c>
    </row>
    <row r="518" spans="7:12" x14ac:dyDescent="0.55000000000000004">
      <c r="G518">
        <f t="shared" si="53"/>
        <v>511</v>
      </c>
      <c r="H518">
        <f t="shared" si="54"/>
        <v>42</v>
      </c>
      <c r="I518">
        <f t="shared" si="55"/>
        <v>1.2290000000000001E-2</v>
      </c>
      <c r="J518">
        <f t="shared" si="56"/>
        <v>1.0184425173360712E-3</v>
      </c>
      <c r="K518">
        <f t="shared" si="57"/>
        <v>0.59442585128771064</v>
      </c>
      <c r="L518">
        <f t="shared" si="58"/>
        <v>0.59442585128768866</v>
      </c>
    </row>
    <row r="519" spans="7:12" x14ac:dyDescent="0.55000000000000004">
      <c r="G519">
        <f t="shared" si="53"/>
        <v>512</v>
      </c>
      <c r="H519">
        <f t="shared" si="54"/>
        <v>42</v>
      </c>
      <c r="I519">
        <f t="shared" si="55"/>
        <v>1.2290000000000001E-2</v>
      </c>
      <c r="J519">
        <f t="shared" si="56"/>
        <v>1.0184425173360712E-3</v>
      </c>
      <c r="K519">
        <f t="shared" si="57"/>
        <v>0.59382107865351952</v>
      </c>
      <c r="L519">
        <f t="shared" si="58"/>
        <v>0.59382107865349765</v>
      </c>
    </row>
    <row r="520" spans="7:12" x14ac:dyDescent="0.55000000000000004">
      <c r="G520">
        <f t="shared" si="53"/>
        <v>513</v>
      </c>
      <c r="H520">
        <f t="shared" si="54"/>
        <v>42</v>
      </c>
      <c r="I520">
        <f t="shared" si="55"/>
        <v>1.2290000000000001E-2</v>
      </c>
      <c r="J520">
        <f t="shared" si="56"/>
        <v>1.0184425173360712E-3</v>
      </c>
      <c r="K520">
        <f t="shared" si="57"/>
        <v>0.59321692131884518</v>
      </c>
      <c r="L520">
        <f t="shared" si="58"/>
        <v>0.59321692131882331</v>
      </c>
    </row>
    <row r="521" spans="7:12" x14ac:dyDescent="0.55000000000000004">
      <c r="G521">
        <f t="shared" ref="G521:G584" si="59">G520+1</f>
        <v>514</v>
      </c>
      <c r="H521">
        <f t="shared" si="54"/>
        <v>42</v>
      </c>
      <c r="I521">
        <f t="shared" si="55"/>
        <v>1.2290000000000001E-2</v>
      </c>
      <c r="J521">
        <f t="shared" si="56"/>
        <v>1.0184425173360712E-3</v>
      </c>
      <c r="K521">
        <f t="shared" si="57"/>
        <v>0.59261337865767805</v>
      </c>
      <c r="L521">
        <f t="shared" si="58"/>
        <v>0.59261337865765606</v>
      </c>
    </row>
    <row r="522" spans="7:12" x14ac:dyDescent="0.55000000000000004">
      <c r="G522">
        <f t="shared" si="59"/>
        <v>515</v>
      </c>
      <c r="H522">
        <f t="shared" si="54"/>
        <v>42</v>
      </c>
      <c r="I522">
        <f t="shared" si="55"/>
        <v>1.2290000000000001E-2</v>
      </c>
      <c r="J522">
        <f t="shared" si="56"/>
        <v>1.0184425173360712E-3</v>
      </c>
      <c r="K522">
        <f t="shared" si="57"/>
        <v>0.59201045004464525</v>
      </c>
      <c r="L522">
        <f t="shared" si="58"/>
        <v>0.59201045004462338</v>
      </c>
    </row>
    <row r="523" spans="7:12" x14ac:dyDescent="0.55000000000000004">
      <c r="G523">
        <f t="shared" si="59"/>
        <v>516</v>
      </c>
      <c r="H523">
        <f t="shared" si="54"/>
        <v>43</v>
      </c>
      <c r="I523">
        <f t="shared" si="55"/>
        <v>1.222E-2</v>
      </c>
      <c r="J523">
        <f t="shared" si="56"/>
        <v>1.0126739536586715E-3</v>
      </c>
      <c r="K523">
        <f t="shared" si="57"/>
        <v>0.59316933908255398</v>
      </c>
      <c r="L523">
        <f t="shared" si="58"/>
        <v>0.59316933908254132</v>
      </c>
    </row>
    <row r="524" spans="7:12" x14ac:dyDescent="0.55000000000000004">
      <c r="G524">
        <f t="shared" si="59"/>
        <v>517</v>
      </c>
      <c r="H524">
        <f t="shared" si="54"/>
        <v>43</v>
      </c>
      <c r="I524">
        <f t="shared" si="55"/>
        <v>1.222E-2</v>
      </c>
      <c r="J524">
        <f t="shared" si="56"/>
        <v>1.0126739536586715E-3</v>
      </c>
      <c r="K524">
        <f t="shared" si="57"/>
        <v>0.59256925962759033</v>
      </c>
      <c r="L524">
        <f t="shared" si="58"/>
        <v>0.59256925962757789</v>
      </c>
    </row>
    <row r="525" spans="7:12" x14ac:dyDescent="0.55000000000000004">
      <c r="G525">
        <f t="shared" si="59"/>
        <v>518</v>
      </c>
      <c r="H525">
        <f t="shared" si="54"/>
        <v>43</v>
      </c>
      <c r="I525">
        <f t="shared" si="55"/>
        <v>1.222E-2</v>
      </c>
      <c r="J525">
        <f t="shared" si="56"/>
        <v>1.0126739536586715E-3</v>
      </c>
      <c r="K525">
        <f t="shared" si="57"/>
        <v>0.59196978724269678</v>
      </c>
      <c r="L525">
        <f t="shared" si="58"/>
        <v>0.59196978724268434</v>
      </c>
    </row>
    <row r="526" spans="7:12" x14ac:dyDescent="0.55000000000000004">
      <c r="G526">
        <f t="shared" si="59"/>
        <v>519</v>
      </c>
      <c r="H526">
        <f t="shared" si="54"/>
        <v>43</v>
      </c>
      <c r="I526">
        <f t="shared" si="55"/>
        <v>1.222E-2</v>
      </c>
      <c r="J526">
        <f t="shared" si="56"/>
        <v>1.0126739536586715E-3</v>
      </c>
      <c r="K526">
        <f t="shared" si="57"/>
        <v>0.59137092131373137</v>
      </c>
      <c r="L526">
        <f t="shared" si="58"/>
        <v>0.59137092131371882</v>
      </c>
    </row>
    <row r="527" spans="7:12" x14ac:dyDescent="0.55000000000000004">
      <c r="G527">
        <f t="shared" si="59"/>
        <v>520</v>
      </c>
      <c r="H527">
        <f t="shared" si="54"/>
        <v>43</v>
      </c>
      <c r="I527">
        <f t="shared" si="55"/>
        <v>1.222E-2</v>
      </c>
      <c r="J527">
        <f t="shared" si="56"/>
        <v>1.0126739536586715E-3</v>
      </c>
      <c r="K527">
        <f t="shared" si="57"/>
        <v>0.59077266122717298</v>
      </c>
      <c r="L527">
        <f t="shared" si="58"/>
        <v>0.59077266122716054</v>
      </c>
    </row>
    <row r="528" spans="7:12" x14ac:dyDescent="0.55000000000000004">
      <c r="G528">
        <f t="shared" si="59"/>
        <v>521</v>
      </c>
      <c r="H528">
        <f t="shared" si="54"/>
        <v>43</v>
      </c>
      <c r="I528">
        <f t="shared" si="55"/>
        <v>1.222E-2</v>
      </c>
      <c r="J528">
        <f t="shared" si="56"/>
        <v>1.0126739536586715E-3</v>
      </c>
      <c r="K528">
        <f t="shared" si="57"/>
        <v>0.59017500637012166</v>
      </c>
      <c r="L528">
        <f t="shared" si="58"/>
        <v>0.59017500637010922</v>
      </c>
    </row>
    <row r="529" spans="7:12" x14ac:dyDescent="0.55000000000000004">
      <c r="G529">
        <f t="shared" si="59"/>
        <v>522</v>
      </c>
      <c r="H529">
        <f t="shared" si="54"/>
        <v>43</v>
      </c>
      <c r="I529">
        <f t="shared" si="55"/>
        <v>1.222E-2</v>
      </c>
      <c r="J529">
        <f t="shared" si="56"/>
        <v>1.0126739536586715E-3</v>
      </c>
      <c r="K529">
        <f t="shared" si="57"/>
        <v>0.58957795613029718</v>
      </c>
      <c r="L529">
        <f t="shared" si="58"/>
        <v>0.58957795613028474</v>
      </c>
    </row>
    <row r="530" spans="7:12" x14ac:dyDescent="0.55000000000000004">
      <c r="G530">
        <f t="shared" si="59"/>
        <v>523</v>
      </c>
      <c r="H530">
        <f t="shared" si="54"/>
        <v>43</v>
      </c>
      <c r="I530">
        <f t="shared" si="55"/>
        <v>1.222E-2</v>
      </c>
      <c r="J530">
        <f t="shared" si="56"/>
        <v>1.0126739536586715E-3</v>
      </c>
      <c r="K530">
        <f t="shared" si="57"/>
        <v>0.58898150989603892</v>
      </c>
      <c r="L530">
        <f t="shared" si="58"/>
        <v>0.58898150989602649</v>
      </c>
    </row>
    <row r="531" spans="7:12" x14ac:dyDescent="0.55000000000000004">
      <c r="G531">
        <f t="shared" si="59"/>
        <v>524</v>
      </c>
      <c r="H531">
        <f t="shared" si="54"/>
        <v>43</v>
      </c>
      <c r="I531">
        <f t="shared" si="55"/>
        <v>1.222E-2</v>
      </c>
      <c r="J531">
        <f t="shared" si="56"/>
        <v>1.0126739536586715E-3</v>
      </c>
      <c r="K531">
        <f t="shared" si="57"/>
        <v>0.58838566705630502</v>
      </c>
      <c r="L531">
        <f t="shared" si="58"/>
        <v>0.58838566705629258</v>
      </c>
    </row>
    <row r="532" spans="7:12" x14ac:dyDescent="0.55000000000000004">
      <c r="G532">
        <f t="shared" si="59"/>
        <v>525</v>
      </c>
      <c r="H532">
        <f t="shared" si="54"/>
        <v>43</v>
      </c>
      <c r="I532">
        <f t="shared" si="55"/>
        <v>1.222E-2</v>
      </c>
      <c r="J532">
        <f t="shared" si="56"/>
        <v>1.0126739536586715E-3</v>
      </c>
      <c r="K532">
        <f t="shared" si="57"/>
        <v>0.58779042700067163</v>
      </c>
      <c r="L532">
        <f t="shared" si="58"/>
        <v>0.58779042700065909</v>
      </c>
    </row>
    <row r="533" spans="7:12" x14ac:dyDescent="0.55000000000000004">
      <c r="G533">
        <f t="shared" si="59"/>
        <v>526</v>
      </c>
      <c r="H533">
        <f t="shared" si="54"/>
        <v>43</v>
      </c>
      <c r="I533">
        <f t="shared" si="55"/>
        <v>1.222E-2</v>
      </c>
      <c r="J533">
        <f t="shared" si="56"/>
        <v>1.0126739536586715E-3</v>
      </c>
      <c r="K533">
        <f t="shared" si="57"/>
        <v>0.58719578911933235</v>
      </c>
      <c r="L533">
        <f t="shared" si="58"/>
        <v>0.58719578911931991</v>
      </c>
    </row>
    <row r="534" spans="7:12" x14ac:dyDescent="0.55000000000000004">
      <c r="G534">
        <f t="shared" si="59"/>
        <v>527</v>
      </c>
      <c r="H534">
        <f t="shared" si="54"/>
        <v>43</v>
      </c>
      <c r="I534">
        <f t="shared" si="55"/>
        <v>1.222E-2</v>
      </c>
      <c r="J534">
        <f t="shared" si="56"/>
        <v>1.0126739536586715E-3</v>
      </c>
      <c r="K534">
        <f t="shared" si="57"/>
        <v>0.58660175280309823</v>
      </c>
      <c r="L534">
        <f t="shared" si="58"/>
        <v>0.5866017528030858</v>
      </c>
    </row>
    <row r="535" spans="7:12" x14ac:dyDescent="0.55000000000000004">
      <c r="G535">
        <f t="shared" si="59"/>
        <v>528</v>
      </c>
      <c r="H535">
        <f t="shared" si="54"/>
        <v>44</v>
      </c>
      <c r="I535">
        <f t="shared" si="55"/>
        <v>1.214E-2</v>
      </c>
      <c r="J535">
        <f t="shared" si="56"/>
        <v>1.0060808616663142E-3</v>
      </c>
      <c r="K535">
        <f t="shared" si="57"/>
        <v>0.58804979246954825</v>
      </c>
      <c r="L535">
        <f t="shared" si="58"/>
        <v>0.58804979246955824</v>
      </c>
    </row>
    <row r="536" spans="7:12" x14ac:dyDescent="0.55000000000000004">
      <c r="G536">
        <f t="shared" si="59"/>
        <v>529</v>
      </c>
      <c r="H536">
        <f t="shared" si="54"/>
        <v>44</v>
      </c>
      <c r="I536">
        <f t="shared" si="55"/>
        <v>1.214E-2</v>
      </c>
      <c r="J536">
        <f t="shared" si="56"/>
        <v>1.0060808616663142E-3</v>
      </c>
      <c r="K536">
        <f t="shared" si="57"/>
        <v>0.58745876145263254</v>
      </c>
      <c r="L536">
        <f t="shared" si="58"/>
        <v>0.58745876145264231</v>
      </c>
    </row>
    <row r="537" spans="7:12" x14ac:dyDescent="0.55000000000000004">
      <c r="G537">
        <f t="shared" si="59"/>
        <v>530</v>
      </c>
      <c r="H537">
        <f t="shared" si="54"/>
        <v>44</v>
      </c>
      <c r="I537">
        <f t="shared" si="55"/>
        <v>1.214E-2</v>
      </c>
      <c r="J537">
        <f t="shared" si="56"/>
        <v>1.0060808616663142E-3</v>
      </c>
      <c r="K537">
        <f t="shared" si="57"/>
        <v>0.58686832446307213</v>
      </c>
      <c r="L537">
        <f t="shared" si="58"/>
        <v>0.58686832446308179</v>
      </c>
    </row>
    <row r="538" spans="7:12" x14ac:dyDescent="0.55000000000000004">
      <c r="G538">
        <f t="shared" si="59"/>
        <v>531</v>
      </c>
      <c r="H538">
        <f t="shared" si="54"/>
        <v>44</v>
      </c>
      <c r="I538">
        <f t="shared" si="55"/>
        <v>1.214E-2</v>
      </c>
      <c r="J538">
        <f t="shared" si="56"/>
        <v>1.0060808616663142E-3</v>
      </c>
      <c r="K538">
        <f t="shared" si="57"/>
        <v>0.58627848090382806</v>
      </c>
      <c r="L538">
        <f t="shared" si="58"/>
        <v>0.58627848090383772</v>
      </c>
    </row>
    <row r="539" spans="7:12" x14ac:dyDescent="0.55000000000000004">
      <c r="G539">
        <f t="shared" si="59"/>
        <v>532</v>
      </c>
      <c r="H539">
        <f t="shared" si="54"/>
        <v>44</v>
      </c>
      <c r="I539">
        <f t="shared" si="55"/>
        <v>1.214E-2</v>
      </c>
      <c r="J539">
        <f t="shared" si="56"/>
        <v>1.0060808616663142E-3</v>
      </c>
      <c r="K539">
        <f t="shared" si="57"/>
        <v>0.58568923017846131</v>
      </c>
      <c r="L539">
        <f t="shared" si="58"/>
        <v>0.58568923017847108</v>
      </c>
    </row>
    <row r="540" spans="7:12" x14ac:dyDescent="0.55000000000000004">
      <c r="G540">
        <f t="shared" si="59"/>
        <v>533</v>
      </c>
      <c r="H540">
        <f t="shared" si="54"/>
        <v>44</v>
      </c>
      <c r="I540">
        <f t="shared" si="55"/>
        <v>1.214E-2</v>
      </c>
      <c r="J540">
        <f t="shared" si="56"/>
        <v>1.0060808616663142E-3</v>
      </c>
      <c r="K540">
        <f t="shared" si="57"/>
        <v>0.58510057169113272</v>
      </c>
      <c r="L540">
        <f t="shared" si="58"/>
        <v>0.5851005716911426</v>
      </c>
    </row>
    <row r="541" spans="7:12" x14ac:dyDescent="0.55000000000000004">
      <c r="G541">
        <f t="shared" si="59"/>
        <v>534</v>
      </c>
      <c r="H541">
        <f t="shared" si="54"/>
        <v>44</v>
      </c>
      <c r="I541">
        <f t="shared" si="55"/>
        <v>1.214E-2</v>
      </c>
      <c r="J541">
        <f t="shared" si="56"/>
        <v>1.0060808616663142E-3</v>
      </c>
      <c r="K541">
        <f t="shared" si="57"/>
        <v>0.584512504846602</v>
      </c>
      <c r="L541">
        <f t="shared" si="58"/>
        <v>0.58451250484661177</v>
      </c>
    </row>
    <row r="542" spans="7:12" x14ac:dyDescent="0.55000000000000004">
      <c r="G542">
        <f t="shared" si="59"/>
        <v>535</v>
      </c>
      <c r="H542">
        <f t="shared" si="54"/>
        <v>44</v>
      </c>
      <c r="I542">
        <f t="shared" si="55"/>
        <v>1.214E-2</v>
      </c>
      <c r="J542">
        <f t="shared" si="56"/>
        <v>1.0060808616663142E-3</v>
      </c>
      <c r="K542">
        <f t="shared" si="57"/>
        <v>0.5839250290502267</v>
      </c>
      <c r="L542">
        <f t="shared" si="58"/>
        <v>0.58392502905023635</v>
      </c>
    </row>
    <row r="543" spans="7:12" x14ac:dyDescent="0.55000000000000004">
      <c r="G543">
        <f t="shared" si="59"/>
        <v>536</v>
      </c>
      <c r="H543">
        <f t="shared" si="54"/>
        <v>44</v>
      </c>
      <c r="I543">
        <f t="shared" si="55"/>
        <v>1.214E-2</v>
      </c>
      <c r="J543">
        <f t="shared" si="56"/>
        <v>1.0060808616663142E-3</v>
      </c>
      <c r="K543">
        <f t="shared" si="57"/>
        <v>0.58333814370796211</v>
      </c>
      <c r="L543">
        <f t="shared" si="58"/>
        <v>0.58333814370797188</v>
      </c>
    </row>
    <row r="544" spans="7:12" x14ac:dyDescent="0.55000000000000004">
      <c r="G544">
        <f t="shared" si="59"/>
        <v>537</v>
      </c>
      <c r="H544">
        <f t="shared" si="54"/>
        <v>44</v>
      </c>
      <c r="I544">
        <f t="shared" si="55"/>
        <v>1.214E-2</v>
      </c>
      <c r="J544">
        <f t="shared" si="56"/>
        <v>1.0060808616663142E-3</v>
      </c>
      <c r="K544">
        <f t="shared" si="57"/>
        <v>0.58275184822636084</v>
      </c>
      <c r="L544">
        <f t="shared" si="58"/>
        <v>0.58275184822637072</v>
      </c>
    </row>
    <row r="545" spans="7:12" x14ac:dyDescent="0.55000000000000004">
      <c r="G545">
        <f t="shared" si="59"/>
        <v>538</v>
      </c>
      <c r="H545">
        <f t="shared" si="54"/>
        <v>44</v>
      </c>
      <c r="I545">
        <f t="shared" si="55"/>
        <v>1.214E-2</v>
      </c>
      <c r="J545">
        <f t="shared" si="56"/>
        <v>1.0060808616663142E-3</v>
      </c>
      <c r="K545">
        <f t="shared" si="57"/>
        <v>0.582166142012572</v>
      </c>
      <c r="L545">
        <f t="shared" si="58"/>
        <v>0.58216614201258177</v>
      </c>
    </row>
    <row r="546" spans="7:12" x14ac:dyDescent="0.55000000000000004">
      <c r="G546">
        <f t="shared" si="59"/>
        <v>539</v>
      </c>
      <c r="H546">
        <f t="shared" si="54"/>
        <v>44</v>
      </c>
      <c r="I546">
        <f t="shared" si="55"/>
        <v>1.214E-2</v>
      </c>
      <c r="J546">
        <f t="shared" si="56"/>
        <v>1.0060808616663142E-3</v>
      </c>
      <c r="K546">
        <f t="shared" si="57"/>
        <v>0.5815810244743399</v>
      </c>
      <c r="L546">
        <f t="shared" si="58"/>
        <v>0.58158102447434989</v>
      </c>
    </row>
    <row r="547" spans="7:12" x14ac:dyDescent="0.55000000000000004">
      <c r="G547">
        <f t="shared" si="59"/>
        <v>540</v>
      </c>
      <c r="H547">
        <f t="shared" si="54"/>
        <v>45</v>
      </c>
      <c r="I547">
        <f t="shared" si="55"/>
        <v>1.2030000000000001E-2</v>
      </c>
      <c r="J547">
        <f t="shared" si="56"/>
        <v>9.9701458014878064E-4</v>
      </c>
      <c r="K547">
        <f t="shared" si="57"/>
        <v>0.58384504733847198</v>
      </c>
      <c r="L547">
        <f t="shared" si="58"/>
        <v>0.58384504733848863</v>
      </c>
    </row>
    <row r="548" spans="7:12" x14ac:dyDescent="0.55000000000000004">
      <c r="G548">
        <f t="shared" si="59"/>
        <v>541</v>
      </c>
      <c r="H548">
        <f t="shared" si="54"/>
        <v>45</v>
      </c>
      <c r="I548">
        <f t="shared" si="55"/>
        <v>1.2030000000000001E-2</v>
      </c>
      <c r="J548">
        <f t="shared" si="56"/>
        <v>9.9701458014878064E-4</v>
      </c>
      <c r="K548">
        <f t="shared" si="57"/>
        <v>0.58326352509987855</v>
      </c>
      <c r="L548">
        <f t="shared" si="58"/>
        <v>0.58326352509989565</v>
      </c>
    </row>
    <row r="549" spans="7:12" x14ac:dyDescent="0.55000000000000004">
      <c r="G549">
        <f t="shared" si="59"/>
        <v>542</v>
      </c>
      <c r="H549">
        <f t="shared" si="54"/>
        <v>45</v>
      </c>
      <c r="I549">
        <f t="shared" si="55"/>
        <v>1.2030000000000001E-2</v>
      </c>
      <c r="J549">
        <f t="shared" si="56"/>
        <v>9.9701458014878064E-4</v>
      </c>
      <c r="K549">
        <f t="shared" si="57"/>
        <v>0.58268258206995605</v>
      </c>
      <c r="L549">
        <f t="shared" si="58"/>
        <v>0.58268258206997325</v>
      </c>
    </row>
    <row r="550" spans="7:12" x14ac:dyDescent="0.55000000000000004">
      <c r="G550">
        <f t="shared" si="59"/>
        <v>543</v>
      </c>
      <c r="H550">
        <f t="shared" si="54"/>
        <v>45</v>
      </c>
      <c r="I550">
        <f t="shared" si="55"/>
        <v>1.2030000000000001E-2</v>
      </c>
      <c r="J550">
        <f t="shared" si="56"/>
        <v>9.9701458014878064E-4</v>
      </c>
      <c r="K550">
        <f t="shared" si="57"/>
        <v>0.58210221767180037</v>
      </c>
      <c r="L550">
        <f t="shared" si="58"/>
        <v>0.58210221767181758</v>
      </c>
    </row>
    <row r="551" spans="7:12" x14ac:dyDescent="0.55000000000000004">
      <c r="G551">
        <f t="shared" si="59"/>
        <v>544</v>
      </c>
      <c r="H551">
        <f t="shared" si="54"/>
        <v>45</v>
      </c>
      <c r="I551">
        <f t="shared" si="55"/>
        <v>1.2030000000000001E-2</v>
      </c>
      <c r="J551">
        <f t="shared" si="56"/>
        <v>9.9701458014878064E-4</v>
      </c>
      <c r="K551">
        <f t="shared" si="57"/>
        <v>0.58152243132908177</v>
      </c>
      <c r="L551">
        <f t="shared" si="58"/>
        <v>0.58152243132909898</v>
      </c>
    </row>
    <row r="552" spans="7:12" x14ac:dyDescent="0.55000000000000004">
      <c r="G552">
        <f t="shared" si="59"/>
        <v>545</v>
      </c>
      <c r="H552">
        <f t="shared" si="54"/>
        <v>45</v>
      </c>
      <c r="I552">
        <f t="shared" si="55"/>
        <v>1.2030000000000001E-2</v>
      </c>
      <c r="J552">
        <f t="shared" si="56"/>
        <v>9.9701458014878064E-4</v>
      </c>
      <c r="K552">
        <f t="shared" si="57"/>
        <v>0.58094322246604457</v>
      </c>
      <c r="L552">
        <f t="shared" si="58"/>
        <v>0.58094322246606178</v>
      </c>
    </row>
    <row r="553" spans="7:12" x14ac:dyDescent="0.55000000000000004">
      <c r="G553">
        <f t="shared" si="59"/>
        <v>546</v>
      </c>
      <c r="H553">
        <f t="shared" si="54"/>
        <v>45</v>
      </c>
      <c r="I553">
        <f t="shared" si="55"/>
        <v>1.2030000000000001E-2</v>
      </c>
      <c r="J553">
        <f t="shared" si="56"/>
        <v>9.9701458014878064E-4</v>
      </c>
      <c r="K553">
        <f t="shared" si="57"/>
        <v>0.58036459050750644</v>
      </c>
      <c r="L553">
        <f t="shared" si="58"/>
        <v>0.58036459050752376</v>
      </c>
    </row>
    <row r="554" spans="7:12" x14ac:dyDescent="0.55000000000000004">
      <c r="G554">
        <f t="shared" si="59"/>
        <v>547</v>
      </c>
      <c r="H554">
        <f t="shared" si="54"/>
        <v>45</v>
      </c>
      <c r="I554">
        <f t="shared" si="55"/>
        <v>1.2030000000000001E-2</v>
      </c>
      <c r="J554">
        <f t="shared" si="56"/>
        <v>9.9701458014878064E-4</v>
      </c>
      <c r="K554">
        <f t="shared" si="57"/>
        <v>0.57978653487885823</v>
      </c>
      <c r="L554">
        <f t="shared" si="58"/>
        <v>0.57978653487887555</v>
      </c>
    </row>
    <row r="555" spans="7:12" x14ac:dyDescent="0.55000000000000004">
      <c r="G555">
        <f t="shared" si="59"/>
        <v>548</v>
      </c>
      <c r="H555">
        <f t="shared" si="54"/>
        <v>45</v>
      </c>
      <c r="I555">
        <f t="shared" si="55"/>
        <v>1.2030000000000001E-2</v>
      </c>
      <c r="J555">
        <f t="shared" si="56"/>
        <v>9.9701458014878064E-4</v>
      </c>
      <c r="K555">
        <f t="shared" si="57"/>
        <v>0.57920905500606312</v>
      </c>
      <c r="L555">
        <f t="shared" si="58"/>
        <v>0.57920905500608044</v>
      </c>
    </row>
    <row r="556" spans="7:12" x14ac:dyDescent="0.55000000000000004">
      <c r="G556">
        <f t="shared" si="59"/>
        <v>549</v>
      </c>
      <c r="H556">
        <f t="shared" si="54"/>
        <v>45</v>
      </c>
      <c r="I556">
        <f t="shared" si="55"/>
        <v>1.2030000000000001E-2</v>
      </c>
      <c r="J556">
        <f t="shared" si="56"/>
        <v>9.9701458014878064E-4</v>
      </c>
      <c r="K556">
        <f t="shared" si="57"/>
        <v>0.57863215031565551</v>
      </c>
      <c r="L556">
        <f t="shared" si="58"/>
        <v>0.57863215031567283</v>
      </c>
    </row>
    <row r="557" spans="7:12" x14ac:dyDescent="0.55000000000000004">
      <c r="G557">
        <f t="shared" si="59"/>
        <v>550</v>
      </c>
      <c r="H557">
        <f t="shared" si="54"/>
        <v>45</v>
      </c>
      <c r="I557">
        <f t="shared" si="55"/>
        <v>1.2030000000000001E-2</v>
      </c>
      <c r="J557">
        <f t="shared" si="56"/>
        <v>9.9701458014878064E-4</v>
      </c>
      <c r="K557">
        <f t="shared" si="57"/>
        <v>0.57805582023474167</v>
      </c>
      <c r="L557">
        <f t="shared" si="58"/>
        <v>0.57805582023475899</v>
      </c>
    </row>
    <row r="558" spans="7:12" x14ac:dyDescent="0.55000000000000004">
      <c r="G558">
        <f t="shared" si="59"/>
        <v>551</v>
      </c>
      <c r="H558">
        <f t="shared" si="54"/>
        <v>45</v>
      </c>
      <c r="I558">
        <f t="shared" si="55"/>
        <v>1.2030000000000001E-2</v>
      </c>
      <c r="J558">
        <f t="shared" si="56"/>
        <v>9.9701458014878064E-4</v>
      </c>
      <c r="K558">
        <f t="shared" si="57"/>
        <v>0.57748006419099807</v>
      </c>
      <c r="L558">
        <f t="shared" si="58"/>
        <v>0.57748006419101539</v>
      </c>
    </row>
    <row r="559" spans="7:12" x14ac:dyDescent="0.55000000000000004">
      <c r="G559">
        <f t="shared" si="59"/>
        <v>552</v>
      </c>
      <c r="H559">
        <f t="shared" si="54"/>
        <v>46</v>
      </c>
      <c r="I559">
        <f t="shared" si="55"/>
        <v>1.1900000000000001E-2</v>
      </c>
      <c r="J559">
        <f t="shared" si="56"/>
        <v>9.86298719130696E-4</v>
      </c>
      <c r="K559">
        <f t="shared" si="57"/>
        <v>0.58032407547571196</v>
      </c>
      <c r="L559">
        <f t="shared" si="58"/>
        <v>0.58032407547573595</v>
      </c>
    </row>
    <row r="560" spans="7:12" x14ac:dyDescent="0.55000000000000004">
      <c r="G560">
        <f t="shared" si="59"/>
        <v>553</v>
      </c>
      <c r="H560">
        <f t="shared" si="54"/>
        <v>46</v>
      </c>
      <c r="I560">
        <f t="shared" si="55"/>
        <v>1.1900000000000001E-2</v>
      </c>
      <c r="J560">
        <f t="shared" si="56"/>
        <v>9.86298719130696E-4</v>
      </c>
      <c r="K560">
        <f t="shared" si="57"/>
        <v>0.57975226655779299</v>
      </c>
      <c r="L560">
        <f t="shared" si="58"/>
        <v>0.57975226655781786</v>
      </c>
    </row>
    <row r="561" spans="7:12" x14ac:dyDescent="0.55000000000000004">
      <c r="G561">
        <f t="shared" si="59"/>
        <v>554</v>
      </c>
      <c r="H561">
        <f t="shared" si="54"/>
        <v>46</v>
      </c>
      <c r="I561">
        <f t="shared" si="55"/>
        <v>1.1900000000000001E-2</v>
      </c>
      <c r="J561">
        <f t="shared" si="56"/>
        <v>9.86298719130696E-4</v>
      </c>
      <c r="K561">
        <f t="shared" si="57"/>
        <v>0.57918102105857805</v>
      </c>
      <c r="L561">
        <f t="shared" si="58"/>
        <v>0.57918102105860303</v>
      </c>
    </row>
    <row r="562" spans="7:12" x14ac:dyDescent="0.55000000000000004">
      <c r="G562">
        <f t="shared" si="59"/>
        <v>555</v>
      </c>
      <c r="H562">
        <f t="shared" si="54"/>
        <v>46</v>
      </c>
      <c r="I562">
        <f t="shared" si="55"/>
        <v>1.1900000000000001E-2</v>
      </c>
      <c r="J562">
        <f t="shared" si="56"/>
        <v>9.86298719130696E-4</v>
      </c>
      <c r="K562">
        <f t="shared" si="57"/>
        <v>0.57861033842291576</v>
      </c>
      <c r="L562">
        <f t="shared" si="58"/>
        <v>0.57861033842294074</v>
      </c>
    </row>
    <row r="563" spans="7:12" x14ac:dyDescent="0.55000000000000004">
      <c r="G563">
        <f t="shared" si="59"/>
        <v>556</v>
      </c>
      <c r="H563">
        <f t="shared" si="54"/>
        <v>46</v>
      </c>
      <c r="I563">
        <f t="shared" si="55"/>
        <v>1.1900000000000001E-2</v>
      </c>
      <c r="J563">
        <f t="shared" si="56"/>
        <v>9.86298719130696E-4</v>
      </c>
      <c r="K563">
        <f t="shared" si="57"/>
        <v>0.57804021809620154</v>
      </c>
      <c r="L563">
        <f t="shared" si="58"/>
        <v>0.57804021809622641</v>
      </c>
    </row>
    <row r="564" spans="7:12" x14ac:dyDescent="0.55000000000000004">
      <c r="G564">
        <f t="shared" si="59"/>
        <v>557</v>
      </c>
      <c r="H564">
        <f t="shared" si="54"/>
        <v>46</v>
      </c>
      <c r="I564">
        <f t="shared" si="55"/>
        <v>1.1900000000000001E-2</v>
      </c>
      <c r="J564">
        <f t="shared" si="56"/>
        <v>9.86298719130696E-4</v>
      </c>
      <c r="K564">
        <f t="shared" si="57"/>
        <v>0.57747065952437704</v>
      </c>
      <c r="L564">
        <f t="shared" si="58"/>
        <v>0.57747065952440213</v>
      </c>
    </row>
    <row r="565" spans="7:12" x14ac:dyDescent="0.55000000000000004">
      <c r="G565">
        <f t="shared" si="59"/>
        <v>558</v>
      </c>
      <c r="H565">
        <f t="shared" si="54"/>
        <v>46</v>
      </c>
      <c r="I565">
        <f t="shared" si="55"/>
        <v>1.1900000000000001E-2</v>
      </c>
      <c r="J565">
        <f t="shared" si="56"/>
        <v>9.86298719130696E-4</v>
      </c>
      <c r="K565">
        <f t="shared" si="57"/>
        <v>0.57690166215393024</v>
      </c>
      <c r="L565">
        <f t="shared" si="58"/>
        <v>0.57690166215395533</v>
      </c>
    </row>
    <row r="566" spans="7:12" x14ac:dyDescent="0.55000000000000004">
      <c r="G566">
        <f t="shared" si="59"/>
        <v>559</v>
      </c>
      <c r="H566">
        <f t="shared" si="54"/>
        <v>46</v>
      </c>
      <c r="I566">
        <f t="shared" si="55"/>
        <v>1.1900000000000001E-2</v>
      </c>
      <c r="J566">
        <f t="shared" si="56"/>
        <v>9.86298719130696E-4</v>
      </c>
      <c r="K566">
        <f t="shared" si="57"/>
        <v>0.57633322543189414</v>
      </c>
      <c r="L566">
        <f t="shared" si="58"/>
        <v>0.57633322543191945</v>
      </c>
    </row>
    <row r="567" spans="7:12" x14ac:dyDescent="0.55000000000000004">
      <c r="G567">
        <f t="shared" si="59"/>
        <v>560</v>
      </c>
      <c r="H567">
        <f t="shared" si="54"/>
        <v>46</v>
      </c>
      <c r="I567">
        <f t="shared" si="55"/>
        <v>1.1900000000000001E-2</v>
      </c>
      <c r="J567">
        <f t="shared" si="56"/>
        <v>9.86298719130696E-4</v>
      </c>
      <c r="K567">
        <f t="shared" si="57"/>
        <v>0.5757653488058474</v>
      </c>
      <c r="L567">
        <f t="shared" si="58"/>
        <v>0.57576534880587238</v>
      </c>
    </row>
    <row r="568" spans="7:12" x14ac:dyDescent="0.55000000000000004">
      <c r="G568">
        <f t="shared" si="59"/>
        <v>561</v>
      </c>
      <c r="H568">
        <f t="shared" ref="H568:H631" si="60">INT(G568/12)</f>
        <v>46</v>
      </c>
      <c r="I568">
        <f t="shared" ref="I568:I631" si="61">VLOOKUP(H568,$B$7:$C$157,2,FALSE)</f>
        <v>1.1900000000000001E-2</v>
      </c>
      <c r="J568">
        <f t="shared" ref="J568:J631" si="62">(1+I568)^(1/12)-1</f>
        <v>9.86298719130696E-4</v>
      </c>
      <c r="K568">
        <f t="shared" ref="K568:K631" si="63">(1+J568)^(-G568)</f>
        <v>0.5751980317239116</v>
      </c>
      <c r="L568">
        <f t="shared" ref="L568:L631" si="64">(1+I568)^(-G568/12)</f>
        <v>0.57519803172393669</v>
      </c>
    </row>
    <row r="569" spans="7:12" x14ac:dyDescent="0.55000000000000004">
      <c r="G569">
        <f t="shared" si="59"/>
        <v>562</v>
      </c>
      <c r="H569">
        <f t="shared" si="60"/>
        <v>46</v>
      </c>
      <c r="I569">
        <f t="shared" si="61"/>
        <v>1.1900000000000001E-2</v>
      </c>
      <c r="J569">
        <f t="shared" si="62"/>
        <v>9.86298719130696E-4</v>
      </c>
      <c r="K569">
        <f t="shared" si="63"/>
        <v>0.57463127363475319</v>
      </c>
      <c r="L569">
        <f t="shared" si="64"/>
        <v>0.57463127363477828</v>
      </c>
    </row>
    <row r="570" spans="7:12" x14ac:dyDescent="0.55000000000000004">
      <c r="G570">
        <f t="shared" si="59"/>
        <v>563</v>
      </c>
      <c r="H570">
        <f t="shared" si="60"/>
        <v>46</v>
      </c>
      <c r="I570">
        <f t="shared" si="61"/>
        <v>1.1900000000000001E-2</v>
      </c>
      <c r="J570">
        <f t="shared" si="62"/>
        <v>9.86298719130696E-4</v>
      </c>
      <c r="K570">
        <f t="shared" si="63"/>
        <v>0.57406507398758144</v>
      </c>
      <c r="L570">
        <f t="shared" si="64"/>
        <v>0.57406507398760676</v>
      </c>
    </row>
    <row r="571" spans="7:12" x14ac:dyDescent="0.55000000000000004">
      <c r="G571">
        <f t="shared" si="59"/>
        <v>564</v>
      </c>
      <c r="H571">
        <f t="shared" si="60"/>
        <v>47</v>
      </c>
      <c r="I571">
        <f t="shared" si="61"/>
        <v>1.1780000000000001E-2</v>
      </c>
      <c r="J571">
        <f t="shared" si="62"/>
        <v>9.7640603497550771E-4</v>
      </c>
      <c r="K571">
        <f t="shared" si="63"/>
        <v>0.57670504599960148</v>
      </c>
      <c r="L571">
        <f t="shared" si="64"/>
        <v>0.5767050459995825</v>
      </c>
    </row>
    <row r="572" spans="7:12" x14ac:dyDescent="0.55000000000000004">
      <c r="G572">
        <f t="shared" si="59"/>
        <v>565</v>
      </c>
      <c r="H572">
        <f t="shared" si="60"/>
        <v>47</v>
      </c>
      <c r="I572">
        <f t="shared" si="61"/>
        <v>1.1780000000000001E-2</v>
      </c>
      <c r="J572">
        <f t="shared" si="62"/>
        <v>9.7640603497550771E-4</v>
      </c>
      <c r="K572">
        <f t="shared" si="63"/>
        <v>0.57614249698853581</v>
      </c>
      <c r="L572">
        <f t="shared" si="64"/>
        <v>0.57614249698851672</v>
      </c>
    </row>
    <row r="573" spans="7:12" x14ac:dyDescent="0.55000000000000004">
      <c r="G573">
        <f t="shared" si="59"/>
        <v>566</v>
      </c>
      <c r="H573">
        <f t="shared" si="60"/>
        <v>47</v>
      </c>
      <c r="I573">
        <f t="shared" si="61"/>
        <v>1.1780000000000001E-2</v>
      </c>
      <c r="J573">
        <f t="shared" si="62"/>
        <v>9.7640603497550771E-4</v>
      </c>
      <c r="K573">
        <f t="shared" si="63"/>
        <v>0.57558049671792633</v>
      </c>
      <c r="L573">
        <f t="shared" si="64"/>
        <v>0.57558049671790712</v>
      </c>
    </row>
    <row r="574" spans="7:12" x14ac:dyDescent="0.55000000000000004">
      <c r="G574">
        <f t="shared" si="59"/>
        <v>567</v>
      </c>
      <c r="H574">
        <f t="shared" si="60"/>
        <v>47</v>
      </c>
      <c r="I574">
        <f t="shared" si="61"/>
        <v>1.1780000000000001E-2</v>
      </c>
      <c r="J574">
        <f t="shared" si="62"/>
        <v>9.7640603497550771E-4</v>
      </c>
      <c r="K574">
        <f t="shared" si="63"/>
        <v>0.57501904465250198</v>
      </c>
      <c r="L574">
        <f t="shared" si="64"/>
        <v>0.57501904465248255</v>
      </c>
    </row>
    <row r="575" spans="7:12" x14ac:dyDescent="0.55000000000000004">
      <c r="G575">
        <f t="shared" si="59"/>
        <v>568</v>
      </c>
      <c r="H575">
        <f t="shared" si="60"/>
        <v>47</v>
      </c>
      <c r="I575">
        <f t="shared" si="61"/>
        <v>1.1780000000000001E-2</v>
      </c>
      <c r="J575">
        <f t="shared" si="62"/>
        <v>9.7640603497550771E-4</v>
      </c>
      <c r="K575">
        <f t="shared" si="63"/>
        <v>0.57445814025751352</v>
      </c>
      <c r="L575">
        <f t="shared" si="64"/>
        <v>0.57445814025749431</v>
      </c>
    </row>
    <row r="576" spans="7:12" x14ac:dyDescent="0.55000000000000004">
      <c r="G576">
        <f t="shared" si="59"/>
        <v>569</v>
      </c>
      <c r="H576">
        <f t="shared" si="60"/>
        <v>47</v>
      </c>
      <c r="I576">
        <f t="shared" si="61"/>
        <v>1.1780000000000001E-2</v>
      </c>
      <c r="J576">
        <f t="shared" si="62"/>
        <v>9.7640603497550771E-4</v>
      </c>
      <c r="K576">
        <f t="shared" si="63"/>
        <v>0.5738977829987344</v>
      </c>
      <c r="L576">
        <f t="shared" si="64"/>
        <v>0.5738977829987153</v>
      </c>
    </row>
    <row r="577" spans="7:12" x14ac:dyDescent="0.55000000000000004">
      <c r="G577">
        <f t="shared" si="59"/>
        <v>570</v>
      </c>
      <c r="H577">
        <f t="shared" si="60"/>
        <v>47</v>
      </c>
      <c r="I577">
        <f t="shared" si="61"/>
        <v>1.1780000000000001E-2</v>
      </c>
      <c r="J577">
        <f t="shared" si="62"/>
        <v>9.7640603497550771E-4</v>
      </c>
      <c r="K577">
        <f t="shared" si="63"/>
        <v>0.57333797234245876</v>
      </c>
      <c r="L577">
        <f t="shared" si="64"/>
        <v>0.57333797234243955</v>
      </c>
    </row>
    <row r="578" spans="7:12" x14ac:dyDescent="0.55000000000000004">
      <c r="G578">
        <f t="shared" si="59"/>
        <v>571</v>
      </c>
      <c r="H578">
        <f t="shared" si="60"/>
        <v>47</v>
      </c>
      <c r="I578">
        <f t="shared" si="61"/>
        <v>1.1780000000000001E-2</v>
      </c>
      <c r="J578">
        <f t="shared" si="62"/>
        <v>9.7640603497550771E-4</v>
      </c>
      <c r="K578">
        <f t="shared" si="63"/>
        <v>0.57277870775550088</v>
      </c>
      <c r="L578">
        <f t="shared" si="64"/>
        <v>0.57277870775548156</v>
      </c>
    </row>
    <row r="579" spans="7:12" x14ac:dyDescent="0.55000000000000004">
      <c r="G579">
        <f t="shared" si="59"/>
        <v>572</v>
      </c>
      <c r="H579">
        <f t="shared" si="60"/>
        <v>47</v>
      </c>
      <c r="I579">
        <f t="shared" si="61"/>
        <v>1.1780000000000001E-2</v>
      </c>
      <c r="J579">
        <f t="shared" si="62"/>
        <v>9.7640603497550771E-4</v>
      </c>
      <c r="K579">
        <f t="shared" si="63"/>
        <v>0.57221998870519541</v>
      </c>
      <c r="L579">
        <f t="shared" si="64"/>
        <v>0.57221998870517621</v>
      </c>
    </row>
    <row r="580" spans="7:12" x14ac:dyDescent="0.55000000000000004">
      <c r="G580">
        <f t="shared" si="59"/>
        <v>573</v>
      </c>
      <c r="H580">
        <f t="shared" si="60"/>
        <v>47</v>
      </c>
      <c r="I580">
        <f t="shared" si="61"/>
        <v>1.1780000000000001E-2</v>
      </c>
      <c r="J580">
        <f t="shared" si="62"/>
        <v>9.7640603497550771E-4</v>
      </c>
      <c r="K580">
        <f t="shared" si="63"/>
        <v>0.57166181465939681</v>
      </c>
      <c r="L580">
        <f t="shared" si="64"/>
        <v>0.57166181465937771</v>
      </c>
    </row>
    <row r="581" spans="7:12" x14ac:dyDescent="0.55000000000000004">
      <c r="G581">
        <f t="shared" si="59"/>
        <v>574</v>
      </c>
      <c r="H581">
        <f t="shared" si="60"/>
        <v>47</v>
      </c>
      <c r="I581">
        <f t="shared" si="61"/>
        <v>1.1780000000000001E-2</v>
      </c>
      <c r="J581">
        <f t="shared" si="62"/>
        <v>9.7640603497550771E-4</v>
      </c>
      <c r="K581">
        <f t="shared" si="63"/>
        <v>0.57110418508647876</v>
      </c>
      <c r="L581">
        <f t="shared" si="64"/>
        <v>0.57110418508645944</v>
      </c>
    </row>
    <row r="582" spans="7:12" x14ac:dyDescent="0.55000000000000004">
      <c r="G582">
        <f t="shared" si="59"/>
        <v>575</v>
      </c>
      <c r="H582">
        <f t="shared" si="60"/>
        <v>47</v>
      </c>
      <c r="I582">
        <f t="shared" si="61"/>
        <v>1.1780000000000001E-2</v>
      </c>
      <c r="J582">
        <f t="shared" si="62"/>
        <v>9.7640603497550771E-4</v>
      </c>
      <c r="K582">
        <f t="shared" si="63"/>
        <v>0.57054709945533288</v>
      </c>
      <c r="L582">
        <f t="shared" si="64"/>
        <v>0.57054709945531357</v>
      </c>
    </row>
    <row r="583" spans="7:12" x14ac:dyDescent="0.55000000000000004">
      <c r="G583">
        <f t="shared" si="59"/>
        <v>576</v>
      </c>
      <c r="H583">
        <f t="shared" si="60"/>
        <v>48</v>
      </c>
      <c r="I583">
        <f t="shared" si="61"/>
        <v>1.1679999999999999E-2</v>
      </c>
      <c r="J583">
        <f t="shared" si="62"/>
        <v>9.6816130989663129E-4</v>
      </c>
      <c r="K583">
        <f t="shared" si="63"/>
        <v>0.57270121631897586</v>
      </c>
      <c r="L583">
        <f t="shared" si="64"/>
        <v>0.57270121631893822</v>
      </c>
    </row>
    <row r="584" spans="7:12" x14ac:dyDescent="0.55000000000000004">
      <c r="G584">
        <f t="shared" si="59"/>
        <v>577</v>
      </c>
      <c r="H584">
        <f t="shared" si="60"/>
        <v>48</v>
      </c>
      <c r="I584">
        <f t="shared" si="61"/>
        <v>1.1679999999999999E-2</v>
      </c>
      <c r="J584">
        <f t="shared" si="62"/>
        <v>9.6816130989663129E-4</v>
      </c>
      <c r="K584">
        <f t="shared" si="63"/>
        <v>0.57214728545363724</v>
      </c>
      <c r="L584">
        <f t="shared" si="64"/>
        <v>0.57214728545360038</v>
      </c>
    </row>
    <row r="585" spans="7:12" x14ac:dyDescent="0.55000000000000004">
      <c r="G585">
        <f t="shared" ref="G585:G648" si="65">G584+1</f>
        <v>578</v>
      </c>
      <c r="H585">
        <f t="shared" si="60"/>
        <v>48</v>
      </c>
      <c r="I585">
        <f t="shared" si="61"/>
        <v>1.1679999999999999E-2</v>
      </c>
      <c r="J585">
        <f t="shared" si="62"/>
        <v>9.6816130989663129E-4</v>
      </c>
      <c r="K585">
        <f t="shared" si="63"/>
        <v>0.57159389036401353</v>
      </c>
      <c r="L585">
        <f t="shared" si="64"/>
        <v>0.57159389036397668</v>
      </c>
    </row>
    <row r="586" spans="7:12" x14ac:dyDescent="0.55000000000000004">
      <c r="G586">
        <f t="shared" si="65"/>
        <v>579</v>
      </c>
      <c r="H586">
        <f t="shared" si="60"/>
        <v>48</v>
      </c>
      <c r="I586">
        <f t="shared" si="61"/>
        <v>1.1679999999999999E-2</v>
      </c>
      <c r="J586">
        <f t="shared" si="62"/>
        <v>9.6816130989663129E-4</v>
      </c>
      <c r="K586">
        <f t="shared" si="63"/>
        <v>0.57104103053188904</v>
      </c>
      <c r="L586">
        <f t="shared" si="64"/>
        <v>0.57104103053185229</v>
      </c>
    </row>
    <row r="587" spans="7:12" x14ac:dyDescent="0.55000000000000004">
      <c r="G587">
        <f t="shared" si="65"/>
        <v>580</v>
      </c>
      <c r="H587">
        <f t="shared" si="60"/>
        <v>48</v>
      </c>
      <c r="I587">
        <f t="shared" si="61"/>
        <v>1.1679999999999999E-2</v>
      </c>
      <c r="J587">
        <f t="shared" si="62"/>
        <v>9.6816130989663129E-4</v>
      </c>
      <c r="K587">
        <f t="shared" si="63"/>
        <v>0.57048870543954955</v>
      </c>
      <c r="L587">
        <f t="shared" si="64"/>
        <v>0.57048870543951269</v>
      </c>
    </row>
    <row r="588" spans="7:12" x14ac:dyDescent="0.55000000000000004">
      <c r="G588">
        <f t="shared" si="65"/>
        <v>581</v>
      </c>
      <c r="H588">
        <f t="shared" si="60"/>
        <v>48</v>
      </c>
      <c r="I588">
        <f t="shared" si="61"/>
        <v>1.1679999999999999E-2</v>
      </c>
      <c r="J588">
        <f t="shared" si="62"/>
        <v>9.6816130989663129E-4</v>
      </c>
      <c r="K588">
        <f t="shared" si="63"/>
        <v>0.56993691456978113</v>
      </c>
      <c r="L588">
        <f t="shared" si="64"/>
        <v>0.56993691456974427</v>
      </c>
    </row>
    <row r="589" spans="7:12" x14ac:dyDescent="0.55000000000000004">
      <c r="G589">
        <f t="shared" si="65"/>
        <v>582</v>
      </c>
      <c r="H589">
        <f t="shared" si="60"/>
        <v>48</v>
      </c>
      <c r="I589">
        <f t="shared" si="61"/>
        <v>1.1679999999999999E-2</v>
      </c>
      <c r="J589">
        <f t="shared" si="62"/>
        <v>9.6816130989663129E-4</v>
      </c>
      <c r="K589">
        <f t="shared" si="63"/>
        <v>0.56938565740587077</v>
      </c>
      <c r="L589">
        <f t="shared" si="64"/>
        <v>0.5693856574058338</v>
      </c>
    </row>
    <row r="590" spans="7:12" x14ac:dyDescent="0.55000000000000004">
      <c r="G590">
        <f t="shared" si="65"/>
        <v>583</v>
      </c>
      <c r="H590">
        <f t="shared" si="60"/>
        <v>48</v>
      </c>
      <c r="I590">
        <f t="shared" si="61"/>
        <v>1.1679999999999999E-2</v>
      </c>
      <c r="J590">
        <f t="shared" si="62"/>
        <v>9.6816130989663129E-4</v>
      </c>
      <c r="K590">
        <f t="shared" si="63"/>
        <v>0.56883493343160463</v>
      </c>
      <c r="L590">
        <f t="shared" si="64"/>
        <v>0.56883493343156766</v>
      </c>
    </row>
    <row r="591" spans="7:12" x14ac:dyDescent="0.55000000000000004">
      <c r="G591">
        <f t="shared" si="65"/>
        <v>584</v>
      </c>
      <c r="H591">
        <f t="shared" si="60"/>
        <v>48</v>
      </c>
      <c r="I591">
        <f t="shared" si="61"/>
        <v>1.1679999999999999E-2</v>
      </c>
      <c r="J591">
        <f t="shared" si="62"/>
        <v>9.6816130989663129E-4</v>
      </c>
      <c r="K591">
        <f t="shared" si="63"/>
        <v>0.56828474213126867</v>
      </c>
      <c r="L591">
        <f t="shared" si="64"/>
        <v>0.56828474213123159</v>
      </c>
    </row>
    <row r="592" spans="7:12" x14ac:dyDescent="0.55000000000000004">
      <c r="G592">
        <f t="shared" si="65"/>
        <v>585</v>
      </c>
      <c r="H592">
        <f t="shared" si="60"/>
        <v>48</v>
      </c>
      <c r="I592">
        <f t="shared" si="61"/>
        <v>1.1679999999999999E-2</v>
      </c>
      <c r="J592">
        <f t="shared" si="62"/>
        <v>9.6816130989663129E-4</v>
      </c>
      <c r="K592">
        <f t="shared" si="63"/>
        <v>0.56773508298964714</v>
      </c>
      <c r="L592">
        <f t="shared" si="64"/>
        <v>0.56773508298961017</v>
      </c>
    </row>
    <row r="593" spans="7:12" x14ac:dyDescent="0.55000000000000004">
      <c r="G593">
        <f t="shared" si="65"/>
        <v>586</v>
      </c>
      <c r="H593">
        <f t="shared" si="60"/>
        <v>48</v>
      </c>
      <c r="I593">
        <f t="shared" si="61"/>
        <v>1.1679999999999999E-2</v>
      </c>
      <c r="J593">
        <f t="shared" si="62"/>
        <v>9.6816130989663129E-4</v>
      </c>
      <c r="K593">
        <f t="shared" si="63"/>
        <v>0.56718595549202311</v>
      </c>
      <c r="L593">
        <f t="shared" si="64"/>
        <v>0.56718595549198592</v>
      </c>
    </row>
    <row r="594" spans="7:12" x14ac:dyDescent="0.55000000000000004">
      <c r="G594">
        <f t="shared" si="65"/>
        <v>587</v>
      </c>
      <c r="H594">
        <f t="shared" si="60"/>
        <v>48</v>
      </c>
      <c r="I594">
        <f t="shared" si="61"/>
        <v>1.1679999999999999E-2</v>
      </c>
      <c r="J594">
        <f t="shared" si="62"/>
        <v>9.6816130989663129E-4</v>
      </c>
      <c r="K594">
        <f t="shared" si="63"/>
        <v>0.56663735912417701</v>
      </c>
      <c r="L594">
        <f t="shared" si="64"/>
        <v>0.56663735912413993</v>
      </c>
    </row>
    <row r="595" spans="7:12" x14ac:dyDescent="0.55000000000000004">
      <c r="G595">
        <f t="shared" si="65"/>
        <v>588</v>
      </c>
      <c r="H595">
        <f t="shared" si="60"/>
        <v>49</v>
      </c>
      <c r="I595">
        <f t="shared" si="61"/>
        <v>1.1639999999999999E-2</v>
      </c>
      <c r="J595">
        <f t="shared" si="62"/>
        <v>9.6486321069222392E-4</v>
      </c>
      <c r="K595">
        <f t="shared" si="63"/>
        <v>0.56718710342866108</v>
      </c>
      <c r="L595">
        <f t="shared" si="64"/>
        <v>0.56718710342870149</v>
      </c>
    </row>
    <row r="596" spans="7:12" x14ac:dyDescent="0.55000000000000004">
      <c r="G596">
        <f t="shared" si="65"/>
        <v>589</v>
      </c>
      <c r="H596">
        <f t="shared" si="60"/>
        <v>49</v>
      </c>
      <c r="I596">
        <f t="shared" si="61"/>
        <v>1.1639999999999999E-2</v>
      </c>
      <c r="J596">
        <f t="shared" si="62"/>
        <v>9.6486321069222392E-4</v>
      </c>
      <c r="K596">
        <f t="shared" si="63"/>
        <v>0.56664037297908065</v>
      </c>
      <c r="L596">
        <f t="shared" si="64"/>
        <v>0.56664037297912229</v>
      </c>
    </row>
    <row r="597" spans="7:12" x14ac:dyDescent="0.55000000000000004">
      <c r="G597">
        <f t="shared" si="65"/>
        <v>590</v>
      </c>
      <c r="H597">
        <f t="shared" si="60"/>
        <v>49</v>
      </c>
      <c r="I597">
        <f t="shared" si="61"/>
        <v>1.1639999999999999E-2</v>
      </c>
      <c r="J597">
        <f t="shared" si="62"/>
        <v>9.6486321069222392E-4</v>
      </c>
      <c r="K597">
        <f t="shared" si="63"/>
        <v>0.56609416954110314</v>
      </c>
      <c r="L597">
        <f t="shared" si="64"/>
        <v>0.56609416954114478</v>
      </c>
    </row>
    <row r="598" spans="7:12" x14ac:dyDescent="0.55000000000000004">
      <c r="G598">
        <f t="shared" si="65"/>
        <v>591</v>
      </c>
      <c r="H598">
        <f t="shared" si="60"/>
        <v>49</v>
      </c>
      <c r="I598">
        <f t="shared" si="61"/>
        <v>1.1639999999999999E-2</v>
      </c>
      <c r="J598">
        <f t="shared" si="62"/>
        <v>9.6486321069222392E-4</v>
      </c>
      <c r="K598">
        <f t="shared" si="63"/>
        <v>0.56554849260672435</v>
      </c>
      <c r="L598">
        <f t="shared" si="64"/>
        <v>0.5655484926067661</v>
      </c>
    </row>
    <row r="599" spans="7:12" x14ac:dyDescent="0.55000000000000004">
      <c r="G599">
        <f t="shared" si="65"/>
        <v>592</v>
      </c>
      <c r="H599">
        <f t="shared" si="60"/>
        <v>49</v>
      </c>
      <c r="I599">
        <f t="shared" si="61"/>
        <v>1.1639999999999999E-2</v>
      </c>
      <c r="J599">
        <f t="shared" si="62"/>
        <v>9.6486321069222392E-4</v>
      </c>
      <c r="K599">
        <f t="shared" si="63"/>
        <v>0.56500334166843036</v>
      </c>
      <c r="L599">
        <f t="shared" si="64"/>
        <v>0.56500334166847199</v>
      </c>
    </row>
    <row r="600" spans="7:12" x14ac:dyDescent="0.55000000000000004">
      <c r="G600">
        <f t="shared" si="65"/>
        <v>593</v>
      </c>
      <c r="H600">
        <f t="shared" si="60"/>
        <v>49</v>
      </c>
      <c r="I600">
        <f t="shared" si="61"/>
        <v>1.1639999999999999E-2</v>
      </c>
      <c r="J600">
        <f t="shared" si="62"/>
        <v>9.6486321069222392E-4</v>
      </c>
      <c r="K600">
        <f t="shared" si="63"/>
        <v>0.56445871621919586</v>
      </c>
      <c r="L600">
        <f t="shared" si="64"/>
        <v>0.5644587162192376</v>
      </c>
    </row>
    <row r="601" spans="7:12" x14ac:dyDescent="0.55000000000000004">
      <c r="G601">
        <f t="shared" si="65"/>
        <v>594</v>
      </c>
      <c r="H601">
        <f t="shared" si="60"/>
        <v>49</v>
      </c>
      <c r="I601">
        <f t="shared" si="61"/>
        <v>1.1639999999999999E-2</v>
      </c>
      <c r="J601">
        <f t="shared" si="62"/>
        <v>9.6486321069222392E-4</v>
      </c>
      <c r="K601">
        <f t="shared" si="63"/>
        <v>0.56391461575248458</v>
      </c>
      <c r="L601">
        <f t="shared" si="64"/>
        <v>0.56391461575252633</v>
      </c>
    </row>
    <row r="602" spans="7:12" x14ac:dyDescent="0.55000000000000004">
      <c r="G602">
        <f t="shared" si="65"/>
        <v>595</v>
      </c>
      <c r="H602">
        <f t="shared" si="60"/>
        <v>49</v>
      </c>
      <c r="I602">
        <f t="shared" si="61"/>
        <v>1.1639999999999999E-2</v>
      </c>
      <c r="J602">
        <f t="shared" si="62"/>
        <v>9.6486321069222392E-4</v>
      </c>
      <c r="K602">
        <f t="shared" si="63"/>
        <v>0.56337103976224856</v>
      </c>
      <c r="L602">
        <f t="shared" si="64"/>
        <v>0.5633710397622903</v>
      </c>
    </row>
    <row r="603" spans="7:12" x14ac:dyDescent="0.55000000000000004">
      <c r="G603">
        <f t="shared" si="65"/>
        <v>596</v>
      </c>
      <c r="H603">
        <f t="shared" si="60"/>
        <v>49</v>
      </c>
      <c r="I603">
        <f t="shared" si="61"/>
        <v>1.1639999999999999E-2</v>
      </c>
      <c r="J603">
        <f t="shared" si="62"/>
        <v>9.6486321069222392E-4</v>
      </c>
      <c r="K603">
        <f t="shared" si="63"/>
        <v>0.5628279877429273</v>
      </c>
      <c r="L603">
        <f t="shared" si="64"/>
        <v>0.56282798774296916</v>
      </c>
    </row>
    <row r="604" spans="7:12" x14ac:dyDescent="0.55000000000000004">
      <c r="G604">
        <f t="shared" si="65"/>
        <v>597</v>
      </c>
      <c r="H604">
        <f t="shared" si="60"/>
        <v>49</v>
      </c>
      <c r="I604">
        <f t="shared" si="61"/>
        <v>1.1639999999999999E-2</v>
      </c>
      <c r="J604">
        <f t="shared" si="62"/>
        <v>9.6486321069222392E-4</v>
      </c>
      <c r="K604">
        <f t="shared" si="63"/>
        <v>0.56228545918944817</v>
      </c>
      <c r="L604">
        <f t="shared" si="64"/>
        <v>0.56228545918949013</v>
      </c>
    </row>
    <row r="605" spans="7:12" x14ac:dyDescent="0.55000000000000004">
      <c r="G605">
        <f t="shared" si="65"/>
        <v>598</v>
      </c>
      <c r="H605">
        <f t="shared" si="60"/>
        <v>49</v>
      </c>
      <c r="I605">
        <f t="shared" si="61"/>
        <v>1.1639999999999999E-2</v>
      </c>
      <c r="J605">
        <f t="shared" si="62"/>
        <v>9.6486321069222392E-4</v>
      </c>
      <c r="K605">
        <f t="shared" si="63"/>
        <v>0.56174345359722511</v>
      </c>
      <c r="L605">
        <f t="shared" si="64"/>
        <v>0.56174345359726696</v>
      </c>
    </row>
    <row r="606" spans="7:12" x14ac:dyDescent="0.55000000000000004">
      <c r="G606">
        <f t="shared" si="65"/>
        <v>599</v>
      </c>
      <c r="H606">
        <f t="shared" si="60"/>
        <v>49</v>
      </c>
      <c r="I606">
        <f t="shared" si="61"/>
        <v>1.1639999999999999E-2</v>
      </c>
      <c r="J606">
        <f t="shared" si="62"/>
        <v>9.6486321069222392E-4</v>
      </c>
      <c r="K606">
        <f t="shared" si="63"/>
        <v>0.56120197046215814</v>
      </c>
      <c r="L606">
        <f t="shared" si="64"/>
        <v>0.56120197046220011</v>
      </c>
    </row>
    <row r="607" spans="7:12" x14ac:dyDescent="0.55000000000000004">
      <c r="G607">
        <f t="shared" si="65"/>
        <v>600</v>
      </c>
      <c r="H607">
        <f t="shared" si="60"/>
        <v>50</v>
      </c>
      <c r="I607">
        <f t="shared" si="61"/>
        <v>1.166E-2</v>
      </c>
      <c r="J607">
        <f t="shared" si="62"/>
        <v>9.665122752364752E-4</v>
      </c>
      <c r="K607">
        <f t="shared" si="63"/>
        <v>0.56010707857510034</v>
      </c>
      <c r="L607">
        <f t="shared" si="64"/>
        <v>0.56010707857508224</v>
      </c>
    </row>
    <row r="608" spans="7:12" x14ac:dyDescent="0.55000000000000004">
      <c r="G608">
        <f t="shared" si="65"/>
        <v>601</v>
      </c>
      <c r="H608">
        <f t="shared" si="60"/>
        <v>50</v>
      </c>
      <c r="I608">
        <f t="shared" si="61"/>
        <v>1.166E-2</v>
      </c>
      <c r="J608">
        <f t="shared" si="62"/>
        <v>9.665122752364752E-4</v>
      </c>
      <c r="K608">
        <f t="shared" si="63"/>
        <v>0.55956625092477341</v>
      </c>
      <c r="L608">
        <f t="shared" si="64"/>
        <v>0.55956625092475465</v>
      </c>
    </row>
    <row r="609" spans="7:12" x14ac:dyDescent="0.55000000000000004">
      <c r="G609">
        <f t="shared" si="65"/>
        <v>602</v>
      </c>
      <c r="H609">
        <f t="shared" si="60"/>
        <v>50</v>
      </c>
      <c r="I609">
        <f t="shared" si="61"/>
        <v>1.166E-2</v>
      </c>
      <c r="J609">
        <f t="shared" si="62"/>
        <v>9.665122752364752E-4</v>
      </c>
      <c r="K609">
        <f t="shared" si="63"/>
        <v>0.55902594548628537</v>
      </c>
      <c r="L609">
        <f t="shared" si="64"/>
        <v>0.5590259454862665</v>
      </c>
    </row>
    <row r="610" spans="7:12" x14ac:dyDescent="0.55000000000000004">
      <c r="G610">
        <f t="shared" si="65"/>
        <v>603</v>
      </c>
      <c r="H610">
        <f t="shared" si="60"/>
        <v>50</v>
      </c>
      <c r="I610">
        <f t="shared" si="61"/>
        <v>1.166E-2</v>
      </c>
      <c r="J610">
        <f t="shared" si="62"/>
        <v>9.665122752364752E-4</v>
      </c>
      <c r="K610">
        <f t="shared" si="63"/>
        <v>0.55848616175539911</v>
      </c>
      <c r="L610">
        <f t="shared" si="64"/>
        <v>0.55848616175538024</v>
      </c>
    </row>
    <row r="611" spans="7:12" x14ac:dyDescent="0.55000000000000004">
      <c r="G611">
        <f t="shared" si="65"/>
        <v>604</v>
      </c>
      <c r="H611">
        <f t="shared" si="60"/>
        <v>50</v>
      </c>
      <c r="I611">
        <f t="shared" si="61"/>
        <v>1.166E-2</v>
      </c>
      <c r="J611">
        <f t="shared" si="62"/>
        <v>9.665122752364752E-4</v>
      </c>
      <c r="K611">
        <f t="shared" si="63"/>
        <v>0.55794689922836482</v>
      </c>
      <c r="L611">
        <f t="shared" si="64"/>
        <v>0.55794689922834584</v>
      </c>
    </row>
    <row r="612" spans="7:12" x14ac:dyDescent="0.55000000000000004">
      <c r="G612">
        <f t="shared" si="65"/>
        <v>605</v>
      </c>
      <c r="H612">
        <f t="shared" si="60"/>
        <v>50</v>
      </c>
      <c r="I612">
        <f t="shared" si="61"/>
        <v>1.166E-2</v>
      </c>
      <c r="J612">
        <f t="shared" si="62"/>
        <v>9.665122752364752E-4</v>
      </c>
      <c r="K612">
        <f t="shared" si="63"/>
        <v>0.55740815740191885</v>
      </c>
      <c r="L612">
        <f t="shared" si="64"/>
        <v>0.55740815740189997</v>
      </c>
    </row>
    <row r="613" spans="7:12" x14ac:dyDescent="0.55000000000000004">
      <c r="G613">
        <f t="shared" si="65"/>
        <v>606</v>
      </c>
      <c r="H613">
        <f t="shared" si="60"/>
        <v>50</v>
      </c>
      <c r="I613">
        <f t="shared" si="61"/>
        <v>1.166E-2</v>
      </c>
      <c r="J613">
        <f t="shared" si="62"/>
        <v>9.665122752364752E-4</v>
      </c>
      <c r="K613">
        <f t="shared" si="63"/>
        <v>0.55686993577328392</v>
      </c>
      <c r="L613">
        <f t="shared" si="64"/>
        <v>0.55686993577326493</v>
      </c>
    </row>
    <row r="614" spans="7:12" x14ac:dyDescent="0.55000000000000004">
      <c r="G614">
        <f t="shared" si="65"/>
        <v>607</v>
      </c>
      <c r="H614">
        <f t="shared" si="60"/>
        <v>50</v>
      </c>
      <c r="I614">
        <f t="shared" si="61"/>
        <v>1.166E-2</v>
      </c>
      <c r="J614">
        <f t="shared" si="62"/>
        <v>9.665122752364752E-4</v>
      </c>
      <c r="K614">
        <f t="shared" si="63"/>
        <v>0.55633223384016772</v>
      </c>
      <c r="L614">
        <f t="shared" si="64"/>
        <v>0.55633223384014874</v>
      </c>
    </row>
    <row r="615" spans="7:12" x14ac:dyDescent="0.55000000000000004">
      <c r="G615">
        <f t="shared" si="65"/>
        <v>608</v>
      </c>
      <c r="H615">
        <f t="shared" si="60"/>
        <v>50</v>
      </c>
      <c r="I615">
        <f t="shared" si="61"/>
        <v>1.166E-2</v>
      </c>
      <c r="J615">
        <f t="shared" si="62"/>
        <v>9.665122752364752E-4</v>
      </c>
      <c r="K615">
        <f t="shared" si="63"/>
        <v>0.5557950511007631</v>
      </c>
      <c r="L615">
        <f t="shared" si="64"/>
        <v>0.55579505110074412</v>
      </c>
    </row>
    <row r="616" spans="7:12" x14ac:dyDescent="0.55000000000000004">
      <c r="G616">
        <f t="shared" si="65"/>
        <v>609</v>
      </c>
      <c r="H616">
        <f t="shared" si="60"/>
        <v>50</v>
      </c>
      <c r="I616">
        <f t="shared" si="61"/>
        <v>1.166E-2</v>
      </c>
      <c r="J616">
        <f t="shared" si="62"/>
        <v>9.665122752364752E-4</v>
      </c>
      <c r="K616">
        <f t="shared" si="63"/>
        <v>0.55525838705374775</v>
      </c>
      <c r="L616">
        <f t="shared" si="64"/>
        <v>0.55525838705372865</v>
      </c>
    </row>
    <row r="617" spans="7:12" x14ac:dyDescent="0.55000000000000004">
      <c r="G617">
        <f t="shared" si="65"/>
        <v>610</v>
      </c>
      <c r="H617">
        <f t="shared" si="60"/>
        <v>50</v>
      </c>
      <c r="I617">
        <f t="shared" si="61"/>
        <v>1.166E-2</v>
      </c>
      <c r="J617">
        <f t="shared" si="62"/>
        <v>9.665122752364752E-4</v>
      </c>
      <c r="K617">
        <f t="shared" si="63"/>
        <v>0.55472224119828306</v>
      </c>
      <c r="L617">
        <f t="shared" si="64"/>
        <v>0.55472224119826385</v>
      </c>
    </row>
    <row r="618" spans="7:12" x14ac:dyDescent="0.55000000000000004">
      <c r="G618">
        <f t="shared" si="65"/>
        <v>611</v>
      </c>
      <c r="H618">
        <f t="shared" si="60"/>
        <v>50</v>
      </c>
      <c r="I618">
        <f t="shared" si="61"/>
        <v>1.166E-2</v>
      </c>
      <c r="J618">
        <f t="shared" si="62"/>
        <v>9.665122752364752E-4</v>
      </c>
      <c r="K618">
        <f t="shared" si="63"/>
        <v>0.55418661303401384</v>
      </c>
      <c r="L618">
        <f t="shared" si="64"/>
        <v>0.55418661303399486</v>
      </c>
    </row>
    <row r="619" spans="7:12" x14ac:dyDescent="0.55000000000000004">
      <c r="G619">
        <f t="shared" si="65"/>
        <v>612</v>
      </c>
      <c r="H619">
        <f t="shared" si="60"/>
        <v>51</v>
      </c>
      <c r="I619">
        <f t="shared" si="61"/>
        <v>1.1769999999999999E-2</v>
      </c>
      <c r="J619">
        <f t="shared" si="62"/>
        <v>9.755815960819092E-4</v>
      </c>
      <c r="K619">
        <f t="shared" si="63"/>
        <v>0.55058997839156876</v>
      </c>
      <c r="L619">
        <f t="shared" si="64"/>
        <v>0.55058997839151669</v>
      </c>
    </row>
    <row r="620" spans="7:12" x14ac:dyDescent="0.55000000000000004">
      <c r="G620">
        <f t="shared" si="65"/>
        <v>613</v>
      </c>
      <c r="H620">
        <f t="shared" si="60"/>
        <v>51</v>
      </c>
      <c r="I620">
        <f t="shared" si="61"/>
        <v>1.1769999999999999E-2</v>
      </c>
      <c r="J620">
        <f t="shared" si="62"/>
        <v>9.755815960819092E-4</v>
      </c>
      <c r="K620">
        <f t="shared" si="63"/>
        <v>0.55005335646014308</v>
      </c>
      <c r="L620">
        <f t="shared" si="64"/>
        <v>0.5500533564600929</v>
      </c>
    </row>
    <row r="621" spans="7:12" x14ac:dyDescent="0.55000000000000004">
      <c r="G621">
        <f t="shared" si="65"/>
        <v>614</v>
      </c>
      <c r="H621">
        <f t="shared" si="60"/>
        <v>51</v>
      </c>
      <c r="I621">
        <f t="shared" si="61"/>
        <v>1.1769999999999999E-2</v>
      </c>
      <c r="J621">
        <f t="shared" si="62"/>
        <v>9.755815960819092E-4</v>
      </c>
      <c r="K621">
        <f t="shared" si="63"/>
        <v>0.54951725753696079</v>
      </c>
      <c r="L621">
        <f t="shared" si="64"/>
        <v>0.54951725753691039</v>
      </c>
    </row>
    <row r="622" spans="7:12" x14ac:dyDescent="0.55000000000000004">
      <c r="G622">
        <f t="shared" si="65"/>
        <v>615</v>
      </c>
      <c r="H622">
        <f t="shared" si="60"/>
        <v>51</v>
      </c>
      <c r="I622">
        <f t="shared" si="61"/>
        <v>1.1769999999999999E-2</v>
      </c>
      <c r="J622">
        <f t="shared" si="62"/>
        <v>9.755815960819092E-4</v>
      </c>
      <c r="K622">
        <f t="shared" si="63"/>
        <v>0.54898168111228141</v>
      </c>
      <c r="L622">
        <f t="shared" si="64"/>
        <v>0.54898168111223111</v>
      </c>
    </row>
    <row r="623" spans="7:12" x14ac:dyDescent="0.55000000000000004">
      <c r="G623">
        <f t="shared" si="65"/>
        <v>616</v>
      </c>
      <c r="H623">
        <f t="shared" si="60"/>
        <v>51</v>
      </c>
      <c r="I623">
        <f t="shared" si="61"/>
        <v>1.1769999999999999E-2</v>
      </c>
      <c r="J623">
        <f t="shared" si="62"/>
        <v>9.755815960819092E-4</v>
      </c>
      <c r="K623">
        <f t="shared" si="63"/>
        <v>0.54844662667686239</v>
      </c>
      <c r="L623">
        <f t="shared" si="64"/>
        <v>0.54844662667681188</v>
      </c>
    </row>
    <row r="624" spans="7:12" x14ac:dyDescent="0.55000000000000004">
      <c r="G624">
        <f t="shared" si="65"/>
        <v>617</v>
      </c>
      <c r="H624">
        <f t="shared" si="60"/>
        <v>51</v>
      </c>
      <c r="I624">
        <f t="shared" si="61"/>
        <v>1.1769999999999999E-2</v>
      </c>
      <c r="J624">
        <f t="shared" si="62"/>
        <v>9.755815960819092E-4</v>
      </c>
      <c r="K624">
        <f t="shared" si="63"/>
        <v>0.54791209372195648</v>
      </c>
      <c r="L624">
        <f t="shared" si="64"/>
        <v>0.54791209372190608</v>
      </c>
    </row>
    <row r="625" spans="7:12" x14ac:dyDescent="0.55000000000000004">
      <c r="G625">
        <f t="shared" si="65"/>
        <v>618</v>
      </c>
      <c r="H625">
        <f t="shared" si="60"/>
        <v>51</v>
      </c>
      <c r="I625">
        <f t="shared" si="61"/>
        <v>1.1769999999999999E-2</v>
      </c>
      <c r="J625">
        <f t="shared" si="62"/>
        <v>9.755815960819092E-4</v>
      </c>
      <c r="K625">
        <f t="shared" si="63"/>
        <v>0.54737808173931313</v>
      </c>
      <c r="L625">
        <f t="shared" si="64"/>
        <v>0.54737808173926261</v>
      </c>
    </row>
    <row r="626" spans="7:12" x14ac:dyDescent="0.55000000000000004">
      <c r="G626">
        <f t="shared" si="65"/>
        <v>619</v>
      </c>
      <c r="H626">
        <f t="shared" si="60"/>
        <v>51</v>
      </c>
      <c r="I626">
        <f t="shared" si="61"/>
        <v>1.1769999999999999E-2</v>
      </c>
      <c r="J626">
        <f t="shared" si="62"/>
        <v>9.755815960819092E-4</v>
      </c>
      <c r="K626">
        <f t="shared" si="63"/>
        <v>0.54684459022117637</v>
      </c>
      <c r="L626">
        <f t="shared" si="64"/>
        <v>0.54684459022112586</v>
      </c>
    </row>
    <row r="627" spans="7:12" x14ac:dyDescent="0.55000000000000004">
      <c r="G627">
        <f t="shared" si="65"/>
        <v>620</v>
      </c>
      <c r="H627">
        <f t="shared" si="60"/>
        <v>51</v>
      </c>
      <c r="I627">
        <f t="shared" si="61"/>
        <v>1.1769999999999999E-2</v>
      </c>
      <c r="J627">
        <f t="shared" si="62"/>
        <v>9.755815960819092E-4</v>
      </c>
      <c r="K627">
        <f t="shared" si="63"/>
        <v>0.54631161866028577</v>
      </c>
      <c r="L627">
        <f t="shared" si="64"/>
        <v>0.54631161866023514</v>
      </c>
    </row>
    <row r="628" spans="7:12" x14ac:dyDescent="0.55000000000000004">
      <c r="G628">
        <f t="shared" si="65"/>
        <v>621</v>
      </c>
      <c r="H628">
        <f t="shared" si="60"/>
        <v>51</v>
      </c>
      <c r="I628">
        <f t="shared" si="61"/>
        <v>1.1769999999999999E-2</v>
      </c>
      <c r="J628">
        <f t="shared" si="62"/>
        <v>9.755815960819092E-4</v>
      </c>
      <c r="K628">
        <f t="shared" si="63"/>
        <v>0.54577916654987468</v>
      </c>
      <c r="L628">
        <f t="shared" si="64"/>
        <v>0.54577916654982417</v>
      </c>
    </row>
    <row r="629" spans="7:12" x14ac:dyDescent="0.55000000000000004">
      <c r="G629">
        <f t="shared" si="65"/>
        <v>622</v>
      </c>
      <c r="H629">
        <f t="shared" si="60"/>
        <v>51</v>
      </c>
      <c r="I629">
        <f t="shared" si="61"/>
        <v>1.1769999999999999E-2</v>
      </c>
      <c r="J629">
        <f t="shared" si="62"/>
        <v>9.755815960819092E-4</v>
      </c>
      <c r="K629">
        <f t="shared" si="63"/>
        <v>0.5452472333836712</v>
      </c>
      <c r="L629">
        <f t="shared" si="64"/>
        <v>0.54524723338362047</v>
      </c>
    </row>
    <row r="630" spans="7:12" x14ac:dyDescent="0.55000000000000004">
      <c r="G630">
        <f t="shared" si="65"/>
        <v>623</v>
      </c>
      <c r="H630">
        <f t="shared" si="60"/>
        <v>51</v>
      </c>
      <c r="I630">
        <f t="shared" si="61"/>
        <v>1.1769999999999999E-2</v>
      </c>
      <c r="J630">
        <f t="shared" si="62"/>
        <v>9.755815960819092E-4</v>
      </c>
      <c r="K630">
        <f t="shared" si="63"/>
        <v>0.54471581865589569</v>
      </c>
      <c r="L630">
        <f t="shared" si="64"/>
        <v>0.54471581865584517</v>
      </c>
    </row>
    <row r="631" spans="7:12" x14ac:dyDescent="0.55000000000000004">
      <c r="G631">
        <f t="shared" si="65"/>
        <v>624</v>
      </c>
      <c r="H631">
        <f t="shared" si="60"/>
        <v>52</v>
      </c>
      <c r="I631">
        <f t="shared" si="61"/>
        <v>1.193E-2</v>
      </c>
      <c r="J631">
        <f t="shared" si="62"/>
        <v>9.8877172213795994E-4</v>
      </c>
      <c r="K631">
        <f t="shared" si="63"/>
        <v>0.53972867324720475</v>
      </c>
      <c r="L631">
        <f t="shared" si="64"/>
        <v>0.53972867324718399</v>
      </c>
    </row>
    <row r="632" spans="7:12" x14ac:dyDescent="0.55000000000000004">
      <c r="G632">
        <f t="shared" si="65"/>
        <v>625</v>
      </c>
      <c r="H632">
        <f t="shared" ref="H632:H695" si="66">INT(G632/12)</f>
        <v>52</v>
      </c>
      <c r="I632">
        <f t="shared" ref="I632:I695" si="67">VLOOKUP(H632,$B$7:$C$157,2,FALSE)</f>
        <v>1.193E-2</v>
      </c>
      <c r="J632">
        <f t="shared" ref="J632:J695" si="68">(1+I632)^(1/12)-1</f>
        <v>9.8877172213795994E-4</v>
      </c>
      <c r="K632">
        <f t="shared" ref="K632:K695" si="69">(1+J632)^(-G632)</f>
        <v>0.53919553195250691</v>
      </c>
      <c r="L632">
        <f t="shared" ref="L632:L695" si="70">(1+I632)^(-G632/12)</f>
        <v>0.53919553195248704</v>
      </c>
    </row>
    <row r="633" spans="7:12" x14ac:dyDescent="0.55000000000000004">
      <c r="G633">
        <f t="shared" si="65"/>
        <v>626</v>
      </c>
      <c r="H633">
        <f t="shared" si="66"/>
        <v>52</v>
      </c>
      <c r="I633">
        <f t="shared" si="67"/>
        <v>1.193E-2</v>
      </c>
      <c r="J633">
        <f t="shared" si="68"/>
        <v>9.8877172213795994E-4</v>
      </c>
      <c r="K633">
        <f t="shared" si="69"/>
        <v>0.53866291729212412</v>
      </c>
      <c r="L633">
        <f t="shared" si="70"/>
        <v>0.53866291729210436</v>
      </c>
    </row>
    <row r="634" spans="7:12" x14ac:dyDescent="0.55000000000000004">
      <c r="G634">
        <f t="shared" si="65"/>
        <v>627</v>
      </c>
      <c r="H634">
        <f t="shared" si="66"/>
        <v>52</v>
      </c>
      <c r="I634">
        <f t="shared" si="67"/>
        <v>1.193E-2</v>
      </c>
      <c r="J634">
        <f t="shared" si="68"/>
        <v>9.8877172213795994E-4</v>
      </c>
      <c r="K634">
        <f t="shared" si="69"/>
        <v>0.5381308287458495</v>
      </c>
      <c r="L634">
        <f t="shared" si="70"/>
        <v>0.53813082874582974</v>
      </c>
    </row>
    <row r="635" spans="7:12" x14ac:dyDescent="0.55000000000000004">
      <c r="G635">
        <f t="shared" si="65"/>
        <v>628</v>
      </c>
      <c r="H635">
        <f t="shared" si="66"/>
        <v>52</v>
      </c>
      <c r="I635">
        <f t="shared" si="67"/>
        <v>1.193E-2</v>
      </c>
      <c r="J635">
        <f t="shared" si="68"/>
        <v>9.8877172213795994E-4</v>
      </c>
      <c r="K635">
        <f t="shared" si="69"/>
        <v>0.53759926579399042</v>
      </c>
      <c r="L635">
        <f t="shared" si="70"/>
        <v>0.53759926579397055</v>
      </c>
    </row>
    <row r="636" spans="7:12" x14ac:dyDescent="0.55000000000000004">
      <c r="G636">
        <f t="shared" si="65"/>
        <v>629</v>
      </c>
      <c r="H636">
        <f t="shared" si="66"/>
        <v>52</v>
      </c>
      <c r="I636">
        <f t="shared" si="67"/>
        <v>1.193E-2</v>
      </c>
      <c r="J636">
        <f t="shared" si="68"/>
        <v>9.8877172213795994E-4</v>
      </c>
      <c r="K636">
        <f t="shared" si="69"/>
        <v>0.53706822791736686</v>
      </c>
      <c r="L636">
        <f t="shared" si="70"/>
        <v>0.5370682279173471</v>
      </c>
    </row>
    <row r="637" spans="7:12" x14ac:dyDescent="0.55000000000000004">
      <c r="G637">
        <f t="shared" si="65"/>
        <v>630</v>
      </c>
      <c r="H637">
        <f t="shared" si="66"/>
        <v>52</v>
      </c>
      <c r="I637">
        <f t="shared" si="67"/>
        <v>1.193E-2</v>
      </c>
      <c r="J637">
        <f t="shared" si="68"/>
        <v>9.8877172213795994E-4</v>
      </c>
      <c r="K637">
        <f t="shared" si="69"/>
        <v>0.53653771459731259</v>
      </c>
      <c r="L637">
        <f t="shared" si="70"/>
        <v>0.53653771459729271</v>
      </c>
    </row>
    <row r="638" spans="7:12" x14ac:dyDescent="0.55000000000000004">
      <c r="G638">
        <f t="shared" si="65"/>
        <v>631</v>
      </c>
      <c r="H638">
        <f t="shared" si="66"/>
        <v>52</v>
      </c>
      <c r="I638">
        <f t="shared" si="67"/>
        <v>1.193E-2</v>
      </c>
      <c r="J638">
        <f t="shared" si="68"/>
        <v>9.8877172213795994E-4</v>
      </c>
      <c r="K638">
        <f t="shared" si="69"/>
        <v>0.53600772531567298</v>
      </c>
      <c r="L638">
        <f t="shared" si="70"/>
        <v>0.53600772531565322</v>
      </c>
    </row>
    <row r="639" spans="7:12" x14ac:dyDescent="0.55000000000000004">
      <c r="G639">
        <f t="shared" si="65"/>
        <v>632</v>
      </c>
      <c r="H639">
        <f t="shared" si="66"/>
        <v>52</v>
      </c>
      <c r="I639">
        <f t="shared" si="67"/>
        <v>1.193E-2</v>
      </c>
      <c r="J639">
        <f t="shared" si="68"/>
        <v>9.8877172213795994E-4</v>
      </c>
      <c r="K639">
        <f t="shared" si="69"/>
        <v>0.53547825955480566</v>
      </c>
      <c r="L639">
        <f t="shared" si="70"/>
        <v>0.53547825955478567</v>
      </c>
    </row>
    <row r="640" spans="7:12" x14ac:dyDescent="0.55000000000000004">
      <c r="G640">
        <f t="shared" si="65"/>
        <v>633</v>
      </c>
      <c r="H640">
        <f t="shared" si="66"/>
        <v>52</v>
      </c>
      <c r="I640">
        <f t="shared" si="67"/>
        <v>1.193E-2</v>
      </c>
      <c r="J640">
        <f t="shared" si="68"/>
        <v>9.8877172213795994E-4</v>
      </c>
      <c r="K640">
        <f t="shared" si="69"/>
        <v>0.53494931679757918</v>
      </c>
      <c r="L640">
        <f t="shared" si="70"/>
        <v>0.53494931679755919</v>
      </c>
    </row>
    <row r="641" spans="7:12" x14ac:dyDescent="0.55000000000000004">
      <c r="G641">
        <f t="shared" si="65"/>
        <v>634</v>
      </c>
      <c r="H641">
        <f t="shared" si="66"/>
        <v>52</v>
      </c>
      <c r="I641">
        <f t="shared" si="67"/>
        <v>1.193E-2</v>
      </c>
      <c r="J641">
        <f t="shared" si="68"/>
        <v>9.8877172213795994E-4</v>
      </c>
      <c r="K641">
        <f t="shared" si="69"/>
        <v>0.53442089652737323</v>
      </c>
      <c r="L641">
        <f t="shared" si="70"/>
        <v>0.53442089652735336</v>
      </c>
    </row>
    <row r="642" spans="7:12" x14ac:dyDescent="0.55000000000000004">
      <c r="G642">
        <f t="shared" si="65"/>
        <v>635</v>
      </c>
      <c r="H642">
        <f t="shared" si="66"/>
        <v>52</v>
      </c>
      <c r="I642">
        <f t="shared" si="67"/>
        <v>1.193E-2</v>
      </c>
      <c r="J642">
        <f t="shared" si="68"/>
        <v>9.8877172213795994E-4</v>
      </c>
      <c r="K642">
        <f t="shared" si="69"/>
        <v>0.53389299822807801</v>
      </c>
      <c r="L642">
        <f t="shared" si="70"/>
        <v>0.53389299822805802</v>
      </c>
    </row>
    <row r="643" spans="7:12" x14ac:dyDescent="0.55000000000000004">
      <c r="G643">
        <f t="shared" si="65"/>
        <v>636</v>
      </c>
      <c r="H643">
        <f t="shared" si="66"/>
        <v>53</v>
      </c>
      <c r="I643">
        <f t="shared" si="67"/>
        <v>1.2149999999999999E-2</v>
      </c>
      <c r="J643">
        <f t="shared" si="68"/>
        <v>1.0069050242886846E-3</v>
      </c>
      <c r="K643">
        <f t="shared" si="69"/>
        <v>0.52725582860930742</v>
      </c>
      <c r="L643">
        <f t="shared" si="70"/>
        <v>0.52725582860931186</v>
      </c>
    </row>
    <row r="644" spans="7:12" x14ac:dyDescent="0.55000000000000004">
      <c r="G644">
        <f t="shared" si="65"/>
        <v>637</v>
      </c>
      <c r="H644">
        <f t="shared" si="66"/>
        <v>53</v>
      </c>
      <c r="I644">
        <f t="shared" si="67"/>
        <v>1.2149999999999999E-2</v>
      </c>
      <c r="J644">
        <f t="shared" si="68"/>
        <v>1.0069050242886846E-3</v>
      </c>
      <c r="K644">
        <f t="shared" si="69"/>
        <v>0.52672546609107951</v>
      </c>
      <c r="L644">
        <f t="shared" si="70"/>
        <v>0.5267254660910855</v>
      </c>
    </row>
    <row r="645" spans="7:12" x14ac:dyDescent="0.55000000000000004">
      <c r="G645">
        <f t="shared" si="65"/>
        <v>638</v>
      </c>
      <c r="H645">
        <f t="shared" si="66"/>
        <v>53</v>
      </c>
      <c r="I645">
        <f t="shared" si="67"/>
        <v>1.2149999999999999E-2</v>
      </c>
      <c r="J645">
        <f t="shared" si="68"/>
        <v>1.0069050242886846E-3</v>
      </c>
      <c r="K645">
        <f t="shared" si="69"/>
        <v>0.52619563706036454</v>
      </c>
      <c r="L645">
        <f t="shared" si="70"/>
        <v>0.52619563706037054</v>
      </c>
    </row>
    <row r="646" spans="7:12" x14ac:dyDescent="0.55000000000000004">
      <c r="G646">
        <f t="shared" si="65"/>
        <v>639</v>
      </c>
      <c r="H646">
        <f t="shared" si="66"/>
        <v>53</v>
      </c>
      <c r="I646">
        <f t="shared" si="67"/>
        <v>1.2149999999999999E-2</v>
      </c>
      <c r="J646">
        <f t="shared" si="68"/>
        <v>1.0069050242886846E-3</v>
      </c>
      <c r="K646">
        <f t="shared" si="69"/>
        <v>0.52566634098053178</v>
      </c>
      <c r="L646">
        <f t="shared" si="70"/>
        <v>0.52566634098053777</v>
      </c>
    </row>
    <row r="647" spans="7:12" x14ac:dyDescent="0.55000000000000004">
      <c r="G647">
        <f t="shared" si="65"/>
        <v>640</v>
      </c>
      <c r="H647">
        <f t="shared" si="66"/>
        <v>53</v>
      </c>
      <c r="I647">
        <f t="shared" si="67"/>
        <v>1.2149999999999999E-2</v>
      </c>
      <c r="J647">
        <f t="shared" si="68"/>
        <v>1.0069050242886846E-3</v>
      </c>
      <c r="K647">
        <f t="shared" si="69"/>
        <v>0.52513757731549005</v>
      </c>
      <c r="L647">
        <f t="shared" si="70"/>
        <v>0.52513757731549604</v>
      </c>
    </row>
    <row r="648" spans="7:12" x14ac:dyDescent="0.55000000000000004">
      <c r="G648">
        <f t="shared" si="65"/>
        <v>641</v>
      </c>
      <c r="H648">
        <f t="shared" si="66"/>
        <v>53</v>
      </c>
      <c r="I648">
        <f t="shared" si="67"/>
        <v>1.2149999999999999E-2</v>
      </c>
      <c r="J648">
        <f t="shared" si="68"/>
        <v>1.0069050242886846E-3</v>
      </c>
      <c r="K648">
        <f t="shared" si="69"/>
        <v>0.5246093455296873</v>
      </c>
      <c r="L648">
        <f t="shared" si="70"/>
        <v>0.5246093455296934</v>
      </c>
    </row>
    <row r="649" spans="7:12" x14ac:dyDescent="0.55000000000000004">
      <c r="G649">
        <f t="shared" ref="G649:G712" si="71">G648+1</f>
        <v>642</v>
      </c>
      <c r="H649">
        <f t="shared" si="66"/>
        <v>53</v>
      </c>
      <c r="I649">
        <f t="shared" si="67"/>
        <v>1.2149999999999999E-2</v>
      </c>
      <c r="J649">
        <f t="shared" si="68"/>
        <v>1.0069050242886846E-3</v>
      </c>
      <c r="K649">
        <f t="shared" si="69"/>
        <v>0.52408164508811061</v>
      </c>
      <c r="L649">
        <f t="shared" si="70"/>
        <v>0.52408164508811672</v>
      </c>
    </row>
    <row r="650" spans="7:12" x14ac:dyDescent="0.55000000000000004">
      <c r="G650">
        <f t="shared" si="71"/>
        <v>643</v>
      </c>
      <c r="H650">
        <f t="shared" si="66"/>
        <v>53</v>
      </c>
      <c r="I650">
        <f t="shared" si="67"/>
        <v>1.2149999999999999E-2</v>
      </c>
      <c r="J650">
        <f t="shared" si="68"/>
        <v>1.0069050242886846E-3</v>
      </c>
      <c r="K650">
        <f t="shared" si="69"/>
        <v>0.52355447545628486</v>
      </c>
      <c r="L650">
        <f t="shared" si="70"/>
        <v>0.52355447545629086</v>
      </c>
    </row>
    <row r="651" spans="7:12" x14ac:dyDescent="0.55000000000000004">
      <c r="G651">
        <f t="shared" si="71"/>
        <v>644</v>
      </c>
      <c r="H651">
        <f t="shared" si="66"/>
        <v>53</v>
      </c>
      <c r="I651">
        <f t="shared" si="67"/>
        <v>1.2149999999999999E-2</v>
      </c>
      <c r="J651">
        <f t="shared" si="68"/>
        <v>1.0069050242886846E-3</v>
      </c>
      <c r="K651">
        <f t="shared" si="69"/>
        <v>0.5230278361002727</v>
      </c>
      <c r="L651">
        <f t="shared" si="70"/>
        <v>0.5230278361002787</v>
      </c>
    </row>
    <row r="652" spans="7:12" x14ac:dyDescent="0.55000000000000004">
      <c r="G652">
        <f t="shared" si="71"/>
        <v>645</v>
      </c>
      <c r="H652">
        <f t="shared" si="66"/>
        <v>53</v>
      </c>
      <c r="I652">
        <f t="shared" si="67"/>
        <v>1.2149999999999999E-2</v>
      </c>
      <c r="J652">
        <f t="shared" si="68"/>
        <v>1.0069050242886846E-3</v>
      </c>
      <c r="K652">
        <f t="shared" si="69"/>
        <v>0.5225017264866737</v>
      </c>
      <c r="L652">
        <f t="shared" si="70"/>
        <v>0.5225017264866797</v>
      </c>
    </row>
    <row r="653" spans="7:12" x14ac:dyDescent="0.55000000000000004">
      <c r="G653">
        <f t="shared" si="71"/>
        <v>646</v>
      </c>
      <c r="H653">
        <f t="shared" si="66"/>
        <v>53</v>
      </c>
      <c r="I653">
        <f t="shared" si="67"/>
        <v>1.2149999999999999E-2</v>
      </c>
      <c r="J653">
        <f t="shared" si="68"/>
        <v>1.0069050242886846E-3</v>
      </c>
      <c r="K653">
        <f t="shared" si="69"/>
        <v>0.5219761460826241</v>
      </c>
      <c r="L653">
        <f t="shared" si="70"/>
        <v>0.52197614608263021</v>
      </c>
    </row>
    <row r="654" spans="7:12" x14ac:dyDescent="0.55000000000000004">
      <c r="G654">
        <f t="shared" si="71"/>
        <v>647</v>
      </c>
      <c r="H654">
        <f t="shared" si="66"/>
        <v>53</v>
      </c>
      <c r="I654">
        <f t="shared" si="67"/>
        <v>1.2149999999999999E-2</v>
      </c>
      <c r="J654">
        <f t="shared" si="68"/>
        <v>1.0069050242886846E-3</v>
      </c>
      <c r="K654">
        <f t="shared" si="69"/>
        <v>0.52145109435579662</v>
      </c>
      <c r="L654">
        <f t="shared" si="70"/>
        <v>0.5214510943558025</v>
      </c>
    </row>
    <row r="655" spans="7:12" x14ac:dyDescent="0.55000000000000004">
      <c r="G655">
        <f t="shared" si="71"/>
        <v>648</v>
      </c>
      <c r="H655">
        <f t="shared" si="66"/>
        <v>54</v>
      </c>
      <c r="I655">
        <f t="shared" si="67"/>
        <v>1.2409999999999999E-2</v>
      </c>
      <c r="J655">
        <f t="shared" si="68"/>
        <v>1.0283306329852415E-3</v>
      </c>
      <c r="K655">
        <f t="shared" si="69"/>
        <v>0.51375135969029262</v>
      </c>
      <c r="L655">
        <f t="shared" si="70"/>
        <v>0.51375135969027819</v>
      </c>
    </row>
    <row r="656" spans="7:12" x14ac:dyDescent="0.55000000000000004">
      <c r="G656">
        <f t="shared" si="71"/>
        <v>649</v>
      </c>
      <c r="H656">
        <f t="shared" si="66"/>
        <v>54</v>
      </c>
      <c r="I656">
        <f t="shared" si="67"/>
        <v>1.2409999999999999E-2</v>
      </c>
      <c r="J656">
        <f t="shared" si="68"/>
        <v>1.0283306329852415E-3</v>
      </c>
      <c r="K656">
        <f t="shared" si="69"/>
        <v>0.51322359614480617</v>
      </c>
      <c r="L656">
        <f t="shared" si="70"/>
        <v>0.51322359614479229</v>
      </c>
    </row>
    <row r="657" spans="7:12" x14ac:dyDescent="0.55000000000000004">
      <c r="G657">
        <f t="shared" si="71"/>
        <v>650</v>
      </c>
      <c r="H657">
        <f t="shared" si="66"/>
        <v>54</v>
      </c>
      <c r="I657">
        <f t="shared" si="67"/>
        <v>1.2409999999999999E-2</v>
      </c>
      <c r="J657">
        <f t="shared" si="68"/>
        <v>1.0283306329852415E-3</v>
      </c>
      <c r="K657">
        <f t="shared" si="69"/>
        <v>0.51269637475722285</v>
      </c>
      <c r="L657">
        <f t="shared" si="70"/>
        <v>0.51269637475720908</v>
      </c>
    </row>
    <row r="658" spans="7:12" x14ac:dyDescent="0.55000000000000004">
      <c r="G658">
        <f t="shared" si="71"/>
        <v>651</v>
      </c>
      <c r="H658">
        <f t="shared" si="66"/>
        <v>54</v>
      </c>
      <c r="I658">
        <f t="shared" si="67"/>
        <v>1.2409999999999999E-2</v>
      </c>
      <c r="J658">
        <f t="shared" si="68"/>
        <v>1.0283306329852415E-3</v>
      </c>
      <c r="K658">
        <f t="shared" si="69"/>
        <v>0.51216969497059794</v>
      </c>
      <c r="L658">
        <f t="shared" si="70"/>
        <v>0.51216969497058407</v>
      </c>
    </row>
    <row r="659" spans="7:12" x14ac:dyDescent="0.55000000000000004">
      <c r="G659">
        <f t="shared" si="71"/>
        <v>652</v>
      </c>
      <c r="H659">
        <f t="shared" si="66"/>
        <v>54</v>
      </c>
      <c r="I659">
        <f t="shared" si="67"/>
        <v>1.2409999999999999E-2</v>
      </c>
      <c r="J659">
        <f t="shared" si="68"/>
        <v>1.0283306329852415E-3</v>
      </c>
      <c r="K659">
        <f t="shared" si="69"/>
        <v>0.51164355622855839</v>
      </c>
      <c r="L659">
        <f t="shared" si="70"/>
        <v>0.51164355622854474</v>
      </c>
    </row>
    <row r="660" spans="7:12" x14ac:dyDescent="0.55000000000000004">
      <c r="G660">
        <f t="shared" si="71"/>
        <v>653</v>
      </c>
      <c r="H660">
        <f t="shared" si="66"/>
        <v>54</v>
      </c>
      <c r="I660">
        <f t="shared" si="67"/>
        <v>1.2409999999999999E-2</v>
      </c>
      <c r="J660">
        <f t="shared" si="68"/>
        <v>1.0283306329852415E-3</v>
      </c>
      <c r="K660">
        <f t="shared" si="69"/>
        <v>0.51111795797530357</v>
      </c>
      <c r="L660">
        <f t="shared" si="70"/>
        <v>0.51111795797528992</v>
      </c>
    </row>
    <row r="661" spans="7:12" x14ac:dyDescent="0.55000000000000004">
      <c r="G661">
        <f t="shared" si="71"/>
        <v>654</v>
      </c>
      <c r="H661">
        <f t="shared" si="66"/>
        <v>54</v>
      </c>
      <c r="I661">
        <f t="shared" si="67"/>
        <v>1.2409999999999999E-2</v>
      </c>
      <c r="J661">
        <f t="shared" si="68"/>
        <v>1.0283306329852415E-3</v>
      </c>
      <c r="K661">
        <f t="shared" si="69"/>
        <v>0.51059289965560306</v>
      </c>
      <c r="L661">
        <f t="shared" si="70"/>
        <v>0.51059289965558929</v>
      </c>
    </row>
    <row r="662" spans="7:12" x14ac:dyDescent="0.55000000000000004">
      <c r="G662">
        <f t="shared" si="71"/>
        <v>655</v>
      </c>
      <c r="H662">
        <f t="shared" si="66"/>
        <v>54</v>
      </c>
      <c r="I662">
        <f t="shared" si="67"/>
        <v>1.2409999999999999E-2</v>
      </c>
      <c r="J662">
        <f t="shared" si="68"/>
        <v>1.0283306329852415E-3</v>
      </c>
      <c r="K662">
        <f t="shared" si="69"/>
        <v>0.51006838071479677</v>
      </c>
      <c r="L662">
        <f t="shared" si="70"/>
        <v>0.51006838071478311</v>
      </c>
    </row>
    <row r="663" spans="7:12" x14ac:dyDescent="0.55000000000000004">
      <c r="G663">
        <f t="shared" si="71"/>
        <v>656</v>
      </c>
      <c r="H663">
        <f t="shared" si="66"/>
        <v>54</v>
      </c>
      <c r="I663">
        <f t="shared" si="67"/>
        <v>1.2409999999999999E-2</v>
      </c>
      <c r="J663">
        <f t="shared" si="68"/>
        <v>1.0283306329852415E-3</v>
      </c>
      <c r="K663">
        <f t="shared" si="69"/>
        <v>0.50954440059879491</v>
      </c>
      <c r="L663">
        <f t="shared" si="70"/>
        <v>0.50954440059878126</v>
      </c>
    </row>
    <row r="664" spans="7:12" x14ac:dyDescent="0.55000000000000004">
      <c r="G664">
        <f t="shared" si="71"/>
        <v>657</v>
      </c>
      <c r="H664">
        <f t="shared" si="66"/>
        <v>54</v>
      </c>
      <c r="I664">
        <f t="shared" si="67"/>
        <v>1.2409999999999999E-2</v>
      </c>
      <c r="J664">
        <f t="shared" si="68"/>
        <v>1.0283306329852415E-3</v>
      </c>
      <c r="K664">
        <f t="shared" si="69"/>
        <v>0.5090209587540766</v>
      </c>
      <c r="L664">
        <f t="shared" si="70"/>
        <v>0.50902095875406284</v>
      </c>
    </row>
    <row r="665" spans="7:12" x14ac:dyDescent="0.55000000000000004">
      <c r="G665">
        <f t="shared" si="71"/>
        <v>658</v>
      </c>
      <c r="H665">
        <f t="shared" si="66"/>
        <v>54</v>
      </c>
      <c r="I665">
        <f t="shared" si="67"/>
        <v>1.2409999999999999E-2</v>
      </c>
      <c r="J665">
        <f t="shared" si="68"/>
        <v>1.0283306329852415E-3</v>
      </c>
      <c r="K665">
        <f t="shared" si="69"/>
        <v>0.5084980546276896</v>
      </c>
      <c r="L665">
        <f t="shared" si="70"/>
        <v>0.50849805462767583</v>
      </c>
    </row>
    <row r="666" spans="7:12" x14ac:dyDescent="0.55000000000000004">
      <c r="G666">
        <f t="shared" si="71"/>
        <v>659</v>
      </c>
      <c r="H666">
        <f t="shared" si="66"/>
        <v>54</v>
      </c>
      <c r="I666">
        <f t="shared" si="67"/>
        <v>1.2409999999999999E-2</v>
      </c>
      <c r="J666">
        <f t="shared" si="68"/>
        <v>1.0283306329852415E-3</v>
      </c>
      <c r="K666">
        <f t="shared" si="69"/>
        <v>0.50797568766724965</v>
      </c>
      <c r="L666">
        <f t="shared" si="70"/>
        <v>0.50797568766723589</v>
      </c>
    </row>
    <row r="667" spans="7:12" x14ac:dyDescent="0.55000000000000004">
      <c r="G667">
        <f t="shared" si="71"/>
        <v>660</v>
      </c>
      <c r="H667">
        <f t="shared" si="66"/>
        <v>55</v>
      </c>
      <c r="I667">
        <f t="shared" si="67"/>
        <v>1.2699999999999999E-2</v>
      </c>
      <c r="J667">
        <f t="shared" si="68"/>
        <v>1.0522224777222977E-3</v>
      </c>
      <c r="K667">
        <f t="shared" si="69"/>
        <v>0.49952295570325533</v>
      </c>
      <c r="L667">
        <f t="shared" si="70"/>
        <v>0.49952295570327498</v>
      </c>
    </row>
    <row r="668" spans="7:12" x14ac:dyDescent="0.55000000000000004">
      <c r="G668">
        <f t="shared" si="71"/>
        <v>661</v>
      </c>
      <c r="H668">
        <f t="shared" si="66"/>
        <v>55</v>
      </c>
      <c r="I668">
        <f t="shared" si="67"/>
        <v>1.2699999999999999E-2</v>
      </c>
      <c r="J668">
        <f t="shared" si="68"/>
        <v>1.0522224777222977E-3</v>
      </c>
      <c r="K668">
        <f t="shared" si="69"/>
        <v>0.49899789889769908</v>
      </c>
      <c r="L668">
        <f t="shared" si="70"/>
        <v>0.49899789889771928</v>
      </c>
    </row>
    <row r="669" spans="7:12" x14ac:dyDescent="0.55000000000000004">
      <c r="G669">
        <f t="shared" si="71"/>
        <v>662</v>
      </c>
      <c r="H669">
        <f t="shared" si="66"/>
        <v>55</v>
      </c>
      <c r="I669">
        <f t="shared" si="67"/>
        <v>1.2699999999999999E-2</v>
      </c>
      <c r="J669">
        <f t="shared" si="68"/>
        <v>1.0522224777222977E-3</v>
      </c>
      <c r="K669">
        <f t="shared" si="69"/>
        <v>0.49847339398799834</v>
      </c>
      <c r="L669">
        <f t="shared" si="70"/>
        <v>0.49847339398801865</v>
      </c>
    </row>
    <row r="670" spans="7:12" x14ac:dyDescent="0.55000000000000004">
      <c r="G670">
        <f t="shared" si="71"/>
        <v>663</v>
      </c>
      <c r="H670">
        <f t="shared" si="66"/>
        <v>55</v>
      </c>
      <c r="I670">
        <f t="shared" si="67"/>
        <v>1.2699999999999999E-2</v>
      </c>
      <c r="J670">
        <f t="shared" si="68"/>
        <v>1.0522224777222977E-3</v>
      </c>
      <c r="K670">
        <f t="shared" si="69"/>
        <v>0.49794944039404648</v>
      </c>
      <c r="L670">
        <f t="shared" si="70"/>
        <v>0.49794944039406674</v>
      </c>
    </row>
    <row r="671" spans="7:12" x14ac:dyDescent="0.55000000000000004">
      <c r="G671">
        <f t="shared" si="71"/>
        <v>664</v>
      </c>
      <c r="H671">
        <f t="shared" si="66"/>
        <v>55</v>
      </c>
      <c r="I671">
        <f t="shared" si="67"/>
        <v>1.2699999999999999E-2</v>
      </c>
      <c r="J671">
        <f t="shared" si="68"/>
        <v>1.0522224777222977E-3</v>
      </c>
      <c r="K671">
        <f t="shared" si="69"/>
        <v>0.4974260375363464</v>
      </c>
      <c r="L671">
        <f t="shared" si="70"/>
        <v>0.49742603753636672</v>
      </c>
    </row>
    <row r="672" spans="7:12" x14ac:dyDescent="0.55000000000000004">
      <c r="G672">
        <f t="shared" si="71"/>
        <v>665</v>
      </c>
      <c r="H672">
        <f t="shared" si="66"/>
        <v>55</v>
      </c>
      <c r="I672">
        <f t="shared" si="67"/>
        <v>1.2699999999999999E-2</v>
      </c>
      <c r="J672">
        <f t="shared" si="68"/>
        <v>1.0522224777222977E-3</v>
      </c>
      <c r="K672">
        <f t="shared" si="69"/>
        <v>0.49690318483601026</v>
      </c>
      <c r="L672">
        <f t="shared" si="70"/>
        <v>0.49690318483603058</v>
      </c>
    </row>
    <row r="673" spans="7:12" x14ac:dyDescent="0.55000000000000004">
      <c r="G673">
        <f t="shared" si="71"/>
        <v>666</v>
      </c>
      <c r="H673">
        <f t="shared" si="66"/>
        <v>55</v>
      </c>
      <c r="I673">
        <f t="shared" si="67"/>
        <v>1.2699999999999999E-2</v>
      </c>
      <c r="J673">
        <f t="shared" si="68"/>
        <v>1.0522224777222977E-3</v>
      </c>
      <c r="K673">
        <f t="shared" si="69"/>
        <v>0.49638088171475825</v>
      </c>
      <c r="L673">
        <f t="shared" si="70"/>
        <v>0.49638088171477862</v>
      </c>
    </row>
    <row r="674" spans="7:12" x14ac:dyDescent="0.55000000000000004">
      <c r="G674">
        <f t="shared" si="71"/>
        <v>667</v>
      </c>
      <c r="H674">
        <f t="shared" si="66"/>
        <v>55</v>
      </c>
      <c r="I674">
        <f t="shared" si="67"/>
        <v>1.2699999999999999E-2</v>
      </c>
      <c r="J674">
        <f t="shared" si="68"/>
        <v>1.0522224777222977E-3</v>
      </c>
      <c r="K674">
        <f t="shared" si="69"/>
        <v>0.49585912759491912</v>
      </c>
      <c r="L674">
        <f t="shared" si="70"/>
        <v>0.49585912759493955</v>
      </c>
    </row>
    <row r="675" spans="7:12" x14ac:dyDescent="0.55000000000000004">
      <c r="G675">
        <f t="shared" si="71"/>
        <v>668</v>
      </c>
      <c r="H675">
        <f t="shared" si="66"/>
        <v>55</v>
      </c>
      <c r="I675">
        <f t="shared" si="67"/>
        <v>1.2699999999999999E-2</v>
      </c>
      <c r="J675">
        <f t="shared" si="68"/>
        <v>1.0522224777222977E-3</v>
      </c>
      <c r="K675">
        <f t="shared" si="69"/>
        <v>0.49533792189942827</v>
      </c>
      <c r="L675">
        <f t="shared" si="70"/>
        <v>0.49533792189944875</v>
      </c>
    </row>
    <row r="676" spans="7:12" x14ac:dyDescent="0.55000000000000004">
      <c r="G676">
        <f t="shared" si="71"/>
        <v>669</v>
      </c>
      <c r="H676">
        <f t="shared" si="66"/>
        <v>55</v>
      </c>
      <c r="I676">
        <f t="shared" si="67"/>
        <v>1.2699999999999999E-2</v>
      </c>
      <c r="J676">
        <f t="shared" si="68"/>
        <v>1.0522224777222977E-3</v>
      </c>
      <c r="K676">
        <f t="shared" si="69"/>
        <v>0.49481726405182791</v>
      </c>
      <c r="L676">
        <f t="shared" si="70"/>
        <v>0.49481726405184828</v>
      </c>
    </row>
    <row r="677" spans="7:12" x14ac:dyDescent="0.55000000000000004">
      <c r="G677">
        <f t="shared" si="71"/>
        <v>670</v>
      </c>
      <c r="H677">
        <f t="shared" si="66"/>
        <v>55</v>
      </c>
      <c r="I677">
        <f t="shared" si="67"/>
        <v>1.2699999999999999E-2</v>
      </c>
      <c r="J677">
        <f t="shared" si="68"/>
        <v>1.0522224777222977E-3</v>
      </c>
      <c r="K677">
        <f t="shared" si="69"/>
        <v>0.49429715347626607</v>
      </c>
      <c r="L677">
        <f t="shared" si="70"/>
        <v>0.4942971534762865</v>
      </c>
    </row>
    <row r="678" spans="7:12" x14ac:dyDescent="0.55000000000000004">
      <c r="G678">
        <f t="shared" si="71"/>
        <v>671</v>
      </c>
      <c r="H678">
        <f t="shared" si="66"/>
        <v>55</v>
      </c>
      <c r="I678">
        <f t="shared" si="67"/>
        <v>1.2699999999999999E-2</v>
      </c>
      <c r="J678">
        <f t="shared" si="68"/>
        <v>1.0522224777222977E-3</v>
      </c>
      <c r="K678">
        <f t="shared" si="69"/>
        <v>0.4937775895974959</v>
      </c>
      <c r="L678">
        <f t="shared" si="70"/>
        <v>0.4937775895975165</v>
      </c>
    </row>
    <row r="679" spans="7:12" x14ac:dyDescent="0.55000000000000004">
      <c r="G679">
        <f t="shared" si="71"/>
        <v>672</v>
      </c>
      <c r="H679">
        <f t="shared" si="66"/>
        <v>56</v>
      </c>
      <c r="I679">
        <f t="shared" si="67"/>
        <v>1.3010000000000001E-2</v>
      </c>
      <c r="J679">
        <f t="shared" si="68"/>
        <v>1.0777551015865861E-3</v>
      </c>
      <c r="K679">
        <f t="shared" si="69"/>
        <v>0.48487632254617102</v>
      </c>
      <c r="L679">
        <f t="shared" si="70"/>
        <v>0.48487632254613605</v>
      </c>
    </row>
    <row r="680" spans="7:12" x14ac:dyDescent="0.55000000000000004">
      <c r="G680">
        <f t="shared" si="71"/>
        <v>673</v>
      </c>
      <c r="H680">
        <f t="shared" si="66"/>
        <v>56</v>
      </c>
      <c r="I680">
        <f t="shared" si="67"/>
        <v>1.3010000000000001E-2</v>
      </c>
      <c r="J680">
        <f t="shared" si="68"/>
        <v>1.0777551015865861E-3</v>
      </c>
      <c r="K680">
        <f t="shared" si="69"/>
        <v>0.48435430722058859</v>
      </c>
      <c r="L680">
        <f t="shared" si="70"/>
        <v>0.48435430722055456</v>
      </c>
    </row>
    <row r="681" spans="7:12" x14ac:dyDescent="0.55000000000000004">
      <c r="G681">
        <f t="shared" si="71"/>
        <v>674</v>
      </c>
      <c r="H681">
        <f t="shared" si="66"/>
        <v>56</v>
      </c>
      <c r="I681">
        <f t="shared" si="67"/>
        <v>1.3010000000000001E-2</v>
      </c>
      <c r="J681">
        <f t="shared" si="68"/>
        <v>1.0777551015865861E-3</v>
      </c>
      <c r="K681">
        <f t="shared" si="69"/>
        <v>0.48383285389398917</v>
      </c>
      <c r="L681">
        <f t="shared" si="70"/>
        <v>0.48383285389395508</v>
      </c>
    </row>
    <row r="682" spans="7:12" x14ac:dyDescent="0.55000000000000004">
      <c r="G682">
        <f t="shared" si="71"/>
        <v>675</v>
      </c>
      <c r="H682">
        <f t="shared" si="66"/>
        <v>56</v>
      </c>
      <c r="I682">
        <f t="shared" si="67"/>
        <v>1.3010000000000001E-2</v>
      </c>
      <c r="J682">
        <f t="shared" si="68"/>
        <v>1.0777551015865861E-3</v>
      </c>
      <c r="K682">
        <f t="shared" si="69"/>
        <v>0.48331196196132742</v>
      </c>
      <c r="L682">
        <f t="shared" si="70"/>
        <v>0.48331196196129345</v>
      </c>
    </row>
    <row r="683" spans="7:12" x14ac:dyDescent="0.55000000000000004">
      <c r="G683">
        <f t="shared" si="71"/>
        <v>676</v>
      </c>
      <c r="H683">
        <f t="shared" si="66"/>
        <v>56</v>
      </c>
      <c r="I683">
        <f t="shared" si="67"/>
        <v>1.3010000000000001E-2</v>
      </c>
      <c r="J683">
        <f t="shared" si="68"/>
        <v>1.0777551015865861E-3</v>
      </c>
      <c r="K683">
        <f t="shared" si="69"/>
        <v>0.48279163081820997</v>
      </c>
      <c r="L683">
        <f t="shared" si="70"/>
        <v>0.48279163081817583</v>
      </c>
    </row>
    <row r="684" spans="7:12" x14ac:dyDescent="0.55000000000000004">
      <c r="G684">
        <f t="shared" si="71"/>
        <v>677</v>
      </c>
      <c r="H684">
        <f t="shared" si="66"/>
        <v>56</v>
      </c>
      <c r="I684">
        <f t="shared" si="67"/>
        <v>1.3010000000000001E-2</v>
      </c>
      <c r="J684">
        <f t="shared" si="68"/>
        <v>1.0777551015865861E-3</v>
      </c>
      <c r="K684">
        <f t="shared" si="69"/>
        <v>0.48227185986089333</v>
      </c>
      <c r="L684">
        <f t="shared" si="70"/>
        <v>0.48227185986085913</v>
      </c>
    </row>
    <row r="685" spans="7:12" x14ac:dyDescent="0.55000000000000004">
      <c r="G685">
        <f t="shared" si="71"/>
        <v>678</v>
      </c>
      <c r="H685">
        <f t="shared" si="66"/>
        <v>56</v>
      </c>
      <c r="I685">
        <f t="shared" si="67"/>
        <v>1.3010000000000001E-2</v>
      </c>
      <c r="J685">
        <f t="shared" si="68"/>
        <v>1.0777551015865861E-3</v>
      </c>
      <c r="K685">
        <f t="shared" si="69"/>
        <v>0.48175264848628424</v>
      </c>
      <c r="L685">
        <f t="shared" si="70"/>
        <v>0.48175264848625016</v>
      </c>
    </row>
    <row r="686" spans="7:12" x14ac:dyDescent="0.55000000000000004">
      <c r="G686">
        <f t="shared" si="71"/>
        <v>679</v>
      </c>
      <c r="H686">
        <f t="shared" si="66"/>
        <v>56</v>
      </c>
      <c r="I686">
        <f t="shared" si="67"/>
        <v>1.3010000000000001E-2</v>
      </c>
      <c r="J686">
        <f t="shared" si="68"/>
        <v>1.0777551015865861E-3</v>
      </c>
      <c r="K686">
        <f t="shared" si="69"/>
        <v>0.48123399609193929</v>
      </c>
      <c r="L686">
        <f t="shared" si="70"/>
        <v>0.48123399609190515</v>
      </c>
    </row>
    <row r="687" spans="7:12" x14ac:dyDescent="0.55000000000000004">
      <c r="G687">
        <f t="shared" si="71"/>
        <v>680</v>
      </c>
      <c r="H687">
        <f t="shared" si="66"/>
        <v>56</v>
      </c>
      <c r="I687">
        <f t="shared" si="67"/>
        <v>1.3010000000000001E-2</v>
      </c>
      <c r="J687">
        <f t="shared" si="68"/>
        <v>1.0777551015865861E-3</v>
      </c>
      <c r="K687">
        <f t="shared" si="69"/>
        <v>0.48071590207606313</v>
      </c>
      <c r="L687">
        <f t="shared" si="70"/>
        <v>0.48071590207602899</v>
      </c>
    </row>
    <row r="688" spans="7:12" x14ac:dyDescent="0.55000000000000004">
      <c r="G688">
        <f t="shared" si="71"/>
        <v>681</v>
      </c>
      <c r="H688">
        <f t="shared" si="66"/>
        <v>56</v>
      </c>
      <c r="I688">
        <f t="shared" si="67"/>
        <v>1.3010000000000001E-2</v>
      </c>
      <c r="J688">
        <f t="shared" si="68"/>
        <v>1.0777551015865861E-3</v>
      </c>
      <c r="K688">
        <f t="shared" si="69"/>
        <v>0.48019836583750819</v>
      </c>
      <c r="L688">
        <f t="shared" si="70"/>
        <v>0.48019836583747399</v>
      </c>
    </row>
    <row r="689" spans="7:12" x14ac:dyDescent="0.55000000000000004">
      <c r="G689">
        <f t="shared" si="71"/>
        <v>682</v>
      </c>
      <c r="H689">
        <f t="shared" si="66"/>
        <v>56</v>
      </c>
      <c r="I689">
        <f t="shared" si="67"/>
        <v>1.3010000000000001E-2</v>
      </c>
      <c r="J689">
        <f t="shared" si="68"/>
        <v>1.0777551015865861E-3</v>
      </c>
      <c r="K689">
        <f t="shared" si="69"/>
        <v>0.47968138677577438</v>
      </c>
      <c r="L689">
        <f t="shared" si="70"/>
        <v>0.47968138677574029</v>
      </c>
    </row>
    <row r="690" spans="7:12" x14ac:dyDescent="0.55000000000000004">
      <c r="G690">
        <f t="shared" si="71"/>
        <v>683</v>
      </c>
      <c r="H690">
        <f t="shared" si="66"/>
        <v>56</v>
      </c>
      <c r="I690">
        <f t="shared" si="67"/>
        <v>1.3010000000000001E-2</v>
      </c>
      <c r="J690">
        <f t="shared" si="68"/>
        <v>1.0777551015865861E-3</v>
      </c>
      <c r="K690">
        <f t="shared" si="69"/>
        <v>0.47916496429100819</v>
      </c>
      <c r="L690">
        <f t="shared" si="70"/>
        <v>0.47916496429097416</v>
      </c>
    </row>
    <row r="691" spans="7:12" x14ac:dyDescent="0.55000000000000004">
      <c r="G691">
        <f t="shared" si="71"/>
        <v>684</v>
      </c>
      <c r="H691">
        <f t="shared" si="66"/>
        <v>57</v>
      </c>
      <c r="I691">
        <f t="shared" si="67"/>
        <v>1.333E-2</v>
      </c>
      <c r="J691">
        <f t="shared" si="68"/>
        <v>1.104103846949922E-3</v>
      </c>
      <c r="K691">
        <f t="shared" si="69"/>
        <v>0.47010912778960701</v>
      </c>
      <c r="L691">
        <f t="shared" si="70"/>
        <v>0.47010912778961811</v>
      </c>
    </row>
    <row r="692" spans="7:12" x14ac:dyDescent="0.55000000000000004">
      <c r="G692">
        <f t="shared" si="71"/>
        <v>685</v>
      </c>
      <c r="H692">
        <f t="shared" si="66"/>
        <v>57</v>
      </c>
      <c r="I692">
        <f t="shared" si="67"/>
        <v>1.333E-2</v>
      </c>
      <c r="J692">
        <f t="shared" si="68"/>
        <v>1.104103846949922E-3</v>
      </c>
      <c r="K692">
        <f t="shared" si="69"/>
        <v>0.46959065094540647</v>
      </c>
      <c r="L692">
        <f t="shared" si="70"/>
        <v>0.46959065094541774</v>
      </c>
    </row>
    <row r="693" spans="7:12" x14ac:dyDescent="0.55000000000000004">
      <c r="G693">
        <f t="shared" si="71"/>
        <v>686</v>
      </c>
      <c r="H693">
        <f t="shared" si="66"/>
        <v>57</v>
      </c>
      <c r="I693">
        <f t="shared" si="67"/>
        <v>1.333E-2</v>
      </c>
      <c r="J693">
        <f t="shared" si="68"/>
        <v>1.104103846949922E-3</v>
      </c>
      <c r="K693">
        <f t="shared" si="69"/>
        <v>0.46907274592213449</v>
      </c>
      <c r="L693">
        <f t="shared" si="70"/>
        <v>0.46907274592214571</v>
      </c>
    </row>
    <row r="694" spans="7:12" x14ac:dyDescent="0.55000000000000004">
      <c r="G694">
        <f t="shared" si="71"/>
        <v>687</v>
      </c>
      <c r="H694">
        <f t="shared" si="66"/>
        <v>57</v>
      </c>
      <c r="I694">
        <f t="shared" si="67"/>
        <v>1.333E-2</v>
      </c>
      <c r="J694">
        <f t="shared" si="68"/>
        <v>1.104103846949922E-3</v>
      </c>
      <c r="K694">
        <f t="shared" si="69"/>
        <v>0.46855541208913765</v>
      </c>
      <c r="L694">
        <f t="shared" si="70"/>
        <v>0.46855541208914886</v>
      </c>
    </row>
    <row r="695" spans="7:12" x14ac:dyDescent="0.55000000000000004">
      <c r="G695">
        <f t="shared" si="71"/>
        <v>688</v>
      </c>
      <c r="H695">
        <f t="shared" si="66"/>
        <v>57</v>
      </c>
      <c r="I695">
        <f t="shared" si="67"/>
        <v>1.333E-2</v>
      </c>
      <c r="J695">
        <f t="shared" si="68"/>
        <v>1.104103846949922E-3</v>
      </c>
      <c r="K695">
        <f t="shared" si="69"/>
        <v>0.46803864881645807</v>
      </c>
      <c r="L695">
        <f t="shared" si="70"/>
        <v>0.46803864881646934</v>
      </c>
    </row>
    <row r="696" spans="7:12" x14ac:dyDescent="0.55000000000000004">
      <c r="G696">
        <f t="shared" si="71"/>
        <v>689</v>
      </c>
      <c r="H696">
        <f t="shared" ref="H696:H759" si="72">INT(G696/12)</f>
        <v>57</v>
      </c>
      <c r="I696">
        <f t="shared" ref="I696:I759" si="73">VLOOKUP(H696,$B$7:$C$157,2,FALSE)</f>
        <v>1.333E-2</v>
      </c>
      <c r="J696">
        <f t="shared" ref="J696:J759" si="74">(1+I696)^(1/12)-1</f>
        <v>1.104103846949922E-3</v>
      </c>
      <c r="K696">
        <f t="shared" ref="K696:K759" si="75">(1+J696)^(-G696)</f>
        <v>0.46752245547483279</v>
      </c>
      <c r="L696">
        <f t="shared" ref="L696:L759" si="76">(1+I696)^(-G696/12)</f>
        <v>0.46752245547484406</v>
      </c>
    </row>
    <row r="697" spans="7:12" x14ac:dyDescent="0.55000000000000004">
      <c r="G697">
        <f t="shared" si="71"/>
        <v>690</v>
      </c>
      <c r="H697">
        <f t="shared" si="72"/>
        <v>57</v>
      </c>
      <c r="I697">
        <f t="shared" si="73"/>
        <v>1.333E-2</v>
      </c>
      <c r="J697">
        <f t="shared" si="74"/>
        <v>1.104103846949922E-3</v>
      </c>
      <c r="K697">
        <f t="shared" si="75"/>
        <v>0.46700683143569277</v>
      </c>
      <c r="L697">
        <f t="shared" si="76"/>
        <v>0.46700683143570404</v>
      </c>
    </row>
    <row r="698" spans="7:12" x14ac:dyDescent="0.55000000000000004">
      <c r="G698">
        <f t="shared" si="71"/>
        <v>691</v>
      </c>
      <c r="H698">
        <f t="shared" si="72"/>
        <v>57</v>
      </c>
      <c r="I698">
        <f t="shared" si="73"/>
        <v>1.333E-2</v>
      </c>
      <c r="J698">
        <f t="shared" si="74"/>
        <v>1.104103846949922E-3</v>
      </c>
      <c r="K698">
        <f t="shared" si="75"/>
        <v>0.46649177607116205</v>
      </c>
      <c r="L698">
        <f t="shared" si="76"/>
        <v>0.46649177607117337</v>
      </c>
    </row>
    <row r="699" spans="7:12" x14ac:dyDescent="0.55000000000000004">
      <c r="G699">
        <f t="shared" si="71"/>
        <v>692</v>
      </c>
      <c r="H699">
        <f t="shared" si="72"/>
        <v>57</v>
      </c>
      <c r="I699">
        <f t="shared" si="73"/>
        <v>1.333E-2</v>
      </c>
      <c r="J699">
        <f t="shared" si="74"/>
        <v>1.104103846949922E-3</v>
      </c>
      <c r="K699">
        <f t="shared" si="75"/>
        <v>0.46597728875405736</v>
      </c>
      <c r="L699">
        <f t="shared" si="76"/>
        <v>0.46597728875406874</v>
      </c>
    </row>
    <row r="700" spans="7:12" x14ac:dyDescent="0.55000000000000004">
      <c r="G700">
        <f t="shared" si="71"/>
        <v>693</v>
      </c>
      <c r="H700">
        <f t="shared" si="72"/>
        <v>57</v>
      </c>
      <c r="I700">
        <f t="shared" si="73"/>
        <v>1.333E-2</v>
      </c>
      <c r="J700">
        <f t="shared" si="74"/>
        <v>1.104103846949922E-3</v>
      </c>
      <c r="K700">
        <f t="shared" si="75"/>
        <v>0.46546336885788708</v>
      </c>
      <c r="L700">
        <f t="shared" si="76"/>
        <v>0.46546336885789846</v>
      </c>
    </row>
    <row r="701" spans="7:12" x14ac:dyDescent="0.55000000000000004">
      <c r="G701">
        <f t="shared" si="71"/>
        <v>694</v>
      </c>
      <c r="H701">
        <f t="shared" si="72"/>
        <v>57</v>
      </c>
      <c r="I701">
        <f t="shared" si="73"/>
        <v>1.333E-2</v>
      </c>
      <c r="J701">
        <f t="shared" si="74"/>
        <v>1.104103846949922E-3</v>
      </c>
      <c r="K701">
        <f t="shared" si="75"/>
        <v>0.46495001575685058</v>
      </c>
      <c r="L701">
        <f t="shared" si="76"/>
        <v>0.46495001575686179</v>
      </c>
    </row>
    <row r="702" spans="7:12" x14ac:dyDescent="0.55000000000000004">
      <c r="G702">
        <f t="shared" si="71"/>
        <v>695</v>
      </c>
      <c r="H702">
        <f t="shared" si="72"/>
        <v>57</v>
      </c>
      <c r="I702">
        <f t="shared" si="73"/>
        <v>1.333E-2</v>
      </c>
      <c r="J702">
        <f t="shared" si="74"/>
        <v>1.104103846949922E-3</v>
      </c>
      <c r="K702">
        <f t="shared" si="75"/>
        <v>0.46443722882583721</v>
      </c>
      <c r="L702">
        <f t="shared" si="76"/>
        <v>0.46443722882584848</v>
      </c>
    </row>
    <row r="703" spans="7:12" x14ac:dyDescent="0.55000000000000004">
      <c r="G703">
        <f t="shared" si="71"/>
        <v>696</v>
      </c>
      <c r="H703">
        <f t="shared" si="72"/>
        <v>58</v>
      </c>
      <c r="I703">
        <f t="shared" si="73"/>
        <v>1.367E-2</v>
      </c>
      <c r="J703">
        <f t="shared" si="74"/>
        <v>1.1320910329637446E-3</v>
      </c>
      <c r="K703">
        <f t="shared" si="75"/>
        <v>0.45498551850743374</v>
      </c>
      <c r="L703">
        <f t="shared" si="76"/>
        <v>0.45498551850743568</v>
      </c>
    </row>
    <row r="704" spans="7:12" x14ac:dyDescent="0.55000000000000004">
      <c r="G704">
        <f t="shared" si="71"/>
        <v>697</v>
      </c>
      <c r="H704">
        <f t="shared" si="72"/>
        <v>58</v>
      </c>
      <c r="I704">
        <f t="shared" si="73"/>
        <v>1.367E-2</v>
      </c>
      <c r="J704">
        <f t="shared" si="74"/>
        <v>1.1320910329637446E-3</v>
      </c>
      <c r="K704">
        <f t="shared" si="75"/>
        <v>0.45447101594554001</v>
      </c>
      <c r="L704">
        <f t="shared" si="76"/>
        <v>0.45447101594554112</v>
      </c>
    </row>
    <row r="705" spans="7:12" x14ac:dyDescent="0.55000000000000004">
      <c r="G705">
        <f t="shared" si="71"/>
        <v>698</v>
      </c>
      <c r="H705">
        <f t="shared" si="72"/>
        <v>58</v>
      </c>
      <c r="I705">
        <f t="shared" si="73"/>
        <v>1.367E-2</v>
      </c>
      <c r="J705">
        <f t="shared" si="74"/>
        <v>1.1320910329637446E-3</v>
      </c>
      <c r="K705">
        <f t="shared" si="75"/>
        <v>0.45395709518872651</v>
      </c>
      <c r="L705">
        <f t="shared" si="76"/>
        <v>0.45395709518872773</v>
      </c>
    </row>
    <row r="706" spans="7:12" x14ac:dyDescent="0.55000000000000004">
      <c r="G706">
        <f t="shared" si="71"/>
        <v>699</v>
      </c>
      <c r="H706">
        <f t="shared" si="72"/>
        <v>58</v>
      </c>
      <c r="I706">
        <f t="shared" si="73"/>
        <v>1.367E-2</v>
      </c>
      <c r="J706">
        <f t="shared" si="74"/>
        <v>1.1320910329637446E-3</v>
      </c>
      <c r="K706">
        <f t="shared" si="75"/>
        <v>0.45344375557908212</v>
      </c>
      <c r="L706">
        <f t="shared" si="76"/>
        <v>0.45344375557908323</v>
      </c>
    </row>
    <row r="707" spans="7:12" x14ac:dyDescent="0.55000000000000004">
      <c r="G707">
        <f t="shared" si="71"/>
        <v>700</v>
      </c>
      <c r="H707">
        <f t="shared" si="72"/>
        <v>58</v>
      </c>
      <c r="I707">
        <f t="shared" si="73"/>
        <v>1.367E-2</v>
      </c>
      <c r="J707">
        <f t="shared" si="74"/>
        <v>1.1320910329637446E-3</v>
      </c>
      <c r="K707">
        <f t="shared" si="75"/>
        <v>0.45293099645943902</v>
      </c>
      <c r="L707">
        <f t="shared" si="76"/>
        <v>0.45293099645944018</v>
      </c>
    </row>
    <row r="708" spans="7:12" x14ac:dyDescent="0.55000000000000004">
      <c r="G708">
        <f t="shared" si="71"/>
        <v>701</v>
      </c>
      <c r="H708">
        <f t="shared" si="72"/>
        <v>58</v>
      </c>
      <c r="I708">
        <f t="shared" si="73"/>
        <v>1.367E-2</v>
      </c>
      <c r="J708">
        <f t="shared" si="74"/>
        <v>1.1320910329637446E-3</v>
      </c>
      <c r="K708">
        <f t="shared" si="75"/>
        <v>0.4524188171733729</v>
      </c>
      <c r="L708">
        <f t="shared" si="76"/>
        <v>0.45241881717337418</v>
      </c>
    </row>
    <row r="709" spans="7:12" x14ac:dyDescent="0.55000000000000004">
      <c r="G709">
        <f t="shared" si="71"/>
        <v>702</v>
      </c>
      <c r="H709">
        <f t="shared" si="72"/>
        <v>58</v>
      </c>
      <c r="I709">
        <f t="shared" si="73"/>
        <v>1.367E-2</v>
      </c>
      <c r="J709">
        <f t="shared" si="74"/>
        <v>1.1320910329637446E-3</v>
      </c>
      <c r="K709">
        <f t="shared" si="75"/>
        <v>0.45190721706520171</v>
      </c>
      <c r="L709">
        <f t="shared" si="76"/>
        <v>0.45190721706520304</v>
      </c>
    </row>
    <row r="710" spans="7:12" x14ac:dyDescent="0.55000000000000004">
      <c r="G710">
        <f t="shared" si="71"/>
        <v>703</v>
      </c>
      <c r="H710">
        <f t="shared" si="72"/>
        <v>58</v>
      </c>
      <c r="I710">
        <f t="shared" si="73"/>
        <v>1.367E-2</v>
      </c>
      <c r="J710">
        <f t="shared" si="74"/>
        <v>1.1320910329637446E-3</v>
      </c>
      <c r="K710">
        <f t="shared" si="75"/>
        <v>0.45139619547998511</v>
      </c>
      <c r="L710">
        <f t="shared" si="76"/>
        <v>0.45139619547998627</v>
      </c>
    </row>
    <row r="711" spans="7:12" x14ac:dyDescent="0.55000000000000004">
      <c r="G711">
        <f t="shared" si="71"/>
        <v>704</v>
      </c>
      <c r="H711">
        <f t="shared" si="72"/>
        <v>58</v>
      </c>
      <c r="I711">
        <f t="shared" si="73"/>
        <v>1.367E-2</v>
      </c>
      <c r="J711">
        <f t="shared" si="74"/>
        <v>1.1320910329637446E-3</v>
      </c>
      <c r="K711">
        <f t="shared" si="75"/>
        <v>0.45088575176352247</v>
      </c>
      <c r="L711">
        <f t="shared" si="76"/>
        <v>0.45088575176352369</v>
      </c>
    </row>
    <row r="712" spans="7:12" x14ac:dyDescent="0.55000000000000004">
      <c r="G712">
        <f t="shared" si="71"/>
        <v>705</v>
      </c>
      <c r="H712">
        <f t="shared" si="72"/>
        <v>58</v>
      </c>
      <c r="I712">
        <f t="shared" si="73"/>
        <v>1.367E-2</v>
      </c>
      <c r="J712">
        <f t="shared" si="74"/>
        <v>1.1320910329637446E-3</v>
      </c>
      <c r="K712">
        <f t="shared" si="75"/>
        <v>0.45037588526235384</v>
      </c>
      <c r="L712">
        <f t="shared" si="76"/>
        <v>0.45037588526235511</v>
      </c>
    </row>
    <row r="713" spans="7:12" x14ac:dyDescent="0.55000000000000004">
      <c r="G713">
        <f t="shared" ref="G713:G768" si="77">G712+1</f>
        <v>706</v>
      </c>
      <c r="H713">
        <f t="shared" si="72"/>
        <v>58</v>
      </c>
      <c r="I713">
        <f t="shared" si="73"/>
        <v>1.367E-2</v>
      </c>
      <c r="J713">
        <f t="shared" si="74"/>
        <v>1.1320910329637446E-3</v>
      </c>
      <c r="K713">
        <f t="shared" si="75"/>
        <v>0.44986659532375789</v>
      </c>
      <c r="L713">
        <f t="shared" si="76"/>
        <v>0.44986659532375917</v>
      </c>
    </row>
    <row r="714" spans="7:12" x14ac:dyDescent="0.55000000000000004">
      <c r="G714">
        <f t="shared" si="77"/>
        <v>707</v>
      </c>
      <c r="H714">
        <f t="shared" si="72"/>
        <v>58</v>
      </c>
      <c r="I714">
        <f t="shared" si="73"/>
        <v>1.367E-2</v>
      </c>
      <c r="J714">
        <f t="shared" si="74"/>
        <v>1.1320910329637446E-3</v>
      </c>
      <c r="K714">
        <f t="shared" si="75"/>
        <v>0.44935788129575144</v>
      </c>
      <c r="L714">
        <f t="shared" si="76"/>
        <v>0.4493578812957526</v>
      </c>
    </row>
    <row r="715" spans="7:12" x14ac:dyDescent="0.55000000000000004">
      <c r="G715">
        <f t="shared" si="77"/>
        <v>708</v>
      </c>
      <c r="H715">
        <f t="shared" si="72"/>
        <v>59</v>
      </c>
      <c r="I715">
        <f t="shared" si="73"/>
        <v>1.4019999999999999E-2</v>
      </c>
      <c r="J715">
        <f t="shared" si="74"/>
        <v>1.1608923845471963E-3</v>
      </c>
      <c r="K715">
        <f t="shared" si="75"/>
        <v>0.43980004366355713</v>
      </c>
      <c r="L715">
        <f t="shared" si="76"/>
        <v>0.43980004366354869</v>
      </c>
    </row>
    <row r="716" spans="7:12" x14ac:dyDescent="0.55000000000000004">
      <c r="G716">
        <f t="shared" si="77"/>
        <v>709</v>
      </c>
      <c r="H716">
        <f t="shared" si="72"/>
        <v>59</v>
      </c>
      <c r="I716">
        <f t="shared" si="73"/>
        <v>1.4019999999999999E-2</v>
      </c>
      <c r="J716">
        <f t="shared" si="74"/>
        <v>1.1608923845471963E-3</v>
      </c>
      <c r="K716">
        <f t="shared" si="75"/>
        <v>0.43929007516069585</v>
      </c>
      <c r="L716">
        <f t="shared" si="76"/>
        <v>0.43929007516068824</v>
      </c>
    </row>
    <row r="717" spans="7:12" x14ac:dyDescent="0.55000000000000004">
      <c r="G717">
        <f t="shared" si="77"/>
        <v>710</v>
      </c>
      <c r="H717">
        <f t="shared" si="72"/>
        <v>59</v>
      </c>
      <c r="I717">
        <f t="shared" si="73"/>
        <v>1.4019999999999999E-2</v>
      </c>
      <c r="J717">
        <f t="shared" si="74"/>
        <v>1.1608923845471963E-3</v>
      </c>
      <c r="K717">
        <f t="shared" si="75"/>
        <v>0.43878069798991309</v>
      </c>
      <c r="L717">
        <f t="shared" si="76"/>
        <v>0.43878069798990549</v>
      </c>
    </row>
    <row r="718" spans="7:12" x14ac:dyDescent="0.55000000000000004">
      <c r="G718">
        <f t="shared" si="77"/>
        <v>711</v>
      </c>
      <c r="H718">
        <f t="shared" si="72"/>
        <v>59</v>
      </c>
      <c r="I718">
        <f t="shared" si="73"/>
        <v>1.4019999999999999E-2</v>
      </c>
      <c r="J718">
        <f t="shared" si="74"/>
        <v>1.1608923845471963E-3</v>
      </c>
      <c r="K718">
        <f t="shared" si="75"/>
        <v>0.43827191146553179</v>
      </c>
      <c r="L718">
        <f t="shared" si="76"/>
        <v>0.43827191146552424</v>
      </c>
    </row>
    <row r="719" spans="7:12" x14ac:dyDescent="0.55000000000000004">
      <c r="G719">
        <f t="shared" si="77"/>
        <v>712</v>
      </c>
      <c r="H719">
        <f t="shared" si="72"/>
        <v>59</v>
      </c>
      <c r="I719">
        <f t="shared" si="73"/>
        <v>1.4019999999999999E-2</v>
      </c>
      <c r="J719">
        <f t="shared" si="74"/>
        <v>1.1608923845471963E-3</v>
      </c>
      <c r="K719">
        <f t="shared" si="75"/>
        <v>0.43776371490267024</v>
      </c>
      <c r="L719">
        <f t="shared" si="76"/>
        <v>0.43776371490266258</v>
      </c>
    </row>
    <row r="720" spans="7:12" x14ac:dyDescent="0.55000000000000004">
      <c r="G720">
        <f t="shared" si="77"/>
        <v>713</v>
      </c>
      <c r="H720">
        <f t="shared" si="72"/>
        <v>59</v>
      </c>
      <c r="I720">
        <f t="shared" si="73"/>
        <v>1.4019999999999999E-2</v>
      </c>
      <c r="J720">
        <f t="shared" si="74"/>
        <v>1.1608923845471963E-3</v>
      </c>
      <c r="K720">
        <f t="shared" si="75"/>
        <v>0.43725610761724071</v>
      </c>
      <c r="L720">
        <f t="shared" si="76"/>
        <v>0.43725610761723305</v>
      </c>
    </row>
    <row r="721" spans="7:12" x14ac:dyDescent="0.55000000000000004">
      <c r="G721">
        <f t="shared" si="77"/>
        <v>714</v>
      </c>
      <c r="H721">
        <f t="shared" si="72"/>
        <v>59</v>
      </c>
      <c r="I721">
        <f t="shared" si="73"/>
        <v>1.4019999999999999E-2</v>
      </c>
      <c r="J721">
        <f t="shared" si="74"/>
        <v>1.1608923845471963E-3</v>
      </c>
      <c r="K721">
        <f t="shared" si="75"/>
        <v>0.4367490889259486</v>
      </c>
      <c r="L721">
        <f t="shared" si="76"/>
        <v>0.436749088925941</v>
      </c>
    </row>
    <row r="722" spans="7:12" x14ac:dyDescent="0.55000000000000004">
      <c r="G722">
        <f t="shared" si="77"/>
        <v>715</v>
      </c>
      <c r="H722">
        <f t="shared" si="72"/>
        <v>59</v>
      </c>
      <c r="I722">
        <f t="shared" si="73"/>
        <v>1.4019999999999999E-2</v>
      </c>
      <c r="J722">
        <f t="shared" si="74"/>
        <v>1.1608923845471963E-3</v>
      </c>
      <c r="K722">
        <f t="shared" si="75"/>
        <v>0.43624265814629198</v>
      </c>
      <c r="L722">
        <f t="shared" si="76"/>
        <v>0.43624265814628432</v>
      </c>
    </row>
    <row r="723" spans="7:12" x14ac:dyDescent="0.55000000000000004">
      <c r="G723">
        <f t="shared" si="77"/>
        <v>716</v>
      </c>
      <c r="H723">
        <f t="shared" si="72"/>
        <v>59</v>
      </c>
      <c r="I723">
        <f t="shared" si="73"/>
        <v>1.4019999999999999E-2</v>
      </c>
      <c r="J723">
        <f t="shared" si="74"/>
        <v>1.1608923845471963E-3</v>
      </c>
      <c r="K723">
        <f t="shared" si="75"/>
        <v>0.43573681459656</v>
      </c>
      <c r="L723">
        <f t="shared" si="76"/>
        <v>0.43573681459655234</v>
      </c>
    </row>
    <row r="724" spans="7:12" x14ac:dyDescent="0.55000000000000004">
      <c r="G724">
        <f t="shared" si="77"/>
        <v>717</v>
      </c>
      <c r="H724">
        <f t="shared" si="72"/>
        <v>59</v>
      </c>
      <c r="I724">
        <f t="shared" si="73"/>
        <v>1.4019999999999999E-2</v>
      </c>
      <c r="J724">
        <f t="shared" si="74"/>
        <v>1.1608923845471963E-3</v>
      </c>
      <c r="K724">
        <f t="shared" si="75"/>
        <v>0.43523155759583237</v>
      </c>
      <c r="L724">
        <f t="shared" si="76"/>
        <v>0.43523155759582471</v>
      </c>
    </row>
    <row r="725" spans="7:12" x14ac:dyDescent="0.55000000000000004">
      <c r="G725">
        <f t="shared" si="77"/>
        <v>718</v>
      </c>
      <c r="H725">
        <f t="shared" si="72"/>
        <v>59</v>
      </c>
      <c r="I725">
        <f t="shared" si="73"/>
        <v>1.4019999999999999E-2</v>
      </c>
      <c r="J725">
        <f t="shared" si="74"/>
        <v>1.1608923845471963E-3</v>
      </c>
      <c r="K725">
        <f t="shared" si="75"/>
        <v>0.43472688646397839</v>
      </c>
      <c r="L725">
        <f t="shared" si="76"/>
        <v>0.43472688646397079</v>
      </c>
    </row>
    <row r="726" spans="7:12" x14ac:dyDescent="0.55000000000000004">
      <c r="G726">
        <f t="shared" si="77"/>
        <v>719</v>
      </c>
      <c r="H726">
        <f t="shared" si="72"/>
        <v>59</v>
      </c>
      <c r="I726">
        <f t="shared" si="73"/>
        <v>1.4019999999999999E-2</v>
      </c>
      <c r="J726">
        <f t="shared" si="74"/>
        <v>1.1608923845471963E-3</v>
      </c>
      <c r="K726">
        <f t="shared" si="75"/>
        <v>0.43422280052165613</v>
      </c>
      <c r="L726">
        <f t="shared" si="76"/>
        <v>0.43422280052164852</v>
      </c>
    </row>
    <row r="727" spans="7:12" x14ac:dyDescent="0.55000000000000004">
      <c r="G727">
        <f t="shared" si="77"/>
        <v>720</v>
      </c>
      <c r="H727">
        <f t="shared" si="72"/>
        <v>60</v>
      </c>
      <c r="I727">
        <f t="shared" si="73"/>
        <v>1.4370000000000001E-2</v>
      </c>
      <c r="J727">
        <f t="shared" si="74"/>
        <v>1.1896846248979909E-3</v>
      </c>
      <c r="K727">
        <f t="shared" si="75"/>
        <v>0.42483101203908807</v>
      </c>
      <c r="L727">
        <f t="shared" si="76"/>
        <v>0.42483101203909857</v>
      </c>
    </row>
    <row r="728" spans="7:12" x14ac:dyDescent="0.55000000000000004">
      <c r="G728">
        <f t="shared" si="77"/>
        <v>721</v>
      </c>
      <c r="H728">
        <f t="shared" si="72"/>
        <v>60</v>
      </c>
      <c r="I728">
        <f t="shared" si="73"/>
        <v>1.4370000000000001E-2</v>
      </c>
      <c r="J728">
        <f t="shared" si="74"/>
        <v>1.1896846248979909E-3</v>
      </c>
      <c r="K728">
        <f t="shared" si="75"/>
        <v>0.4243261976857598</v>
      </c>
      <c r="L728">
        <f t="shared" si="76"/>
        <v>0.42432619768577035</v>
      </c>
    </row>
    <row r="729" spans="7:12" x14ac:dyDescent="0.55000000000000004">
      <c r="G729">
        <f t="shared" si="77"/>
        <v>722</v>
      </c>
      <c r="H729">
        <f t="shared" si="72"/>
        <v>60</v>
      </c>
      <c r="I729">
        <f t="shared" si="73"/>
        <v>1.4370000000000001E-2</v>
      </c>
      <c r="J729">
        <f t="shared" si="74"/>
        <v>1.1896846248979909E-3</v>
      </c>
      <c r="K729">
        <f t="shared" si="75"/>
        <v>0.42382198318866654</v>
      </c>
      <c r="L729">
        <f t="shared" si="76"/>
        <v>0.42382198318867714</v>
      </c>
    </row>
    <row r="730" spans="7:12" x14ac:dyDescent="0.55000000000000004">
      <c r="G730">
        <f t="shared" si="77"/>
        <v>723</v>
      </c>
      <c r="H730">
        <f t="shared" si="72"/>
        <v>60</v>
      </c>
      <c r="I730">
        <f t="shared" si="73"/>
        <v>1.4370000000000001E-2</v>
      </c>
      <c r="J730">
        <f t="shared" si="74"/>
        <v>1.1896846248979909E-3</v>
      </c>
      <c r="K730">
        <f t="shared" si="75"/>
        <v>0.42331836783501625</v>
      </c>
      <c r="L730">
        <f t="shared" si="76"/>
        <v>0.42331836783502691</v>
      </c>
    </row>
    <row r="731" spans="7:12" x14ac:dyDescent="0.55000000000000004">
      <c r="G731">
        <f t="shared" si="77"/>
        <v>724</v>
      </c>
      <c r="H731">
        <f t="shared" si="72"/>
        <v>60</v>
      </c>
      <c r="I731">
        <f t="shared" si="73"/>
        <v>1.4370000000000001E-2</v>
      </c>
      <c r="J731">
        <f t="shared" si="74"/>
        <v>1.1896846248979909E-3</v>
      </c>
      <c r="K731">
        <f t="shared" si="75"/>
        <v>0.42281535091286443</v>
      </c>
      <c r="L731">
        <f t="shared" si="76"/>
        <v>0.42281535091287498</v>
      </c>
    </row>
    <row r="732" spans="7:12" x14ac:dyDescent="0.55000000000000004">
      <c r="G732">
        <f t="shared" si="77"/>
        <v>725</v>
      </c>
      <c r="H732">
        <f t="shared" si="72"/>
        <v>60</v>
      </c>
      <c r="I732">
        <f t="shared" si="73"/>
        <v>1.4370000000000001E-2</v>
      </c>
      <c r="J732">
        <f t="shared" si="74"/>
        <v>1.1896846248979909E-3</v>
      </c>
      <c r="K732">
        <f t="shared" si="75"/>
        <v>0.42231293171111212</v>
      </c>
      <c r="L732">
        <f t="shared" si="76"/>
        <v>0.42231293171112272</v>
      </c>
    </row>
    <row r="733" spans="7:12" x14ac:dyDescent="0.55000000000000004">
      <c r="G733">
        <f t="shared" si="77"/>
        <v>726</v>
      </c>
      <c r="H733">
        <f t="shared" si="72"/>
        <v>60</v>
      </c>
      <c r="I733">
        <f t="shared" si="73"/>
        <v>1.4370000000000001E-2</v>
      </c>
      <c r="J733">
        <f t="shared" si="74"/>
        <v>1.1896846248979909E-3</v>
      </c>
      <c r="K733">
        <f t="shared" si="75"/>
        <v>0.42181110951950562</v>
      </c>
      <c r="L733">
        <f t="shared" si="76"/>
        <v>0.42181110951951623</v>
      </c>
    </row>
    <row r="734" spans="7:12" x14ac:dyDescent="0.55000000000000004">
      <c r="G734">
        <f t="shared" si="77"/>
        <v>727</v>
      </c>
      <c r="H734">
        <f t="shared" si="72"/>
        <v>60</v>
      </c>
      <c r="I734">
        <f t="shared" si="73"/>
        <v>1.4370000000000001E-2</v>
      </c>
      <c r="J734">
        <f t="shared" si="74"/>
        <v>1.1896846248979909E-3</v>
      </c>
      <c r="K734">
        <f t="shared" si="75"/>
        <v>0.42130988362863503</v>
      </c>
      <c r="L734">
        <f t="shared" si="76"/>
        <v>0.42130988362864563</v>
      </c>
    </row>
    <row r="735" spans="7:12" x14ac:dyDescent="0.55000000000000004">
      <c r="G735">
        <f t="shared" si="77"/>
        <v>728</v>
      </c>
      <c r="H735">
        <f t="shared" si="72"/>
        <v>60</v>
      </c>
      <c r="I735">
        <f t="shared" si="73"/>
        <v>1.4370000000000001E-2</v>
      </c>
      <c r="J735">
        <f t="shared" si="74"/>
        <v>1.1896846248979909E-3</v>
      </c>
      <c r="K735">
        <f t="shared" si="75"/>
        <v>0.42080925332993374</v>
      </c>
      <c r="L735">
        <f t="shared" si="76"/>
        <v>0.42080925332994429</v>
      </c>
    </row>
    <row r="736" spans="7:12" x14ac:dyDescent="0.55000000000000004">
      <c r="G736">
        <f t="shared" si="77"/>
        <v>729</v>
      </c>
      <c r="H736">
        <f t="shared" si="72"/>
        <v>60</v>
      </c>
      <c r="I736">
        <f t="shared" si="73"/>
        <v>1.4370000000000001E-2</v>
      </c>
      <c r="J736">
        <f t="shared" si="74"/>
        <v>1.1896846248979909E-3</v>
      </c>
      <c r="K736">
        <f t="shared" si="75"/>
        <v>0.42030921791567655</v>
      </c>
      <c r="L736">
        <f t="shared" si="76"/>
        <v>0.42030921791568715</v>
      </c>
    </row>
    <row r="737" spans="7:12" x14ac:dyDescent="0.55000000000000004">
      <c r="G737">
        <f t="shared" si="77"/>
        <v>730</v>
      </c>
      <c r="H737">
        <f t="shared" si="72"/>
        <v>60</v>
      </c>
      <c r="I737">
        <f t="shared" si="73"/>
        <v>1.4370000000000001E-2</v>
      </c>
      <c r="J737">
        <f t="shared" si="74"/>
        <v>1.1896846248979909E-3</v>
      </c>
      <c r="K737">
        <f t="shared" si="75"/>
        <v>0.41980977667897967</v>
      </c>
      <c r="L737">
        <f t="shared" si="76"/>
        <v>0.41980977667899028</v>
      </c>
    </row>
    <row r="738" spans="7:12" x14ac:dyDescent="0.55000000000000004">
      <c r="G738">
        <f t="shared" si="77"/>
        <v>731</v>
      </c>
      <c r="H738">
        <f t="shared" si="72"/>
        <v>60</v>
      </c>
      <c r="I738">
        <f t="shared" si="73"/>
        <v>1.4370000000000001E-2</v>
      </c>
      <c r="J738">
        <f t="shared" si="74"/>
        <v>1.1896846248979909E-3</v>
      </c>
      <c r="K738">
        <f t="shared" si="75"/>
        <v>0.41931092891379917</v>
      </c>
      <c r="L738">
        <f t="shared" si="76"/>
        <v>0.41931092891380989</v>
      </c>
    </row>
    <row r="739" spans="7:12" x14ac:dyDescent="0.55000000000000004">
      <c r="G739">
        <f t="shared" si="77"/>
        <v>732</v>
      </c>
      <c r="H739">
        <f t="shared" si="72"/>
        <v>61</v>
      </c>
      <c r="I739">
        <f t="shared" si="73"/>
        <v>1.473E-2</v>
      </c>
      <c r="J739">
        <f t="shared" si="74"/>
        <v>1.2192900015992603E-3</v>
      </c>
      <c r="K739">
        <f t="shared" si="75"/>
        <v>0.40984485123032827</v>
      </c>
      <c r="L739">
        <f t="shared" si="76"/>
        <v>0.40984485123032854</v>
      </c>
    </row>
    <row r="740" spans="7:12" x14ac:dyDescent="0.55000000000000004">
      <c r="G740">
        <f t="shared" si="77"/>
        <v>733</v>
      </c>
      <c r="H740">
        <f t="shared" si="72"/>
        <v>61</v>
      </c>
      <c r="I740">
        <f t="shared" si="73"/>
        <v>1.473E-2</v>
      </c>
      <c r="J740">
        <f t="shared" si="74"/>
        <v>1.2192900015992603E-3</v>
      </c>
      <c r="K740">
        <f t="shared" si="75"/>
        <v>0.40934574006227314</v>
      </c>
      <c r="L740">
        <f t="shared" si="76"/>
        <v>0.40934574006227126</v>
      </c>
    </row>
    <row r="741" spans="7:12" x14ac:dyDescent="0.55000000000000004">
      <c r="G741">
        <f t="shared" si="77"/>
        <v>734</v>
      </c>
      <c r="H741">
        <f t="shared" si="72"/>
        <v>61</v>
      </c>
      <c r="I741">
        <f t="shared" si="73"/>
        <v>1.473E-2</v>
      </c>
      <c r="J741">
        <f t="shared" si="74"/>
        <v>1.2192900015992603E-3</v>
      </c>
      <c r="K741">
        <f t="shared" si="75"/>
        <v>0.40884723671436585</v>
      </c>
      <c r="L741">
        <f t="shared" si="76"/>
        <v>0.4088472367143639</v>
      </c>
    </row>
    <row r="742" spans="7:12" x14ac:dyDescent="0.55000000000000004">
      <c r="G742">
        <f t="shared" si="77"/>
        <v>735</v>
      </c>
      <c r="H742">
        <f t="shared" si="72"/>
        <v>61</v>
      </c>
      <c r="I742">
        <f t="shared" si="73"/>
        <v>1.473E-2</v>
      </c>
      <c r="J742">
        <f t="shared" si="74"/>
        <v>1.2192900015992603E-3</v>
      </c>
      <c r="K742">
        <f t="shared" si="75"/>
        <v>0.40834934044639992</v>
      </c>
      <c r="L742">
        <f t="shared" si="76"/>
        <v>0.40834934044639798</v>
      </c>
    </row>
    <row r="743" spans="7:12" x14ac:dyDescent="0.55000000000000004">
      <c r="G743">
        <f t="shared" si="77"/>
        <v>736</v>
      </c>
      <c r="H743">
        <f t="shared" si="72"/>
        <v>61</v>
      </c>
      <c r="I743">
        <f t="shared" si="73"/>
        <v>1.473E-2</v>
      </c>
      <c r="J743">
        <f t="shared" si="74"/>
        <v>1.2192900015992603E-3</v>
      </c>
      <c r="K743">
        <f t="shared" si="75"/>
        <v>0.40785205051907009</v>
      </c>
      <c r="L743">
        <f t="shared" si="76"/>
        <v>0.40785205051906825</v>
      </c>
    </row>
    <row r="744" spans="7:12" x14ac:dyDescent="0.55000000000000004">
      <c r="G744">
        <f t="shared" si="77"/>
        <v>737</v>
      </c>
      <c r="H744">
        <f t="shared" si="72"/>
        <v>61</v>
      </c>
      <c r="I744">
        <f t="shared" si="73"/>
        <v>1.473E-2</v>
      </c>
      <c r="J744">
        <f t="shared" si="74"/>
        <v>1.2192900015992603E-3</v>
      </c>
      <c r="K744">
        <f t="shared" si="75"/>
        <v>0.407355366193972</v>
      </c>
      <c r="L744">
        <f t="shared" si="76"/>
        <v>0.40735536619397028</v>
      </c>
    </row>
    <row r="745" spans="7:12" x14ac:dyDescent="0.55000000000000004">
      <c r="G745">
        <f t="shared" si="77"/>
        <v>738</v>
      </c>
      <c r="H745">
        <f t="shared" si="72"/>
        <v>61</v>
      </c>
      <c r="I745">
        <f t="shared" si="73"/>
        <v>1.473E-2</v>
      </c>
      <c r="J745">
        <f t="shared" si="74"/>
        <v>1.2192900015992603E-3</v>
      </c>
      <c r="K745">
        <f t="shared" si="75"/>
        <v>0.40685928673359995</v>
      </c>
      <c r="L745">
        <f t="shared" si="76"/>
        <v>0.40685928673359811</v>
      </c>
    </row>
    <row r="746" spans="7:12" x14ac:dyDescent="0.55000000000000004">
      <c r="G746">
        <f t="shared" si="77"/>
        <v>739</v>
      </c>
      <c r="H746">
        <f t="shared" si="72"/>
        <v>61</v>
      </c>
      <c r="I746">
        <f t="shared" si="73"/>
        <v>1.473E-2</v>
      </c>
      <c r="J746">
        <f t="shared" si="74"/>
        <v>1.2192900015992603E-3</v>
      </c>
      <c r="K746">
        <f t="shared" si="75"/>
        <v>0.40636381140134653</v>
      </c>
      <c r="L746">
        <f t="shared" si="76"/>
        <v>0.4063638114013447</v>
      </c>
    </row>
    <row r="747" spans="7:12" x14ac:dyDescent="0.55000000000000004">
      <c r="G747">
        <f t="shared" si="77"/>
        <v>740</v>
      </c>
      <c r="H747">
        <f t="shared" si="72"/>
        <v>61</v>
      </c>
      <c r="I747">
        <f t="shared" si="73"/>
        <v>1.473E-2</v>
      </c>
      <c r="J747">
        <f t="shared" si="74"/>
        <v>1.2192900015992603E-3</v>
      </c>
      <c r="K747">
        <f t="shared" si="75"/>
        <v>0.40586893946150143</v>
      </c>
      <c r="L747">
        <f t="shared" si="76"/>
        <v>0.4058689394614996</v>
      </c>
    </row>
    <row r="748" spans="7:12" x14ac:dyDescent="0.55000000000000004">
      <c r="G748">
        <f t="shared" si="77"/>
        <v>741</v>
      </c>
      <c r="H748">
        <f t="shared" si="72"/>
        <v>61</v>
      </c>
      <c r="I748">
        <f t="shared" si="73"/>
        <v>1.473E-2</v>
      </c>
      <c r="J748">
        <f t="shared" si="74"/>
        <v>1.2192900015992603E-3</v>
      </c>
      <c r="K748">
        <f t="shared" si="75"/>
        <v>0.40537467017925027</v>
      </c>
      <c r="L748">
        <f t="shared" si="76"/>
        <v>0.40537467017924839</v>
      </c>
    </row>
    <row r="749" spans="7:12" x14ac:dyDescent="0.55000000000000004">
      <c r="G749">
        <f t="shared" si="77"/>
        <v>742</v>
      </c>
      <c r="H749">
        <f t="shared" si="72"/>
        <v>61</v>
      </c>
      <c r="I749">
        <f t="shared" si="73"/>
        <v>1.473E-2</v>
      </c>
      <c r="J749">
        <f t="shared" si="74"/>
        <v>1.2192900015992603E-3</v>
      </c>
      <c r="K749">
        <f t="shared" si="75"/>
        <v>0.40488100282067352</v>
      </c>
      <c r="L749">
        <f t="shared" si="76"/>
        <v>0.40488100282067169</v>
      </c>
    </row>
    <row r="750" spans="7:12" x14ac:dyDescent="0.55000000000000004">
      <c r="G750">
        <f t="shared" si="77"/>
        <v>743</v>
      </c>
      <c r="H750">
        <f t="shared" si="72"/>
        <v>61</v>
      </c>
      <c r="I750">
        <f t="shared" si="73"/>
        <v>1.473E-2</v>
      </c>
      <c r="J750">
        <f t="shared" si="74"/>
        <v>1.2192900015992603E-3</v>
      </c>
      <c r="K750">
        <f t="shared" si="75"/>
        <v>0.40438793665274553</v>
      </c>
      <c r="L750">
        <f t="shared" si="76"/>
        <v>0.40438793665274364</v>
      </c>
    </row>
    <row r="751" spans="7:12" x14ac:dyDescent="0.55000000000000004">
      <c r="G751">
        <f t="shared" si="77"/>
        <v>744</v>
      </c>
      <c r="H751">
        <f t="shared" si="72"/>
        <v>62</v>
      </c>
      <c r="I751">
        <f t="shared" si="73"/>
        <v>1.508E-2</v>
      </c>
      <c r="J751">
        <f t="shared" si="74"/>
        <v>1.2480637776637327E-3</v>
      </c>
      <c r="K751">
        <f t="shared" si="75"/>
        <v>0.39535132399554723</v>
      </c>
      <c r="L751">
        <f t="shared" si="76"/>
        <v>0.39535132399554201</v>
      </c>
    </row>
    <row r="752" spans="7:12" x14ac:dyDescent="0.55000000000000004">
      <c r="G752">
        <f t="shared" si="77"/>
        <v>745</v>
      </c>
      <c r="H752">
        <f t="shared" si="72"/>
        <v>62</v>
      </c>
      <c r="I752">
        <f t="shared" si="73"/>
        <v>1.508E-2</v>
      </c>
      <c r="J752">
        <f t="shared" si="74"/>
        <v>1.2480637776637327E-3</v>
      </c>
      <c r="K752">
        <f t="shared" si="75"/>
        <v>0.39485851538519295</v>
      </c>
      <c r="L752">
        <f t="shared" si="76"/>
        <v>0.3948585153851884</v>
      </c>
    </row>
    <row r="753" spans="7:12" x14ac:dyDescent="0.55000000000000004">
      <c r="G753">
        <f t="shared" si="77"/>
        <v>746</v>
      </c>
      <c r="H753">
        <f t="shared" si="72"/>
        <v>62</v>
      </c>
      <c r="I753">
        <f t="shared" si="73"/>
        <v>1.508E-2</v>
      </c>
      <c r="J753">
        <f t="shared" si="74"/>
        <v>1.2480637776637327E-3</v>
      </c>
      <c r="K753">
        <f t="shared" si="75"/>
        <v>0.39436632106474145</v>
      </c>
      <c r="L753">
        <f t="shared" si="76"/>
        <v>0.39436632106473701</v>
      </c>
    </row>
    <row r="754" spans="7:12" x14ac:dyDescent="0.55000000000000004">
      <c r="G754">
        <f t="shared" si="77"/>
        <v>747</v>
      </c>
      <c r="H754">
        <f t="shared" si="72"/>
        <v>62</v>
      </c>
      <c r="I754">
        <f t="shared" si="73"/>
        <v>1.508E-2</v>
      </c>
      <c r="J754">
        <f t="shared" si="74"/>
        <v>1.2480637776637327E-3</v>
      </c>
      <c r="K754">
        <f t="shared" si="75"/>
        <v>0.39387474026847563</v>
      </c>
      <c r="L754">
        <f t="shared" si="76"/>
        <v>0.39387474026847114</v>
      </c>
    </row>
    <row r="755" spans="7:12" x14ac:dyDescent="0.55000000000000004">
      <c r="G755">
        <f t="shared" si="77"/>
        <v>748</v>
      </c>
      <c r="H755">
        <f t="shared" si="72"/>
        <v>62</v>
      </c>
      <c r="I755">
        <f t="shared" si="73"/>
        <v>1.508E-2</v>
      </c>
      <c r="J755">
        <f t="shared" si="74"/>
        <v>1.2480637776637327E-3</v>
      </c>
      <c r="K755">
        <f t="shared" si="75"/>
        <v>0.39338377223163262</v>
      </c>
      <c r="L755">
        <f t="shared" si="76"/>
        <v>0.39338377223162818</v>
      </c>
    </row>
    <row r="756" spans="7:12" x14ac:dyDescent="0.55000000000000004">
      <c r="G756">
        <f t="shared" si="77"/>
        <v>749</v>
      </c>
      <c r="H756">
        <f t="shared" si="72"/>
        <v>62</v>
      </c>
      <c r="I756">
        <f t="shared" si="73"/>
        <v>1.508E-2</v>
      </c>
      <c r="J756">
        <f t="shared" si="74"/>
        <v>1.2480637776637327E-3</v>
      </c>
      <c r="K756">
        <f t="shared" si="75"/>
        <v>0.39289341619040291</v>
      </c>
      <c r="L756">
        <f t="shared" si="76"/>
        <v>0.39289341619039836</v>
      </c>
    </row>
    <row r="757" spans="7:12" x14ac:dyDescent="0.55000000000000004">
      <c r="G757">
        <f t="shared" si="77"/>
        <v>750</v>
      </c>
      <c r="H757">
        <f t="shared" si="72"/>
        <v>62</v>
      </c>
      <c r="I757">
        <f t="shared" si="73"/>
        <v>1.508E-2</v>
      </c>
      <c r="J757">
        <f t="shared" si="74"/>
        <v>1.2480637776637327E-3</v>
      </c>
      <c r="K757">
        <f t="shared" si="75"/>
        <v>0.39240367138192878</v>
      </c>
      <c r="L757">
        <f t="shared" si="76"/>
        <v>0.39240367138192433</v>
      </c>
    </row>
    <row r="758" spans="7:12" x14ac:dyDescent="0.55000000000000004">
      <c r="G758">
        <f t="shared" si="77"/>
        <v>751</v>
      </c>
      <c r="H758">
        <f t="shared" si="72"/>
        <v>62</v>
      </c>
      <c r="I758">
        <f t="shared" si="73"/>
        <v>1.508E-2</v>
      </c>
      <c r="J758">
        <f t="shared" si="74"/>
        <v>1.2480637776637327E-3</v>
      </c>
      <c r="K758">
        <f t="shared" si="75"/>
        <v>0.3919145370443039</v>
      </c>
      <c r="L758">
        <f t="shared" si="76"/>
        <v>0.39191453704429946</v>
      </c>
    </row>
    <row r="759" spans="7:12" x14ac:dyDescent="0.55000000000000004">
      <c r="G759">
        <f t="shared" si="77"/>
        <v>752</v>
      </c>
      <c r="H759">
        <f t="shared" si="72"/>
        <v>62</v>
      </c>
      <c r="I759">
        <f t="shared" si="73"/>
        <v>1.508E-2</v>
      </c>
      <c r="J759">
        <f t="shared" si="74"/>
        <v>1.2480637776637327E-3</v>
      </c>
      <c r="K759">
        <f t="shared" si="75"/>
        <v>0.39142601241657143</v>
      </c>
      <c r="L759">
        <f t="shared" si="76"/>
        <v>0.39142601241656699</v>
      </c>
    </row>
    <row r="760" spans="7:12" x14ac:dyDescent="0.55000000000000004">
      <c r="G760">
        <f t="shared" si="77"/>
        <v>753</v>
      </c>
      <c r="H760">
        <f t="shared" ref="H760:H768" si="78">INT(G760/12)</f>
        <v>62</v>
      </c>
      <c r="I760">
        <f t="shared" ref="I760:I768" si="79">VLOOKUP(H760,$B$7:$C$157,2,FALSE)</f>
        <v>1.508E-2</v>
      </c>
      <c r="J760">
        <f t="shared" ref="J760:J768" si="80">(1+I760)^(1/12)-1</f>
        <v>1.2480637776637327E-3</v>
      </c>
      <c r="K760">
        <f t="shared" ref="K760:K768" si="81">(1+J760)^(-G760)</f>
        <v>0.3909380967387231</v>
      </c>
      <c r="L760">
        <f t="shared" ref="L760:L768" si="82">(1+I760)^(-G760/12)</f>
        <v>0.3909380967387186</v>
      </c>
    </row>
    <row r="761" spans="7:12" x14ac:dyDescent="0.55000000000000004">
      <c r="G761">
        <f t="shared" si="77"/>
        <v>754</v>
      </c>
      <c r="H761">
        <f t="shared" si="78"/>
        <v>62</v>
      </c>
      <c r="I761">
        <f t="shared" si="79"/>
        <v>1.508E-2</v>
      </c>
      <c r="J761">
        <f t="shared" si="80"/>
        <v>1.2480637776637327E-3</v>
      </c>
      <c r="K761">
        <f t="shared" si="81"/>
        <v>0.39045078925169779</v>
      </c>
      <c r="L761">
        <f t="shared" si="82"/>
        <v>0.39045078925169335</v>
      </c>
    </row>
    <row r="762" spans="7:12" x14ac:dyDescent="0.55000000000000004">
      <c r="G762">
        <f t="shared" si="77"/>
        <v>755</v>
      </c>
      <c r="H762">
        <f t="shared" si="78"/>
        <v>62</v>
      </c>
      <c r="I762">
        <f t="shared" si="79"/>
        <v>1.508E-2</v>
      </c>
      <c r="J762">
        <f t="shared" si="80"/>
        <v>1.2480637776637327E-3</v>
      </c>
      <c r="K762">
        <f t="shared" si="81"/>
        <v>0.38996408919738096</v>
      </c>
      <c r="L762">
        <f t="shared" si="82"/>
        <v>0.38996408919737652</v>
      </c>
    </row>
    <row r="763" spans="7:12" x14ac:dyDescent="0.55000000000000004">
      <c r="G763">
        <f t="shared" si="77"/>
        <v>756</v>
      </c>
      <c r="H763">
        <f t="shared" si="78"/>
        <v>63</v>
      </c>
      <c r="I763">
        <f t="shared" si="79"/>
        <v>1.5429999999999999E-2</v>
      </c>
      <c r="J763">
        <f t="shared" si="80"/>
        <v>1.2768284607227454E-3</v>
      </c>
      <c r="K763">
        <f t="shared" si="81"/>
        <v>0.38111024437290508</v>
      </c>
      <c r="L763">
        <f t="shared" si="82"/>
        <v>0.38111024437290003</v>
      </c>
    </row>
    <row r="764" spans="7:12" x14ac:dyDescent="0.55000000000000004">
      <c r="G764">
        <f t="shared" si="77"/>
        <v>757</v>
      </c>
      <c r="H764">
        <f t="shared" si="78"/>
        <v>63</v>
      </c>
      <c r="I764">
        <f t="shared" si="79"/>
        <v>1.5429999999999999E-2</v>
      </c>
      <c r="J764">
        <f t="shared" si="80"/>
        <v>1.2768284607227454E-3</v>
      </c>
      <c r="K764">
        <f t="shared" si="81"/>
        <v>0.38062425249447879</v>
      </c>
      <c r="L764">
        <f t="shared" si="82"/>
        <v>0.38062425249447512</v>
      </c>
    </row>
    <row r="765" spans="7:12" x14ac:dyDescent="0.55000000000000004">
      <c r="G765">
        <f t="shared" si="77"/>
        <v>758</v>
      </c>
      <c r="H765">
        <f t="shared" si="78"/>
        <v>63</v>
      </c>
      <c r="I765">
        <f t="shared" si="79"/>
        <v>1.5429999999999999E-2</v>
      </c>
      <c r="J765">
        <f t="shared" si="80"/>
        <v>1.2768284607227454E-3</v>
      </c>
      <c r="K765">
        <f t="shared" si="81"/>
        <v>0.38013888035301685</v>
      </c>
      <c r="L765">
        <f t="shared" si="82"/>
        <v>0.38013888035301313</v>
      </c>
    </row>
    <row r="766" spans="7:12" x14ac:dyDescent="0.55000000000000004">
      <c r="G766">
        <f t="shared" si="77"/>
        <v>759</v>
      </c>
      <c r="H766">
        <f t="shared" si="78"/>
        <v>63</v>
      </c>
      <c r="I766">
        <f t="shared" si="79"/>
        <v>1.5429999999999999E-2</v>
      </c>
      <c r="J766">
        <f t="shared" si="80"/>
        <v>1.2768284607227454E-3</v>
      </c>
      <c r="K766">
        <f t="shared" si="81"/>
        <v>0.37965412715823033</v>
      </c>
      <c r="L766">
        <f t="shared" si="82"/>
        <v>0.37965412715822666</v>
      </c>
    </row>
    <row r="767" spans="7:12" x14ac:dyDescent="0.55000000000000004">
      <c r="G767">
        <f t="shared" si="77"/>
        <v>760</v>
      </c>
      <c r="H767">
        <f t="shared" si="78"/>
        <v>63</v>
      </c>
      <c r="I767">
        <f t="shared" si="79"/>
        <v>1.5429999999999999E-2</v>
      </c>
      <c r="J767">
        <f t="shared" si="80"/>
        <v>1.2768284607227454E-3</v>
      </c>
      <c r="K767">
        <f t="shared" si="81"/>
        <v>0.37916999212083857</v>
      </c>
      <c r="L767">
        <f t="shared" si="82"/>
        <v>0.3791699921208348</v>
      </c>
    </row>
    <row r="768" spans="7:12" x14ac:dyDescent="0.55000000000000004">
      <c r="G768">
        <f t="shared" si="77"/>
        <v>761</v>
      </c>
      <c r="H768">
        <f t="shared" si="78"/>
        <v>63</v>
      </c>
      <c r="I768">
        <f t="shared" si="79"/>
        <v>1.5429999999999999E-2</v>
      </c>
      <c r="J768">
        <f t="shared" si="80"/>
        <v>1.2768284607227454E-3</v>
      </c>
      <c r="K768">
        <f t="shared" si="81"/>
        <v>0.37868647445256676</v>
      </c>
      <c r="L768">
        <f t="shared" si="82"/>
        <v>0.37868647445256304</v>
      </c>
    </row>
  </sheetData>
  <phoneticPr fontId="5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C1:T1005"/>
  <sheetViews>
    <sheetView workbookViewId="0">
      <selection activeCell="M17" sqref="M17"/>
    </sheetView>
  </sheetViews>
  <sheetFormatPr defaultRowHeight="18" x14ac:dyDescent="0.55000000000000004"/>
  <cols>
    <col min="16" max="16" width="13.75" customWidth="1"/>
    <col min="17" max="17" width="9.9140625" customWidth="1"/>
    <col min="18" max="18" width="20.9140625" bestFit="1" customWidth="1"/>
    <col min="20" max="20" width="16.4140625" bestFit="1" customWidth="1"/>
  </cols>
  <sheetData>
    <row r="1" spans="3:20" x14ac:dyDescent="0.55000000000000004">
      <c r="O1" s="14" t="s">
        <v>62</v>
      </c>
      <c r="P1" s="6">
        <v>0.02</v>
      </c>
      <c r="R1" s="15"/>
    </row>
    <row r="2" spans="3:20" x14ac:dyDescent="0.55000000000000004">
      <c r="O2" t="s">
        <v>63</v>
      </c>
      <c r="P2" s="6">
        <v>0.03</v>
      </c>
    </row>
    <row r="3" spans="3:20" x14ac:dyDescent="0.55000000000000004">
      <c r="D3" s="13" t="s">
        <v>60</v>
      </c>
      <c r="O3" s="14" t="s">
        <v>66</v>
      </c>
      <c r="P3">
        <f>saving_model!$F$9</f>
        <v>1</v>
      </c>
    </row>
    <row r="5" spans="3:20" x14ac:dyDescent="0.55000000000000004">
      <c r="C5" t="s">
        <v>61</v>
      </c>
      <c r="D5">
        <v>1</v>
      </c>
      <c r="E5">
        <f>D5+1</f>
        <v>2</v>
      </c>
      <c r="F5">
        <f t="shared" ref="F5:M5" si="0">E5+1</f>
        <v>3</v>
      </c>
      <c r="G5">
        <f t="shared" si="0"/>
        <v>4</v>
      </c>
      <c r="H5">
        <f t="shared" si="0"/>
        <v>5</v>
      </c>
      <c r="I5">
        <f t="shared" si="0"/>
        <v>6</v>
      </c>
      <c r="J5">
        <f t="shared" si="0"/>
        <v>7</v>
      </c>
      <c r="K5">
        <f t="shared" si="0"/>
        <v>8</v>
      </c>
      <c r="L5">
        <f t="shared" si="0"/>
        <v>9</v>
      </c>
      <c r="M5">
        <f t="shared" si="0"/>
        <v>10</v>
      </c>
      <c r="P5" t="s">
        <v>65</v>
      </c>
      <c r="Q5" t="s">
        <v>64</v>
      </c>
    </row>
    <row r="6" spans="3:20" x14ac:dyDescent="0.55000000000000004">
      <c r="C6">
        <v>0</v>
      </c>
      <c r="D6">
        <v>-0.44330390652468021</v>
      </c>
      <c r="E6">
        <v>-2.4095640332338437</v>
      </c>
      <c r="F6">
        <v>1.3056923399366973</v>
      </c>
      <c r="G6">
        <v>0.77810424088031116</v>
      </c>
      <c r="H6">
        <v>0.50036082094896361</v>
      </c>
      <c r="I6">
        <v>-1.2279328469049959</v>
      </c>
      <c r="J6">
        <v>1.285047247577416</v>
      </c>
      <c r="K6">
        <v>0.50362663135262353</v>
      </c>
      <c r="L6">
        <v>-1.7241499091850916</v>
      </c>
      <c r="M6">
        <v>-0.82575388777905168</v>
      </c>
      <c r="P6" s="16">
        <f t="shared" ref="P6:P69" si="1">$P$1*1/12+$P$2*SQRT(1/12)*INDEX(D6:M6,1,$P$3)</f>
        <v>-2.1724577798058848E-3</v>
      </c>
      <c r="Q6" s="16">
        <f>EXP(P6)-1</f>
        <v>-2.1700997013210932E-3</v>
      </c>
      <c r="R6" s="16"/>
      <c r="T6" s="17"/>
    </row>
    <row r="7" spans="3:20" x14ac:dyDescent="0.55000000000000004">
      <c r="C7">
        <f>C6+1</f>
        <v>1</v>
      </c>
      <c r="D7">
        <v>-1.8788145465664301</v>
      </c>
      <c r="E7">
        <v>-1.5081863000782274</v>
      </c>
      <c r="F7">
        <v>1.7105156436642894</v>
      </c>
      <c r="G7">
        <v>-1.4376256154366647</v>
      </c>
      <c r="H7">
        <v>-1.1081548760667899</v>
      </c>
      <c r="I7">
        <v>0.13864515267035277</v>
      </c>
      <c r="J7">
        <v>0.84440383125499552</v>
      </c>
      <c r="K7">
        <v>-0.92177357698168561</v>
      </c>
      <c r="L7">
        <v>2.1123049024160894</v>
      </c>
      <c r="M7">
        <v>-6.2603820079997194E-2</v>
      </c>
      <c r="P7" s="16">
        <f t="shared" si="1"/>
        <v>-1.4604344596596028E-2</v>
      </c>
      <c r="Q7" s="16">
        <f t="shared" ref="Q7:Q70" si="2">EXP(P7)-1</f>
        <v>-1.4498218418618647E-2</v>
      </c>
    </row>
    <row r="8" spans="3:20" x14ac:dyDescent="0.55000000000000004">
      <c r="C8">
        <f t="shared" ref="C8:C71" si="3">C7+1</f>
        <v>2</v>
      </c>
      <c r="D8">
        <v>1.4616345651996048</v>
      </c>
      <c r="E8">
        <v>0.98157485283486101</v>
      </c>
      <c r="F8">
        <v>-0.24815810451221035</v>
      </c>
      <c r="G8">
        <v>0.37710264960782891</v>
      </c>
      <c r="H8">
        <v>-0.36322198598464006</v>
      </c>
      <c r="I8">
        <v>1.2081499657618007</v>
      </c>
      <c r="J8">
        <v>-1.5968133148918158</v>
      </c>
      <c r="K8">
        <v>-0.43967394375262986</v>
      </c>
      <c r="L8">
        <v>-1.4463990306451411</v>
      </c>
      <c r="M8">
        <v>-1.0332566974429254</v>
      </c>
      <c r="P8" s="16">
        <f t="shared" si="1"/>
        <v>1.4324793311789466E-2</v>
      </c>
      <c r="Q8" s="16">
        <f t="shared" si="2"/>
        <v>1.442788483021884E-2</v>
      </c>
    </row>
    <row r="9" spans="3:20" x14ac:dyDescent="0.55000000000000004">
      <c r="C9">
        <f t="shared" si="3"/>
        <v>3</v>
      </c>
      <c r="D9">
        <v>0.24920594112403213</v>
      </c>
      <c r="E9">
        <v>-1.9834513936848934</v>
      </c>
      <c r="F9">
        <v>0.64789605925831051</v>
      </c>
      <c r="G9">
        <v>-0.25818676583682626</v>
      </c>
      <c r="H9">
        <v>-1.4272460877212312</v>
      </c>
      <c r="I9">
        <v>-0.9772773457936067</v>
      </c>
      <c r="J9">
        <v>0.95940778836397245</v>
      </c>
      <c r="K9">
        <v>-0.34475051107555654</v>
      </c>
      <c r="L9">
        <v>0.24225804872931245</v>
      </c>
      <c r="M9">
        <v>3.9344287054058437E-2</v>
      </c>
      <c r="P9" s="16">
        <f t="shared" si="1"/>
        <v>3.824853424540876E-3</v>
      </c>
      <c r="Q9" s="16">
        <f t="shared" si="2"/>
        <v>3.8321775112761802E-3</v>
      </c>
    </row>
    <row r="10" spans="3:20" x14ac:dyDescent="0.55000000000000004">
      <c r="C10">
        <f t="shared" si="3"/>
        <v>4</v>
      </c>
      <c r="D10">
        <v>-0.97380636187530145</v>
      </c>
      <c r="E10">
        <v>-0.99504545309825942</v>
      </c>
      <c r="F10">
        <v>0.29421739488873988</v>
      </c>
      <c r="G10">
        <v>0.40161479327236727</v>
      </c>
      <c r="H10">
        <v>1.7255424108334454</v>
      </c>
      <c r="I10">
        <v>-0.77092386982618089</v>
      </c>
      <c r="J10">
        <v>1.0727943087766159</v>
      </c>
      <c r="K10">
        <v>2.6861314425181257</v>
      </c>
      <c r="L10">
        <v>0.57973473495338512</v>
      </c>
      <c r="M10">
        <v>1.5234827646453837</v>
      </c>
      <c r="P10" s="16">
        <f t="shared" si="1"/>
        <v>-6.766743810842463E-3</v>
      </c>
      <c r="Q10" s="16">
        <f t="shared" si="2"/>
        <v>-6.7439009529052241E-3</v>
      </c>
    </row>
    <row r="11" spans="3:20" x14ac:dyDescent="0.55000000000000004">
      <c r="C11">
        <f t="shared" si="3"/>
        <v>5</v>
      </c>
      <c r="D11">
        <v>0.29024587334642277</v>
      </c>
      <c r="E11">
        <v>0.59075826601764247</v>
      </c>
      <c r="F11">
        <v>0.5568233831514694</v>
      </c>
      <c r="G11">
        <v>0.55842515443761198</v>
      </c>
      <c r="H11">
        <v>-0.70429141041932997</v>
      </c>
      <c r="I11">
        <v>1.51643990177182</v>
      </c>
      <c r="J11">
        <v>0.23480787514206511</v>
      </c>
      <c r="K11">
        <v>1.2530480280387681</v>
      </c>
      <c r="L11">
        <v>0.38091878117651218</v>
      </c>
      <c r="M11">
        <v>-0.45042571271942589</v>
      </c>
      <c r="P11" s="16">
        <f t="shared" si="1"/>
        <v>4.1802696632826947E-3</v>
      </c>
      <c r="Q11" s="16">
        <f t="shared" si="2"/>
        <v>4.1890191780402652E-3</v>
      </c>
    </row>
    <row r="12" spans="3:20" x14ac:dyDescent="0.55000000000000004">
      <c r="C12">
        <f t="shared" si="3"/>
        <v>6</v>
      </c>
      <c r="D12">
        <v>7.70033664013349E-2</v>
      </c>
      <c r="E12">
        <v>-1.091189324534253</v>
      </c>
      <c r="F12">
        <v>-0.38491788001133342</v>
      </c>
      <c r="G12">
        <v>1.3691076585584603</v>
      </c>
      <c r="H12">
        <v>-0.57721179175770376</v>
      </c>
      <c r="I12">
        <v>-0.6673893555804572</v>
      </c>
      <c r="J12">
        <v>-2.2699108989743508</v>
      </c>
      <c r="K12">
        <v>-1.135939563078322</v>
      </c>
      <c r="L12">
        <v>0.24040861351635656</v>
      </c>
      <c r="M12">
        <v>-0.82892797416345698</v>
      </c>
      <c r="P12" s="16">
        <f t="shared" si="1"/>
        <v>2.3335353814714381E-3</v>
      </c>
      <c r="Q12" s="16">
        <f t="shared" si="2"/>
        <v>2.3362601942298333E-3</v>
      </c>
    </row>
    <row r="13" spans="3:20" x14ac:dyDescent="0.55000000000000004">
      <c r="C13">
        <f t="shared" si="3"/>
        <v>7</v>
      </c>
      <c r="D13">
        <v>0.54060851396724841</v>
      </c>
      <c r="E13">
        <v>0.8121378469178282</v>
      </c>
      <c r="F13">
        <v>-0.88378260528903863</v>
      </c>
      <c r="G13">
        <v>-1.1492899668515018</v>
      </c>
      <c r="H13">
        <v>-1.1592859258779999</v>
      </c>
      <c r="I13">
        <v>0.58131661261886169</v>
      </c>
      <c r="J13">
        <v>-0.5380660079728361</v>
      </c>
      <c r="K13">
        <v>-0.15438977508569438</v>
      </c>
      <c r="L13">
        <v>-0.55096461378775008</v>
      </c>
      <c r="M13">
        <v>0.83865754861271513</v>
      </c>
      <c r="P13" s="16">
        <f t="shared" si="1"/>
        <v>6.3484737326445825E-3</v>
      </c>
      <c r="Q13" s="16">
        <f t="shared" si="2"/>
        <v>6.368668003660316E-3</v>
      </c>
    </row>
    <row r="14" spans="3:20" x14ac:dyDescent="0.55000000000000004">
      <c r="C14">
        <f t="shared" si="3"/>
        <v>8</v>
      </c>
      <c r="D14">
        <v>-0.45925610225447083</v>
      </c>
      <c r="E14">
        <v>8.7936337909432755E-2</v>
      </c>
      <c r="F14">
        <v>-1.005117451511877</v>
      </c>
      <c r="G14">
        <v>0.31549797809485963</v>
      </c>
      <c r="H14">
        <v>-0.3754188054805464</v>
      </c>
      <c r="I14">
        <v>1.2111698723279922</v>
      </c>
      <c r="J14">
        <v>1.2020594141387353</v>
      </c>
      <c r="K14">
        <v>1.2908211948032748</v>
      </c>
      <c r="L14">
        <v>-1.2025620189925741</v>
      </c>
      <c r="M14">
        <v>4.1838714189332667E-2</v>
      </c>
      <c r="P14" s="16">
        <f t="shared" si="1"/>
        <v>-2.3106078472872873E-3</v>
      </c>
      <c r="Q14" s="16">
        <f t="shared" si="2"/>
        <v>-2.3079404478089094E-3</v>
      </c>
    </row>
    <row r="15" spans="3:20" x14ac:dyDescent="0.55000000000000004">
      <c r="C15">
        <f t="shared" si="3"/>
        <v>9</v>
      </c>
      <c r="D15">
        <v>0.12040670614439893</v>
      </c>
      <c r="E15">
        <v>-0.78403685188188865</v>
      </c>
      <c r="F15">
        <v>-1.1332795900855082</v>
      </c>
      <c r="G15">
        <v>1.2165916928731983</v>
      </c>
      <c r="H15">
        <v>1.966965017810695E-2</v>
      </c>
      <c r="I15">
        <v>-2.5861661647463605</v>
      </c>
      <c r="J15">
        <v>-0.38972811964201032</v>
      </c>
      <c r="K15">
        <v>0.81298516383525032</v>
      </c>
      <c r="L15">
        <v>1.1736084350623854</v>
      </c>
      <c r="M15">
        <v>-0.28206113722332049</v>
      </c>
      <c r="P15" s="16">
        <f t="shared" si="1"/>
        <v>2.7094193297372399E-3</v>
      </c>
      <c r="Q15" s="16">
        <f t="shared" si="2"/>
        <v>2.7130931234893296E-3</v>
      </c>
    </row>
    <row r="16" spans="3:20" x14ac:dyDescent="0.55000000000000004">
      <c r="C16">
        <f t="shared" si="3"/>
        <v>10</v>
      </c>
      <c r="D16">
        <v>-0.3980727534867029</v>
      </c>
      <c r="E16">
        <v>0.25405050159590437</v>
      </c>
      <c r="F16">
        <v>-1.3062226167089426</v>
      </c>
      <c r="G16">
        <v>0.29439694090233059</v>
      </c>
      <c r="H16">
        <v>-0.19886963747351891</v>
      </c>
      <c r="I16">
        <v>0.93161789935469941</v>
      </c>
      <c r="J16">
        <v>-1.8359788669813162</v>
      </c>
      <c r="K16">
        <v>1.1489214256438127</v>
      </c>
      <c r="L16">
        <v>0.45092492599280959</v>
      </c>
      <c r="M16">
        <v>1.6660178028643362</v>
      </c>
      <c r="P16" s="16">
        <f t="shared" si="1"/>
        <v>-1.7807445040723846E-3</v>
      </c>
      <c r="Q16" s="16">
        <f t="shared" si="2"/>
        <v>-1.7791599192977792E-3</v>
      </c>
    </row>
    <row r="17" spans="3:17" x14ac:dyDescent="0.55000000000000004">
      <c r="C17">
        <f t="shared" si="3"/>
        <v>11</v>
      </c>
      <c r="D17">
        <v>0.55007421918047916</v>
      </c>
      <c r="E17">
        <v>-1.4454103951112982</v>
      </c>
      <c r="F17">
        <v>0.48374713738021202</v>
      </c>
      <c r="G17">
        <v>1.4439078197052906</v>
      </c>
      <c r="H17">
        <v>-0.64874298301829769</v>
      </c>
      <c r="I17">
        <v>-1.5103622822602405</v>
      </c>
      <c r="J17">
        <v>0.44499750650646241</v>
      </c>
      <c r="K17">
        <v>-1.3772038905110884</v>
      </c>
      <c r="L17">
        <v>1.3385649962603456</v>
      </c>
      <c r="M17">
        <v>2.1924837975195417</v>
      </c>
      <c r="P17" s="16">
        <f t="shared" si="1"/>
        <v>6.4304491444385084E-3</v>
      </c>
      <c r="Q17" s="16">
        <f t="shared" si="2"/>
        <v>6.4511688711115234E-3</v>
      </c>
    </row>
    <row r="18" spans="3:17" x14ac:dyDescent="0.55000000000000004">
      <c r="C18">
        <f t="shared" si="3"/>
        <v>12</v>
      </c>
      <c r="D18">
        <v>-0.18235299508342212</v>
      </c>
      <c r="E18">
        <v>-0.28717090365398279</v>
      </c>
      <c r="F18">
        <v>0.14048714774394247</v>
      </c>
      <c r="G18">
        <v>1.5563468526520698</v>
      </c>
      <c r="H18">
        <v>1.7484667549740343</v>
      </c>
      <c r="I18">
        <v>6.3043997467939678E-2</v>
      </c>
      <c r="J18">
        <v>-0.68320895944631943</v>
      </c>
      <c r="K18">
        <v>-1.1011918751533583</v>
      </c>
      <c r="L18">
        <v>-1.1861372229221281</v>
      </c>
      <c r="M18">
        <v>4.0005926319217872E-2</v>
      </c>
      <c r="P18" s="16">
        <f t="shared" si="1"/>
        <v>8.7443404682443137E-5</v>
      </c>
      <c r="Q18" s="16">
        <f t="shared" si="2"/>
        <v>8.7447227968384666E-5</v>
      </c>
    </row>
    <row r="19" spans="3:17" x14ac:dyDescent="0.55000000000000004">
      <c r="C19">
        <f t="shared" si="3"/>
        <v>13</v>
      </c>
      <c r="D19">
        <v>-0.74953091943548944</v>
      </c>
      <c r="E19">
        <v>-0.80545960155500851</v>
      </c>
      <c r="F19">
        <v>-1.3686373598686581</v>
      </c>
      <c r="G19">
        <v>-1.6024281372285896</v>
      </c>
      <c r="H19">
        <v>-0.62701397085179511</v>
      </c>
      <c r="I19">
        <v>-0.93791388737194659</v>
      </c>
      <c r="J19">
        <v>-0.38775864345302408</v>
      </c>
      <c r="K19">
        <v>8.2164608933822908E-2</v>
      </c>
      <c r="L19">
        <v>0.56316918023110185</v>
      </c>
      <c r="M19">
        <v>1.1805205173100539</v>
      </c>
      <c r="P19" s="16">
        <f t="shared" si="1"/>
        <v>-4.8244615048637449E-3</v>
      </c>
      <c r="Q19" s="16">
        <f t="shared" si="2"/>
        <v>-4.8128424831418437E-3</v>
      </c>
    </row>
    <row r="20" spans="3:17" x14ac:dyDescent="0.55000000000000004">
      <c r="C20">
        <f t="shared" si="3"/>
        <v>14</v>
      </c>
      <c r="D20">
        <v>0.54633667126194252</v>
      </c>
      <c r="E20">
        <v>1.2153728028833468</v>
      </c>
      <c r="F20">
        <v>0.58026761254653225</v>
      </c>
      <c r="G20">
        <v>-5.040039008063614E-2</v>
      </c>
      <c r="H20">
        <v>-7.6134102662424236E-2</v>
      </c>
      <c r="I20">
        <v>-0.52544843197372737</v>
      </c>
      <c r="J20">
        <v>-1.3402687544447269</v>
      </c>
      <c r="K20">
        <v>-0.4131960871890985</v>
      </c>
      <c r="L20">
        <v>0.63138180562171065</v>
      </c>
      <c r="M20">
        <v>-0.36059142466331873</v>
      </c>
      <c r="P20" s="16">
        <f t="shared" si="1"/>
        <v>6.3980810299853648E-3</v>
      </c>
      <c r="Q20" s="16">
        <f t="shared" si="2"/>
        <v>6.418592471707063E-3</v>
      </c>
    </row>
    <row r="21" spans="3:17" x14ac:dyDescent="0.55000000000000004">
      <c r="C21">
        <f t="shared" si="3"/>
        <v>15</v>
      </c>
      <c r="D21">
        <v>-1.8951374060700681</v>
      </c>
      <c r="E21">
        <v>0.27483780256467516</v>
      </c>
      <c r="F21">
        <v>-0.65359204285983608</v>
      </c>
      <c r="G21">
        <v>-1.0209935253060212</v>
      </c>
      <c r="H21">
        <v>-1.23559396404748</v>
      </c>
      <c r="I21">
        <v>0.70223876214640046</v>
      </c>
      <c r="J21">
        <v>-1.6247754705435993</v>
      </c>
      <c r="K21">
        <v>-1.1752302505427159</v>
      </c>
      <c r="L21">
        <v>0.41515612830380438</v>
      </c>
      <c r="M21">
        <v>0.6533722078802473</v>
      </c>
      <c r="P21" s="16">
        <f t="shared" si="1"/>
        <v>-1.4745704706521572E-2</v>
      </c>
      <c r="Q21" s="16">
        <f t="shared" si="2"/>
        <v>-1.4637519212775008E-2</v>
      </c>
    </row>
    <row r="22" spans="3:17" x14ac:dyDescent="0.55000000000000004">
      <c r="C22">
        <f t="shared" si="3"/>
        <v>16</v>
      </c>
      <c r="D22">
        <v>0.5135576125322866</v>
      </c>
      <c r="E22">
        <v>0.31978658281309674</v>
      </c>
      <c r="F22">
        <v>-0.72758272836255167</v>
      </c>
      <c r="G22">
        <v>1.0599278882337222</v>
      </c>
      <c r="H22">
        <v>0.48980962689029572</v>
      </c>
      <c r="I22">
        <v>0.46600498920856143</v>
      </c>
      <c r="J22">
        <v>-0.19560123692490633</v>
      </c>
      <c r="K22">
        <v>-0.5275123500928286</v>
      </c>
      <c r="L22">
        <v>-0.59564526790721961</v>
      </c>
      <c r="M22">
        <v>-1.3176215436640952</v>
      </c>
      <c r="P22" s="16">
        <f t="shared" si="1"/>
        <v>6.1142060542651241E-3</v>
      </c>
      <c r="Q22" s="16">
        <f t="shared" si="2"/>
        <v>6.1329359654900273E-3</v>
      </c>
    </row>
    <row r="23" spans="3:17" x14ac:dyDescent="0.55000000000000004">
      <c r="C23">
        <f t="shared" si="3"/>
        <v>17</v>
      </c>
      <c r="D23">
        <v>-0.83967646072510438</v>
      </c>
      <c r="E23">
        <v>-1.2087329193639731</v>
      </c>
      <c r="F23">
        <v>3.1051645511159274</v>
      </c>
      <c r="G23">
        <v>-1.3810516650389884</v>
      </c>
      <c r="H23">
        <v>-0.81506864185363637</v>
      </c>
      <c r="I23">
        <v>-0.29239656677983683</v>
      </c>
      <c r="J23">
        <v>-0.12754875819255213</v>
      </c>
      <c r="K23">
        <v>-1.3823354450415031</v>
      </c>
      <c r="L23">
        <v>2.4318172349160863</v>
      </c>
      <c r="M23">
        <v>-1.7643721608884215</v>
      </c>
      <c r="P23" s="16">
        <f t="shared" si="1"/>
        <v>-5.6051447928107999E-3</v>
      </c>
      <c r="Q23" s="16">
        <f t="shared" si="2"/>
        <v>-5.5894652777326304E-3</v>
      </c>
    </row>
    <row r="24" spans="3:17" x14ac:dyDescent="0.55000000000000004">
      <c r="C24">
        <f t="shared" si="3"/>
        <v>18</v>
      </c>
      <c r="D24">
        <v>0.6877366865764889</v>
      </c>
      <c r="E24">
        <v>1.6686519490402283</v>
      </c>
      <c r="F24">
        <v>-1.044179260072299</v>
      </c>
      <c r="G24">
        <v>-0.35303442232742238</v>
      </c>
      <c r="H24">
        <v>-0.35351749755786976</v>
      </c>
      <c r="I24">
        <v>0.29805762718609102</v>
      </c>
      <c r="J24">
        <v>-1.1859596375758119</v>
      </c>
      <c r="K24">
        <v>-1.4180594466883374</v>
      </c>
      <c r="L24">
        <v>-1.2447657314321054</v>
      </c>
      <c r="M24">
        <v>-0.8000554679083034</v>
      </c>
      <c r="P24" s="16">
        <f t="shared" si="1"/>
        <v>7.6226410835644231E-3</v>
      </c>
      <c r="Q24" s="16">
        <f t="shared" si="2"/>
        <v>7.6517673714875389E-3</v>
      </c>
    </row>
    <row r="25" spans="3:17" x14ac:dyDescent="0.55000000000000004">
      <c r="C25">
        <f t="shared" si="3"/>
        <v>19</v>
      </c>
      <c r="D25">
        <v>-0.27170730667587156</v>
      </c>
      <c r="E25">
        <v>-1.1139740308678927</v>
      </c>
      <c r="F25">
        <v>-1.3114512371589018</v>
      </c>
      <c r="G25">
        <v>0.27263923897751896</v>
      </c>
      <c r="H25">
        <v>-1.2569841763958096</v>
      </c>
      <c r="I25">
        <v>0.49295501523525731</v>
      </c>
      <c r="J25">
        <v>-0.96381790169932313</v>
      </c>
      <c r="K25">
        <v>0.10445391421329558</v>
      </c>
      <c r="L25">
        <v>0.14461282232542005</v>
      </c>
      <c r="M25">
        <v>0.76172093918934225</v>
      </c>
      <c r="P25" s="16">
        <f t="shared" si="1"/>
        <v>-6.8638763308487261E-4</v>
      </c>
      <c r="Q25" s="16">
        <f t="shared" si="2"/>
        <v>-6.8615212298028805E-4</v>
      </c>
    </row>
    <row r="26" spans="3:17" x14ac:dyDescent="0.55000000000000004">
      <c r="C26">
        <f t="shared" si="3"/>
        <v>20</v>
      </c>
      <c r="D26">
        <v>0.43118626362242907</v>
      </c>
      <c r="E26">
        <v>-2.185267412215568</v>
      </c>
      <c r="F26">
        <v>-1.2429226430841143</v>
      </c>
      <c r="G26">
        <v>-1.8020196413227716</v>
      </c>
      <c r="H26">
        <v>1.9436759095802603</v>
      </c>
      <c r="I26">
        <v>1.2216319644876081</v>
      </c>
      <c r="J26">
        <v>0.29433509650647427</v>
      </c>
      <c r="K26">
        <v>-5.2260907003731073E-2</v>
      </c>
      <c r="L26">
        <v>-0.59261425369253906</v>
      </c>
      <c r="M26">
        <v>-0.99217878896818568</v>
      </c>
      <c r="P26" s="16">
        <f t="shared" si="1"/>
        <v>5.4008492472658416E-3</v>
      </c>
      <c r="Q26" s="16">
        <f t="shared" si="2"/>
        <v>5.4154601254357004E-3</v>
      </c>
    </row>
    <row r="27" spans="3:17" x14ac:dyDescent="0.55000000000000004">
      <c r="C27">
        <f t="shared" si="3"/>
        <v>21</v>
      </c>
      <c r="D27">
        <v>1.6014664785250432</v>
      </c>
      <c r="E27">
        <v>0.84629005607689145</v>
      </c>
      <c r="F27">
        <v>-0.75479832585465356</v>
      </c>
      <c r="G27">
        <v>1.1658202636765216</v>
      </c>
      <c r="H27">
        <v>1.9056814844251098</v>
      </c>
      <c r="I27">
        <v>0.92337418094276369</v>
      </c>
      <c r="J27">
        <v>-1.0624287106319614</v>
      </c>
      <c r="K27">
        <v>-0.10150471483232427</v>
      </c>
      <c r="L27">
        <v>0.14324090141122151</v>
      </c>
      <c r="M27">
        <v>0.9575021046724741</v>
      </c>
      <c r="P27" s="16">
        <f t="shared" si="1"/>
        <v>1.55357732037856E-2</v>
      </c>
      <c r="Q27" s="16">
        <f t="shared" si="2"/>
        <v>1.5657080716163785E-2</v>
      </c>
    </row>
    <row r="28" spans="3:17" x14ac:dyDescent="0.55000000000000004">
      <c r="C28">
        <f t="shared" si="3"/>
        <v>22</v>
      </c>
      <c r="D28">
        <v>-0.75250275492627317</v>
      </c>
      <c r="E28">
        <v>2.1921514279711567</v>
      </c>
      <c r="F28">
        <v>2.4561304608156234</v>
      </c>
      <c r="G28">
        <v>0.1871856346126638</v>
      </c>
      <c r="H28">
        <v>0.61278893959458847</v>
      </c>
      <c r="I28">
        <v>0.52609429112265838</v>
      </c>
      <c r="J28">
        <v>1.3622724950432852</v>
      </c>
      <c r="K28">
        <v>-0.36307024027142942</v>
      </c>
      <c r="L28">
        <v>2.5530830583043973</v>
      </c>
      <c r="M28">
        <v>-2.1528793869631007</v>
      </c>
      <c r="P28" s="16">
        <f t="shared" si="1"/>
        <v>-4.8501983551726136E-3</v>
      </c>
      <c r="Q28" s="16">
        <f t="shared" si="2"/>
        <v>-4.8384551364483164E-3</v>
      </c>
    </row>
    <row r="29" spans="3:17" x14ac:dyDescent="0.55000000000000004">
      <c r="C29">
        <f t="shared" si="3"/>
        <v>23</v>
      </c>
      <c r="D29">
        <v>0.15628148701601635</v>
      </c>
      <c r="E29">
        <v>0.5015088575365575</v>
      </c>
      <c r="F29">
        <v>0.39923922479354745</v>
      </c>
      <c r="G29">
        <v>-0.62338394142843545</v>
      </c>
      <c r="H29">
        <v>0.56033132150192533</v>
      </c>
      <c r="I29">
        <v>-1.3663045951319891E-2</v>
      </c>
      <c r="J29">
        <v>-0.51452135105240082</v>
      </c>
      <c r="K29">
        <v>1.5555312789893727</v>
      </c>
      <c r="L29">
        <v>0.63142340209273129</v>
      </c>
      <c r="M29">
        <v>0.5536943050780806</v>
      </c>
      <c r="P29" s="16">
        <f t="shared" si="1"/>
        <v>3.020104045637447E-3</v>
      </c>
      <c r="Q29" s="16">
        <f t="shared" si="2"/>
        <v>3.0246691544049131E-3</v>
      </c>
    </row>
    <row r="30" spans="3:17" x14ac:dyDescent="0.55000000000000004">
      <c r="C30">
        <f t="shared" si="3"/>
        <v>24</v>
      </c>
      <c r="D30">
        <v>1.6772907906613244</v>
      </c>
      <c r="E30">
        <v>-7.2799994974602211E-2</v>
      </c>
      <c r="F30">
        <v>-0.25088369991971082</v>
      </c>
      <c r="G30">
        <v>1.1129745201440695</v>
      </c>
      <c r="H30">
        <v>1.3018498609122906</v>
      </c>
      <c r="I30">
        <v>-0.97335806221803545</v>
      </c>
      <c r="J30">
        <v>0.90509879131451754</v>
      </c>
      <c r="K30">
        <v>0.78610882615684041</v>
      </c>
      <c r="L30">
        <v>-1.146265130718207</v>
      </c>
      <c r="M30">
        <v>0.40600858450498123</v>
      </c>
      <c r="P30" s="16">
        <f t="shared" si="1"/>
        <v>1.6192431009130603E-2</v>
      </c>
      <c r="Q30" s="16">
        <f t="shared" si="2"/>
        <v>1.6324238889107612E-2</v>
      </c>
    </row>
    <row r="31" spans="3:17" x14ac:dyDescent="0.55000000000000004">
      <c r="C31">
        <f t="shared" si="3"/>
        <v>25</v>
      </c>
      <c r="D31">
        <v>0.66190129879447002</v>
      </c>
      <c r="E31">
        <v>0.45982964575726137</v>
      </c>
      <c r="F31">
        <v>1.1466819824224701</v>
      </c>
      <c r="G31">
        <v>-0.10088024437661777</v>
      </c>
      <c r="H31">
        <v>-0.76167919491945069</v>
      </c>
      <c r="I31">
        <v>-0.80858046243044623</v>
      </c>
      <c r="J31">
        <v>0.54394605594182865</v>
      </c>
      <c r="K31">
        <v>0.25102903267591198</v>
      </c>
      <c r="L31">
        <v>0.34940541055118562</v>
      </c>
      <c r="M31">
        <v>1.2469093134851952</v>
      </c>
      <c r="P31" s="16">
        <f t="shared" si="1"/>
        <v>7.3989000622059183E-3</v>
      </c>
      <c r="Q31" s="16">
        <f t="shared" si="2"/>
        <v>7.4263395555473899E-3</v>
      </c>
    </row>
    <row r="32" spans="3:17" x14ac:dyDescent="0.55000000000000004">
      <c r="C32">
        <f t="shared" si="3"/>
        <v>26</v>
      </c>
      <c r="D32">
        <v>-0.16285932607452017</v>
      </c>
      <c r="E32">
        <v>-5.3489570734500634E-2</v>
      </c>
      <c r="F32">
        <v>-0.78125096206988587</v>
      </c>
      <c r="G32">
        <v>-0.33575436669577646</v>
      </c>
      <c r="H32">
        <v>-0.13751999021586855</v>
      </c>
      <c r="I32">
        <v>-0.6808723088482872</v>
      </c>
      <c r="J32">
        <v>-0.32330888447992345</v>
      </c>
      <c r="K32">
        <v>-2.7542632425036444E-2</v>
      </c>
      <c r="L32">
        <v>-0.36178720837328432</v>
      </c>
      <c r="M32">
        <v>-0.67070737911515532</v>
      </c>
      <c r="P32" s="16">
        <f t="shared" si="1"/>
        <v>2.5626353042918827E-4</v>
      </c>
      <c r="Q32" s="16">
        <f t="shared" si="2"/>
        <v>2.5629636873270023E-4</v>
      </c>
    </row>
    <row r="33" spans="3:17" x14ac:dyDescent="0.55000000000000004">
      <c r="C33">
        <f t="shared" si="3"/>
        <v>27</v>
      </c>
      <c r="D33">
        <v>0.28520242697308351</v>
      </c>
      <c r="E33">
        <v>-0.87018613691219449</v>
      </c>
      <c r="F33">
        <v>1.8108841819231689</v>
      </c>
      <c r="G33">
        <v>-1.3808476856982421</v>
      </c>
      <c r="H33">
        <v>-0.7828320078392953</v>
      </c>
      <c r="I33">
        <v>-0.53865967221944633</v>
      </c>
      <c r="J33">
        <v>1.1574648220975445</v>
      </c>
      <c r="K33">
        <v>0.12024563411547014</v>
      </c>
      <c r="L33">
        <v>1.7721792505032026</v>
      </c>
      <c r="M33">
        <v>-4.4384192758501716E-3</v>
      </c>
      <c r="P33" s="16">
        <f t="shared" si="1"/>
        <v>4.1365921364633317E-3</v>
      </c>
      <c r="Q33" s="16">
        <f t="shared" si="2"/>
        <v>4.1451596430683857E-3</v>
      </c>
    </row>
    <row r="34" spans="3:17" x14ac:dyDescent="0.55000000000000004">
      <c r="C34">
        <f t="shared" si="3"/>
        <v>28</v>
      </c>
      <c r="D34">
        <v>-2.4078275012337773</v>
      </c>
      <c r="E34">
        <v>-0.26522239322440044</v>
      </c>
      <c r="F34">
        <v>-0.66089398457149817</v>
      </c>
      <c r="G34">
        <v>-1.232653174602402E-2</v>
      </c>
      <c r="H34">
        <v>-0.62500442358681307</v>
      </c>
      <c r="I34">
        <v>0.86289671753008801</v>
      </c>
      <c r="J34">
        <v>2.1358231993185632</v>
      </c>
      <c r="K34">
        <v>-0.61325205115282622</v>
      </c>
      <c r="L34">
        <v>-1.5773230291484286</v>
      </c>
      <c r="M34">
        <v>1.3783331047246707</v>
      </c>
      <c r="P34" s="16">
        <f t="shared" si="1"/>
        <v>-1.9185731173325907E-2</v>
      </c>
      <c r="Q34" s="16">
        <f t="shared" si="2"/>
        <v>-1.9002856429018888E-2</v>
      </c>
    </row>
    <row r="35" spans="3:17" x14ac:dyDescent="0.55000000000000004">
      <c r="C35">
        <f t="shared" si="3"/>
        <v>29</v>
      </c>
      <c r="D35">
        <v>-0.1419074527512233</v>
      </c>
      <c r="E35">
        <v>0.69669516075477922</v>
      </c>
      <c r="F35">
        <v>0.62618083445280637</v>
      </c>
      <c r="G35">
        <v>1.5147671607874489</v>
      </c>
      <c r="H35">
        <v>0.83852743035795418</v>
      </c>
      <c r="I35">
        <v>-0.156034325392505</v>
      </c>
      <c r="J35">
        <v>-0.1933967316344839</v>
      </c>
      <c r="K35">
        <v>0.24999141695558141</v>
      </c>
      <c r="L35">
        <v>0.30765089838070458</v>
      </c>
      <c r="M35">
        <v>1.7612527576901988</v>
      </c>
      <c r="P35" s="16">
        <f t="shared" si="1"/>
        <v>4.3771207597767406E-4</v>
      </c>
      <c r="Q35" s="16">
        <f t="shared" si="2"/>
        <v>4.3780788588687614E-4</v>
      </c>
    </row>
    <row r="36" spans="3:17" x14ac:dyDescent="0.55000000000000004">
      <c r="C36">
        <f t="shared" si="3"/>
        <v>30</v>
      </c>
      <c r="D36">
        <v>0.51425248851305305</v>
      </c>
      <c r="E36">
        <v>-0.87009709079634256</v>
      </c>
      <c r="F36">
        <v>0.60486367129357577</v>
      </c>
      <c r="G36">
        <v>-0.79873425490956396</v>
      </c>
      <c r="H36">
        <v>1.7939776894276798</v>
      </c>
      <c r="I36">
        <v>0.43177949657691445</v>
      </c>
      <c r="J36">
        <v>-0.34859924310895107</v>
      </c>
      <c r="K36">
        <v>-1.5930730675457851</v>
      </c>
      <c r="L36">
        <v>-0.22952324285368086</v>
      </c>
      <c r="M36">
        <v>-0.52598925885030712</v>
      </c>
      <c r="P36" s="16">
        <f t="shared" si="1"/>
        <v>6.120223856783358E-3</v>
      </c>
      <c r="Q36" s="16">
        <f t="shared" si="2"/>
        <v>6.1389906930238158E-3</v>
      </c>
    </row>
    <row r="37" spans="3:17" x14ac:dyDescent="0.55000000000000004">
      <c r="C37">
        <f t="shared" si="3"/>
        <v>31</v>
      </c>
      <c r="D37">
        <v>0.25919144558774393</v>
      </c>
      <c r="E37">
        <v>-1.782636996958836</v>
      </c>
      <c r="F37">
        <v>0.71876597308063961</v>
      </c>
      <c r="G37">
        <v>1.1469151598502287</v>
      </c>
      <c r="H37">
        <v>0.32321084858317395</v>
      </c>
      <c r="I37">
        <v>-6.1829903651480042E-2</v>
      </c>
      <c r="J37">
        <v>-1.6686784016191101</v>
      </c>
      <c r="K37">
        <v>0.70140203521805422</v>
      </c>
      <c r="L37">
        <v>6.8184847584862832E-2</v>
      </c>
      <c r="M37">
        <v>-2.2766555274895819E-2</v>
      </c>
      <c r="P37" s="16">
        <f t="shared" si="1"/>
        <v>3.9113304298926494E-3</v>
      </c>
      <c r="Q37" s="16">
        <f t="shared" si="2"/>
        <v>3.9189896654365786E-3</v>
      </c>
    </row>
    <row r="38" spans="3:17" x14ac:dyDescent="0.55000000000000004">
      <c r="C38">
        <f t="shared" si="3"/>
        <v>32</v>
      </c>
      <c r="D38">
        <v>0.30574654761464598</v>
      </c>
      <c r="E38">
        <v>1.1074729513806614</v>
      </c>
      <c r="F38">
        <v>-1.267636478809586</v>
      </c>
      <c r="G38">
        <v>0.31222323273759206</v>
      </c>
      <c r="H38">
        <v>-0.91184763996381646</v>
      </c>
      <c r="I38">
        <v>0.9856608981359184</v>
      </c>
      <c r="J38">
        <v>-0.21670512035721992</v>
      </c>
      <c r="K38">
        <v>-0.16892611217740483</v>
      </c>
      <c r="L38">
        <v>-0.84976853103997207</v>
      </c>
      <c r="M38">
        <v>0.57726018501202869</v>
      </c>
      <c r="P38" s="16">
        <f t="shared" si="1"/>
        <v>4.3145094402033853E-3</v>
      </c>
      <c r="Q38" s="16">
        <f t="shared" si="2"/>
        <v>4.323830336268486E-3</v>
      </c>
    </row>
    <row r="39" spans="3:17" x14ac:dyDescent="0.55000000000000004">
      <c r="C39">
        <f t="shared" si="3"/>
        <v>33</v>
      </c>
      <c r="D39">
        <v>0.69939861198843578</v>
      </c>
      <c r="E39">
        <v>-0.75577587530743451</v>
      </c>
      <c r="F39">
        <v>1.1900847143174134</v>
      </c>
      <c r="G39">
        <v>0.16551482416087709</v>
      </c>
      <c r="H39">
        <v>-0.29430037302695139</v>
      </c>
      <c r="I39">
        <v>-0.12139005928813959</v>
      </c>
      <c r="J39">
        <v>-1.9429744384691219</v>
      </c>
      <c r="K39">
        <v>0.22741810397217616</v>
      </c>
      <c r="L39">
        <v>-0.26241651851914477</v>
      </c>
      <c r="M39">
        <v>0.77835399514650461</v>
      </c>
      <c r="P39" s="16">
        <f t="shared" si="1"/>
        <v>7.723636320202276E-3</v>
      </c>
      <c r="Q39" s="16">
        <f t="shared" si="2"/>
        <v>7.7535405393978074E-3</v>
      </c>
    </row>
    <row r="40" spans="3:17" x14ac:dyDescent="0.55000000000000004">
      <c r="C40">
        <f t="shared" si="3"/>
        <v>34</v>
      </c>
      <c r="D40">
        <v>-0.72791464881982826</v>
      </c>
      <c r="E40">
        <v>0.80828304107794136</v>
      </c>
      <c r="F40">
        <v>0.6943444934564561</v>
      </c>
      <c r="G40">
        <v>-0.61421130048034933</v>
      </c>
      <c r="H40">
        <v>1.2021254456374897</v>
      </c>
      <c r="I40">
        <v>-0.40568306357670281</v>
      </c>
      <c r="J40">
        <v>0.18423878606729388</v>
      </c>
      <c r="K40">
        <v>-0.92556934089502052</v>
      </c>
      <c r="L40">
        <v>1.1774363113512016</v>
      </c>
      <c r="M40">
        <v>0.5093450420312845</v>
      </c>
      <c r="P40" s="16">
        <f t="shared" si="1"/>
        <v>-4.6372591099813282E-3</v>
      </c>
      <c r="Q40" s="16">
        <f t="shared" si="2"/>
        <v>-4.6265236247743369E-3</v>
      </c>
    </row>
    <row r="41" spans="3:17" x14ac:dyDescent="0.55000000000000004">
      <c r="C41">
        <f t="shared" si="3"/>
        <v>35</v>
      </c>
      <c r="D41">
        <v>-0.97380662951035002</v>
      </c>
      <c r="E41">
        <v>-0.81371939766494916</v>
      </c>
      <c r="F41">
        <v>-2.9833757139122147E-2</v>
      </c>
      <c r="G41">
        <v>-1.2873544908971706</v>
      </c>
      <c r="H41">
        <v>-0.28011426750728324</v>
      </c>
      <c r="I41">
        <v>0.72973300636636895</v>
      </c>
      <c r="J41">
        <v>-0.49927715244712817</v>
      </c>
      <c r="K41">
        <v>-0.37454308928414259</v>
      </c>
      <c r="L41">
        <v>0.53571126240631961</v>
      </c>
      <c r="M41">
        <v>-0.80853958584290841</v>
      </c>
      <c r="P41" s="16">
        <f t="shared" si="1"/>
        <v>-6.7667461286299718E-3</v>
      </c>
      <c r="Q41" s="16">
        <f t="shared" si="2"/>
        <v>-6.7439032550618006E-3</v>
      </c>
    </row>
    <row r="42" spans="3:17" x14ac:dyDescent="0.55000000000000004">
      <c r="C42">
        <f t="shared" si="3"/>
        <v>36</v>
      </c>
      <c r="D42">
        <v>1.6231347560901079</v>
      </c>
      <c r="E42">
        <v>-1.509957157357019</v>
      </c>
      <c r="F42">
        <v>0.42233709295953986</v>
      </c>
      <c r="G42">
        <v>-2.0460548062862776</v>
      </c>
      <c r="H42">
        <v>-1.1676962195748015</v>
      </c>
      <c r="I42">
        <v>1.045024927777608</v>
      </c>
      <c r="J42">
        <v>-0.3437634264540898</v>
      </c>
      <c r="K42">
        <v>-0.74828637616703397</v>
      </c>
      <c r="L42">
        <v>0.59011070127488896</v>
      </c>
      <c r="M42">
        <v>-0.46297407202802088</v>
      </c>
      <c r="P42" s="16">
        <f t="shared" si="1"/>
        <v>1.5723425992061585E-2</v>
      </c>
      <c r="Q42" s="16">
        <f t="shared" si="2"/>
        <v>1.5847689482866301E-2</v>
      </c>
    </row>
    <row r="43" spans="3:17" x14ac:dyDescent="0.55000000000000004">
      <c r="C43">
        <f t="shared" si="3"/>
        <v>37</v>
      </c>
      <c r="D43">
        <v>-0.81676244077520044</v>
      </c>
      <c r="E43">
        <v>-1.0309334561108014</v>
      </c>
      <c r="F43">
        <v>-0.82855430440820932</v>
      </c>
      <c r="G43">
        <v>-1.6104660242101225</v>
      </c>
      <c r="H43">
        <v>2.2620763198529708</v>
      </c>
      <c r="I43">
        <v>1.1686138624732407</v>
      </c>
      <c r="J43">
        <v>-0.14056401085486003</v>
      </c>
      <c r="K43">
        <v>0.47952290629995592</v>
      </c>
      <c r="L43">
        <v>-2.2220532784379559E-2</v>
      </c>
      <c r="M43">
        <v>-0.48347214684279943</v>
      </c>
      <c r="P43" s="16">
        <f t="shared" si="1"/>
        <v>-5.406703559016398E-3</v>
      </c>
      <c r="Q43" s="16">
        <f t="shared" si="2"/>
        <v>-5.3921136436209105E-3</v>
      </c>
    </row>
    <row r="44" spans="3:17" x14ac:dyDescent="0.55000000000000004">
      <c r="C44">
        <f t="shared" si="3"/>
        <v>38</v>
      </c>
      <c r="D44">
        <v>-0.77340489858235151</v>
      </c>
      <c r="E44">
        <v>-0.64358416712280808</v>
      </c>
      <c r="F44">
        <v>1.7266827283693533</v>
      </c>
      <c r="G44">
        <v>-0.39081493505482356</v>
      </c>
      <c r="H44">
        <v>1.9178403955443371</v>
      </c>
      <c r="I44">
        <v>0.38811571871769257</v>
      </c>
      <c r="J44">
        <v>-0.26165015491178523</v>
      </c>
      <c r="K44">
        <v>-0.23267974159282268</v>
      </c>
      <c r="L44">
        <v>-1.1287197595362997</v>
      </c>
      <c r="M44">
        <v>-0.54061652443002328</v>
      </c>
      <c r="P44" s="16">
        <f t="shared" si="1"/>
        <v>-5.0312162291697698E-3</v>
      </c>
      <c r="Q44" s="16">
        <f t="shared" si="2"/>
        <v>-5.0185808601035387E-3</v>
      </c>
    </row>
    <row r="45" spans="3:17" x14ac:dyDescent="0.55000000000000004">
      <c r="C45">
        <f t="shared" si="3"/>
        <v>39</v>
      </c>
      <c r="D45">
        <v>1.3771102830476152</v>
      </c>
      <c r="E45">
        <v>5.1772157171718972E-2</v>
      </c>
      <c r="F45">
        <v>-2.7788263533862864E-2</v>
      </c>
      <c r="G45">
        <v>0.34185706799843335</v>
      </c>
      <c r="H45">
        <v>-0.4381420153570198</v>
      </c>
      <c r="I45">
        <v>0.23925122750732966</v>
      </c>
      <c r="J45">
        <v>0.74571385476529284</v>
      </c>
      <c r="K45">
        <v>-0.93889167102966142</v>
      </c>
      <c r="L45">
        <v>0.18752925078455171</v>
      </c>
      <c r="M45">
        <v>-0.50488332330544627</v>
      </c>
      <c r="P45" s="16">
        <f t="shared" si="1"/>
        <v>1.35927915559868E-2</v>
      </c>
      <c r="Q45" s="16">
        <f t="shared" si="2"/>
        <v>1.368559354979304E-2</v>
      </c>
    </row>
    <row r="46" spans="3:17" x14ac:dyDescent="0.55000000000000004">
      <c r="C46">
        <f t="shared" si="3"/>
        <v>40</v>
      </c>
      <c r="D46">
        <v>0.18291264975624258</v>
      </c>
      <c r="E46">
        <v>-0.4256649350385821</v>
      </c>
      <c r="F46">
        <v>-0.97375782986430814</v>
      </c>
      <c r="G46">
        <v>1.1300593512796104</v>
      </c>
      <c r="H46">
        <v>0.28332121392824205</v>
      </c>
      <c r="I46">
        <v>-1.060551918294617</v>
      </c>
      <c r="J46">
        <v>0.27335898633151046</v>
      </c>
      <c r="K46">
        <v>-0.8400958984986695</v>
      </c>
      <c r="L46">
        <v>-0.88388775814435694</v>
      </c>
      <c r="M46">
        <v>-6.5521412783881072E-2</v>
      </c>
      <c r="P46" s="16">
        <f t="shared" si="1"/>
        <v>3.2507366802909821E-3</v>
      </c>
      <c r="Q46" s="16">
        <f t="shared" si="2"/>
        <v>3.2560260546747877E-3</v>
      </c>
    </row>
    <row r="47" spans="3:17" x14ac:dyDescent="0.55000000000000004">
      <c r="C47">
        <f t="shared" si="3"/>
        <v>41</v>
      </c>
      <c r="D47">
        <v>-0.20568931433545179</v>
      </c>
      <c r="E47">
        <v>-2.8007801915612491E-2</v>
      </c>
      <c r="F47">
        <v>-1.1423046918934199</v>
      </c>
      <c r="G47">
        <v>0.56322106775422975</v>
      </c>
      <c r="H47">
        <v>0.50471459689672116</v>
      </c>
      <c r="I47">
        <v>0.6353242428579241</v>
      </c>
      <c r="J47">
        <v>-0.19574555258242912</v>
      </c>
      <c r="K47">
        <v>0.45981520612029453</v>
      </c>
      <c r="L47">
        <v>1.3348089909752792</v>
      </c>
      <c r="M47">
        <v>-0.95557270284037843</v>
      </c>
      <c r="P47" s="16">
        <f t="shared" si="1"/>
        <v>-1.1465504834837258E-4</v>
      </c>
      <c r="Q47" s="16">
        <f t="shared" si="2"/>
        <v>-1.146484757095223E-4</v>
      </c>
    </row>
    <row r="48" spans="3:17" x14ac:dyDescent="0.55000000000000004">
      <c r="C48">
        <f t="shared" si="3"/>
        <v>42</v>
      </c>
      <c r="D48">
        <v>0.39841949899883827</v>
      </c>
      <c r="E48">
        <v>0.76805126942881052</v>
      </c>
      <c r="F48">
        <v>-1.5277434306130444</v>
      </c>
      <c r="G48">
        <v>2.6681419603256082E-2</v>
      </c>
      <c r="H48">
        <v>-1.0425520497380654</v>
      </c>
      <c r="I48">
        <v>-1.9177500690038932E-2</v>
      </c>
      <c r="J48">
        <v>1.3224465237641914</v>
      </c>
      <c r="K48">
        <v>1.705920221241062</v>
      </c>
      <c r="L48">
        <v>-0.98441855853839577</v>
      </c>
      <c r="M48">
        <v>-2.8203665901011084</v>
      </c>
      <c r="P48" s="16">
        <f t="shared" si="1"/>
        <v>5.117080741627293E-3</v>
      </c>
      <c r="Q48" s="16">
        <f t="shared" si="2"/>
        <v>5.1301953592624017E-3</v>
      </c>
    </row>
    <row r="49" spans="3:17" x14ac:dyDescent="0.55000000000000004">
      <c r="C49">
        <f t="shared" si="3"/>
        <v>43</v>
      </c>
      <c r="D49">
        <v>-0.32463712711345533</v>
      </c>
      <c r="E49">
        <v>-0.64145432633469235</v>
      </c>
      <c r="F49">
        <v>1.491307804104044</v>
      </c>
      <c r="G49">
        <v>-0.20663727615969327</v>
      </c>
      <c r="H49">
        <v>-0.29923270878249414</v>
      </c>
      <c r="I49">
        <v>0.69053640105554925</v>
      </c>
      <c r="J49">
        <v>0.7217931294582286</v>
      </c>
      <c r="K49">
        <v>0.30336572992145594</v>
      </c>
      <c r="L49">
        <v>1.3280919211967956</v>
      </c>
      <c r="M49">
        <v>-1.0749866948445652</v>
      </c>
      <c r="P49" s="16">
        <f t="shared" si="1"/>
        <v>-1.1447733242518356E-3</v>
      </c>
      <c r="Q49" s="16">
        <f t="shared" si="2"/>
        <v>-1.1441183212370643E-3</v>
      </c>
    </row>
    <row r="50" spans="3:17" x14ac:dyDescent="0.55000000000000004">
      <c r="C50">
        <f t="shared" si="3"/>
        <v>44</v>
      </c>
      <c r="D50">
        <v>-2.0208122749011714</v>
      </c>
      <c r="E50">
        <v>-0.98359225126411076</v>
      </c>
      <c r="F50">
        <v>-1.5560762547790172</v>
      </c>
      <c r="G50">
        <v>0.86639085587585074</v>
      </c>
      <c r="H50">
        <v>1.6346543885361138</v>
      </c>
      <c r="I50">
        <v>-1.2896025387056544</v>
      </c>
      <c r="J50">
        <v>0.46244521228152263</v>
      </c>
      <c r="K50">
        <v>-1.2260655622718266</v>
      </c>
      <c r="L50">
        <v>-0.10957173391137141</v>
      </c>
      <c r="M50">
        <v>-1.8833771340364296</v>
      </c>
      <c r="P50" s="16">
        <f t="shared" si="1"/>
        <v>-1.58340809967717E-2</v>
      </c>
      <c r="Q50" s="16">
        <f t="shared" si="2"/>
        <v>-1.570938097389496E-2</v>
      </c>
    </row>
    <row r="51" spans="3:17" x14ac:dyDescent="0.55000000000000004">
      <c r="C51">
        <f t="shared" si="3"/>
        <v>45</v>
      </c>
      <c r="D51">
        <v>-1.7613372872230086</v>
      </c>
      <c r="E51">
        <v>1.8447649920244202</v>
      </c>
      <c r="F51">
        <v>-0.39881291505534811</v>
      </c>
      <c r="G51">
        <v>-0.70127033983821052</v>
      </c>
      <c r="H51">
        <v>0.35484350996900199</v>
      </c>
      <c r="I51">
        <v>1.6392768169680769</v>
      </c>
      <c r="J51">
        <v>0.26149313227628562</v>
      </c>
      <c r="K51">
        <v>0.32847918004448468</v>
      </c>
      <c r="L51">
        <v>2.4074620938977338</v>
      </c>
      <c r="M51">
        <v>-0.28567602211819049</v>
      </c>
      <c r="P51" s="16">
        <f t="shared" si="1"/>
        <v>-1.3586961687012268E-2</v>
      </c>
      <c r="Q51" s="16">
        <f t="shared" si="2"/>
        <v>-1.3495075544992408E-2</v>
      </c>
    </row>
    <row r="52" spans="3:17" x14ac:dyDescent="0.55000000000000004">
      <c r="C52">
        <f t="shared" si="3"/>
        <v>46</v>
      </c>
      <c r="D52">
        <v>-0.23786562047762935</v>
      </c>
      <c r="E52">
        <v>-0.48035952861472098</v>
      </c>
      <c r="F52">
        <v>1.5125119542623844</v>
      </c>
      <c r="G52">
        <v>-0.17737361628821841</v>
      </c>
      <c r="H52">
        <v>-1.6008546060140973</v>
      </c>
      <c r="I52">
        <v>-0.88194132664089053</v>
      </c>
      <c r="J52">
        <v>-0.73940846199671506</v>
      </c>
      <c r="K52">
        <v>-0.91428996694400999</v>
      </c>
      <c r="L52">
        <v>-2.3682719757255009</v>
      </c>
      <c r="M52">
        <v>-7.9898891187670726E-2</v>
      </c>
      <c r="P52" s="16">
        <f t="shared" si="1"/>
        <v>-3.9331003353908277E-4</v>
      </c>
      <c r="Q52" s="16">
        <f t="shared" si="2"/>
        <v>-3.9323269728719357E-4</v>
      </c>
    </row>
    <row r="53" spans="3:17" x14ac:dyDescent="0.55000000000000004">
      <c r="C53">
        <f t="shared" si="3"/>
        <v>47</v>
      </c>
      <c r="D53">
        <v>0.56492624083043541</v>
      </c>
      <c r="E53">
        <v>0.85798105089164312</v>
      </c>
      <c r="F53">
        <v>-0.49151299882676264</v>
      </c>
      <c r="G53">
        <v>0.49758506772286742</v>
      </c>
      <c r="H53">
        <v>0.50095072042852284</v>
      </c>
      <c r="I53">
        <v>-1.0977547508748102</v>
      </c>
      <c r="J53">
        <v>-0.85170353051502834</v>
      </c>
      <c r="K53">
        <v>-0.95775325733178573</v>
      </c>
      <c r="L53">
        <v>-0.46670587913531503</v>
      </c>
      <c r="M53">
        <v>-0.36461162875530023</v>
      </c>
      <c r="P53" s="16">
        <f t="shared" si="1"/>
        <v>6.5590714249026943E-3</v>
      </c>
      <c r="Q53" s="16">
        <f t="shared" si="2"/>
        <v>6.580629241193181E-3</v>
      </c>
    </row>
    <row r="54" spans="3:17" x14ac:dyDescent="0.55000000000000004">
      <c r="C54">
        <f t="shared" si="3"/>
        <v>48</v>
      </c>
      <c r="D54">
        <v>-2.4993189299476666</v>
      </c>
      <c r="E54">
        <v>-9.6230845593749864E-2</v>
      </c>
      <c r="F54">
        <v>5.7504528165434866E-2</v>
      </c>
      <c r="G54">
        <v>-4.1366229970243439E-2</v>
      </c>
      <c r="H54">
        <v>-1.5142339245204797</v>
      </c>
      <c r="I54">
        <v>0.7185117995156276</v>
      </c>
      <c r="J54">
        <v>-0.8329435950806181</v>
      </c>
      <c r="K54">
        <v>0.61837248731542271</v>
      </c>
      <c r="L54">
        <v>0.18397799282718208</v>
      </c>
      <c r="M54">
        <v>1.7566480466562575</v>
      </c>
      <c r="P54" s="16">
        <f t="shared" si="1"/>
        <v>-1.9978070188273519E-2</v>
      </c>
      <c r="Q54" s="16">
        <f t="shared" si="2"/>
        <v>-1.9779830885185867E-2</v>
      </c>
    </row>
    <row r="55" spans="3:17" x14ac:dyDescent="0.55000000000000004">
      <c r="C55">
        <f t="shared" si="3"/>
        <v>49</v>
      </c>
      <c r="D55">
        <v>0.55893119255167434</v>
      </c>
      <c r="E55">
        <v>2.5149280672654517</v>
      </c>
      <c r="F55">
        <v>-0.21600705931196895</v>
      </c>
      <c r="G55">
        <v>0.61571051581885916</v>
      </c>
      <c r="H55">
        <v>1.4077213958071739</v>
      </c>
      <c r="I55">
        <v>-0.48264223974984938</v>
      </c>
      <c r="J55">
        <v>1.2109072030479582</v>
      </c>
      <c r="K55">
        <v>-1.0554811687703114</v>
      </c>
      <c r="L55">
        <v>-1.3586926301357114</v>
      </c>
      <c r="M55">
        <v>-1.8076325571957834</v>
      </c>
      <c r="P55" s="16">
        <f t="shared" si="1"/>
        <v>6.5071527838394816E-3</v>
      </c>
      <c r="Q55" s="16">
        <f t="shared" si="2"/>
        <v>6.5283702994207715E-3</v>
      </c>
    </row>
    <row r="56" spans="3:17" x14ac:dyDescent="0.55000000000000004">
      <c r="C56">
        <f t="shared" si="3"/>
        <v>50</v>
      </c>
      <c r="D56">
        <v>0.13303328501415884</v>
      </c>
      <c r="E56">
        <v>0.45295050724329056</v>
      </c>
      <c r="F56">
        <v>-0.20807670952944582</v>
      </c>
      <c r="G56">
        <v>-0.58733973866348121</v>
      </c>
      <c r="H56">
        <v>0.75058861816359945</v>
      </c>
      <c r="I56">
        <v>1.6577105650030557</v>
      </c>
      <c r="J56">
        <v>1.2931697458660512</v>
      </c>
      <c r="K56">
        <v>0.5530392366617326</v>
      </c>
      <c r="L56">
        <v>-0.90923864500837948</v>
      </c>
      <c r="M56">
        <v>0.10938294449733395</v>
      </c>
      <c r="P56" s="16">
        <f t="shared" si="1"/>
        <v>2.818768710378239E-3</v>
      </c>
      <c r="Q56" s="16">
        <f t="shared" si="2"/>
        <v>2.8227451742657284E-3</v>
      </c>
    </row>
    <row r="57" spans="3:17" x14ac:dyDescent="0.55000000000000004">
      <c r="C57">
        <f t="shared" si="3"/>
        <v>51</v>
      </c>
      <c r="D57">
        <v>1.1394360864143473</v>
      </c>
      <c r="E57">
        <v>0.71264273547435142</v>
      </c>
      <c r="F57">
        <v>-0.39921075020774516</v>
      </c>
      <c r="G57">
        <v>0.51596037965101316</v>
      </c>
      <c r="H57">
        <v>0.72830205683990001</v>
      </c>
      <c r="I57">
        <v>-1.2940174487392615</v>
      </c>
      <c r="J57">
        <v>-0.47241833667413896</v>
      </c>
      <c r="K57">
        <v>0.50765296863171916</v>
      </c>
      <c r="L57">
        <v>-0.17150548508096986</v>
      </c>
      <c r="M57">
        <v>-0.1541833475749507</v>
      </c>
      <c r="P57" s="16">
        <f t="shared" si="1"/>
        <v>1.1534472634902123E-2</v>
      </c>
      <c r="Q57" s="16">
        <f t="shared" si="2"/>
        <v>1.1601251169129023E-2</v>
      </c>
    </row>
    <row r="58" spans="3:17" x14ac:dyDescent="0.55000000000000004">
      <c r="C58">
        <f t="shared" si="3"/>
        <v>52</v>
      </c>
      <c r="D58">
        <v>-0.60947089305229896</v>
      </c>
      <c r="E58">
        <v>0.53287722387272729</v>
      </c>
      <c r="F58">
        <v>-0.46053695737830852</v>
      </c>
      <c r="G58">
        <v>9.0493664042417793E-2</v>
      </c>
      <c r="H58">
        <v>-0.21830556395726008</v>
      </c>
      <c r="I58">
        <v>-0.63578809320575536</v>
      </c>
      <c r="J58">
        <v>-0.93424130531463856</v>
      </c>
      <c r="K58">
        <v>-0.36100381198711945</v>
      </c>
      <c r="L58">
        <v>2.0238069426607779</v>
      </c>
      <c r="M58">
        <v>0.26350512230697593</v>
      </c>
      <c r="P58" s="16">
        <f t="shared" si="1"/>
        <v>-3.6115060958381287E-3</v>
      </c>
      <c r="Q58" s="16">
        <f t="shared" si="2"/>
        <v>-3.6049924514128806E-3</v>
      </c>
    </row>
    <row r="59" spans="3:17" x14ac:dyDescent="0.55000000000000004">
      <c r="C59">
        <f t="shared" si="3"/>
        <v>53</v>
      </c>
      <c r="D59">
        <v>0.14617105350317119</v>
      </c>
      <c r="E59">
        <v>-1.029797113824936</v>
      </c>
      <c r="F59">
        <v>-0.43136882549100591</v>
      </c>
      <c r="G59">
        <v>-0.97354582662848976</v>
      </c>
      <c r="H59">
        <v>0.31714434574921835</v>
      </c>
      <c r="I59">
        <v>-0.60796353280037019</v>
      </c>
      <c r="J59">
        <v>-0.26263159458239221</v>
      </c>
      <c r="K59">
        <v>-0.75437643534838417</v>
      </c>
      <c r="L59">
        <v>-0.58430784813456094</v>
      </c>
      <c r="M59">
        <v>-0.25299716542060169</v>
      </c>
      <c r="P59" s="16">
        <f t="shared" si="1"/>
        <v>2.9325451229834727E-3</v>
      </c>
      <c r="Q59" s="16">
        <f t="shared" si="2"/>
        <v>2.9368492397430224E-3</v>
      </c>
    </row>
    <row r="60" spans="3:17" x14ac:dyDescent="0.55000000000000004">
      <c r="C60">
        <f t="shared" si="3"/>
        <v>54</v>
      </c>
      <c r="D60">
        <v>0.83840177396983984</v>
      </c>
      <c r="E60">
        <v>0.17740511908501727</v>
      </c>
      <c r="F60">
        <v>1.319488879504344</v>
      </c>
      <c r="G60">
        <v>-0.22016474666013419</v>
      </c>
      <c r="H60">
        <v>-0.14306117347855149</v>
      </c>
      <c r="I60">
        <v>0.42983600717618464</v>
      </c>
      <c r="J60">
        <v>1.3137111959985033</v>
      </c>
      <c r="K60">
        <v>-0.43200866790091341</v>
      </c>
      <c r="L60">
        <v>1.1268796638591501</v>
      </c>
      <c r="M60">
        <v>0.84313626445169254</v>
      </c>
      <c r="P60" s="16">
        <f t="shared" si="1"/>
        <v>8.9274390150248673E-3</v>
      </c>
      <c r="Q60" s="16">
        <f t="shared" si="2"/>
        <v>8.9674074487557931E-3</v>
      </c>
    </row>
    <row r="61" spans="3:17" x14ac:dyDescent="0.55000000000000004">
      <c r="C61">
        <f t="shared" si="3"/>
        <v>55</v>
      </c>
      <c r="D61">
        <v>0.82545594609856199</v>
      </c>
      <c r="E61">
        <v>0.19385678712522264</v>
      </c>
      <c r="F61">
        <v>-6.9098518342171539E-2</v>
      </c>
      <c r="G61">
        <v>0.62405302846386934</v>
      </c>
      <c r="H61">
        <v>-0.36134964682745835</v>
      </c>
      <c r="I61">
        <v>-6.6773524967697097E-3</v>
      </c>
      <c r="J61">
        <v>1.3417399333539353</v>
      </c>
      <c r="K61">
        <v>0.14505984951845941</v>
      </c>
      <c r="L61">
        <v>-0.5000176584324082</v>
      </c>
      <c r="M61">
        <v>-0.57175564839182502</v>
      </c>
      <c r="P61" s="16">
        <f t="shared" si="1"/>
        <v>8.8153248569293949E-3</v>
      </c>
      <c r="Q61" s="16">
        <f t="shared" si="2"/>
        <v>8.8542942582374717E-3</v>
      </c>
    </row>
    <row r="62" spans="3:17" x14ac:dyDescent="0.55000000000000004">
      <c r="C62">
        <f t="shared" si="3"/>
        <v>56</v>
      </c>
      <c r="D62">
        <v>-0.25364823100262179</v>
      </c>
      <c r="E62">
        <v>1.166960465921514</v>
      </c>
      <c r="F62">
        <v>-0.87131135611858601</v>
      </c>
      <c r="G62">
        <v>0.29220332092099294</v>
      </c>
      <c r="H62">
        <v>-0.75620230609467787</v>
      </c>
      <c r="I62">
        <v>1.1709931572867265</v>
      </c>
      <c r="J62">
        <v>-1.4605113268186858</v>
      </c>
      <c r="K62">
        <v>1.037146715877469</v>
      </c>
      <c r="L62">
        <v>0.41984178561605928</v>
      </c>
      <c r="M62">
        <v>0.44119961603135438</v>
      </c>
      <c r="P62" s="16">
        <f t="shared" si="1"/>
        <v>-5.2999145006587373E-4</v>
      </c>
      <c r="Q62" s="16">
        <f t="shared" si="2"/>
        <v>-5.2985102940561468E-4</v>
      </c>
    </row>
    <row r="63" spans="3:17" x14ac:dyDescent="0.55000000000000004">
      <c r="C63">
        <f t="shared" si="3"/>
        <v>57</v>
      </c>
      <c r="D63">
        <v>0.20465200977267381</v>
      </c>
      <c r="E63">
        <v>-0.97828315632729679</v>
      </c>
      <c r="F63">
        <v>1.1810121105638665</v>
      </c>
      <c r="G63">
        <v>0.63880359027472366</v>
      </c>
      <c r="H63">
        <v>-0.73882888956083326</v>
      </c>
      <c r="I63">
        <v>0.31730006076254713</v>
      </c>
      <c r="J63">
        <v>-1.0079752570678786</v>
      </c>
      <c r="K63">
        <v>0.131071080166067</v>
      </c>
      <c r="L63">
        <v>0.80281414531327633</v>
      </c>
      <c r="M63">
        <v>-1.2072165581705909</v>
      </c>
      <c r="P63" s="16">
        <f t="shared" si="1"/>
        <v>3.4390050606534339E-3</v>
      </c>
      <c r="Q63" s="16">
        <f t="shared" si="2"/>
        <v>3.4449252231012473E-3</v>
      </c>
    </row>
    <row r="64" spans="3:17" x14ac:dyDescent="0.55000000000000004">
      <c r="C64">
        <f t="shared" si="3"/>
        <v>58</v>
      </c>
      <c r="D64">
        <v>-0.61172988961181729</v>
      </c>
      <c r="E64">
        <v>-2.6382586073880812</v>
      </c>
      <c r="F64">
        <v>2.8545139924387519</v>
      </c>
      <c r="G64">
        <v>1.3286533592223984</v>
      </c>
      <c r="H64">
        <v>2.5777544171115605</v>
      </c>
      <c r="I64">
        <v>-1.557744724602488</v>
      </c>
      <c r="J64">
        <v>-0.58206421441657086</v>
      </c>
      <c r="K64">
        <v>0.17517468239482731</v>
      </c>
      <c r="L64">
        <v>-0.13469751211515565</v>
      </c>
      <c r="M64">
        <v>0.51689000479303837</v>
      </c>
      <c r="P64" s="16">
        <f t="shared" si="1"/>
        <v>-3.6310695799141738E-3</v>
      </c>
      <c r="Q64" s="16">
        <f t="shared" si="2"/>
        <v>-3.6244852186027021E-3</v>
      </c>
    </row>
    <row r="65" spans="3:17" x14ac:dyDescent="0.55000000000000004">
      <c r="C65">
        <f t="shared" si="3"/>
        <v>59</v>
      </c>
      <c r="D65">
        <v>-0.53514064125540883</v>
      </c>
      <c r="E65">
        <v>1.0892428973139343</v>
      </c>
      <c r="F65">
        <v>-1.8244228090457289E-2</v>
      </c>
      <c r="G65">
        <v>1.1471739082756278</v>
      </c>
      <c r="H65">
        <v>-3.2353732457167272E-2</v>
      </c>
      <c r="I65">
        <v>0.59017515492704831</v>
      </c>
      <c r="J65">
        <v>-1.104513790259577</v>
      </c>
      <c r="K65">
        <v>-0.6983162974569237</v>
      </c>
      <c r="L65">
        <v>0.28587515788952556</v>
      </c>
      <c r="M65">
        <v>0.70153593529632041</v>
      </c>
      <c r="P65" s="16">
        <f t="shared" si="1"/>
        <v>-2.9677872325801205E-3</v>
      </c>
      <c r="Q65" s="16">
        <f t="shared" si="2"/>
        <v>-2.9633877054142665E-3</v>
      </c>
    </row>
    <row r="66" spans="3:17" x14ac:dyDescent="0.55000000000000004">
      <c r="C66">
        <f t="shared" si="3"/>
        <v>60</v>
      </c>
      <c r="D66">
        <v>0.28156013744350744</v>
      </c>
      <c r="E66">
        <v>-0.19811768717808542</v>
      </c>
      <c r="F66">
        <v>-5.4583498091165944E-2</v>
      </c>
      <c r="G66">
        <v>0.20146401147472404</v>
      </c>
      <c r="H66">
        <v>-1.4500947226955643</v>
      </c>
      <c r="I66">
        <v>1.5955944756036438</v>
      </c>
      <c r="J66">
        <v>3.1320211899900578E-2</v>
      </c>
      <c r="K66">
        <v>0.92590293968443405</v>
      </c>
      <c r="L66">
        <v>1.3706942195524845</v>
      </c>
      <c r="M66">
        <v>-0.17334258560579943</v>
      </c>
      <c r="P66" s="16">
        <f t="shared" si="1"/>
        <v>4.1050489838578216E-3</v>
      </c>
      <c r="Q66" s="16">
        <f t="shared" si="2"/>
        <v>4.11348623860186E-3</v>
      </c>
    </row>
    <row r="67" spans="3:17" x14ac:dyDescent="0.55000000000000004">
      <c r="C67">
        <f t="shared" si="3"/>
        <v>61</v>
      </c>
      <c r="D67">
        <v>-3.1223595877555566E-2</v>
      </c>
      <c r="E67">
        <v>-1.2183254553746585</v>
      </c>
      <c r="F67">
        <v>-3.1191780714914255</v>
      </c>
      <c r="G67">
        <v>-1.3710425454421067</v>
      </c>
      <c r="H67">
        <v>-0.64494947594953123</v>
      </c>
      <c r="I67">
        <v>-2.5406412713025003E-2</v>
      </c>
      <c r="J67">
        <v>0.76499022221043855</v>
      </c>
      <c r="K67">
        <v>-1.0256044985804662</v>
      </c>
      <c r="L67">
        <v>1.6248826652436936</v>
      </c>
      <c r="M67">
        <v>0.26879610062396864</v>
      </c>
      <c r="P67" s="16">
        <f t="shared" si="1"/>
        <v>1.396262394392045E-3</v>
      </c>
      <c r="Q67" s="16">
        <f t="shared" si="2"/>
        <v>1.3972376225677152E-3</v>
      </c>
    </row>
    <row r="68" spans="3:17" x14ac:dyDescent="0.55000000000000004">
      <c r="C68">
        <f t="shared" si="3"/>
        <v>62</v>
      </c>
      <c r="D68">
        <v>2.6606884351968698E-2</v>
      </c>
      <c r="E68">
        <v>0.33088995552755851</v>
      </c>
      <c r="F68">
        <v>1.6042729822668509</v>
      </c>
      <c r="G68">
        <v>-1.6593417805492288</v>
      </c>
      <c r="H68">
        <v>0.77792852709491789</v>
      </c>
      <c r="I68">
        <v>0.47563225285587618</v>
      </c>
      <c r="J68">
        <v>0.52982489988700199</v>
      </c>
      <c r="K68">
        <v>0.1557604938427665</v>
      </c>
      <c r="L68">
        <v>0.17274277388734599</v>
      </c>
      <c r="M68">
        <v>0.11923135423345919</v>
      </c>
      <c r="P68" s="16">
        <f t="shared" si="1"/>
        <v>1.8970890443102623E-3</v>
      </c>
      <c r="Q68" s="16">
        <f t="shared" si="2"/>
        <v>1.8988896561915602E-3</v>
      </c>
    </row>
    <row r="69" spans="3:17" x14ac:dyDescent="0.55000000000000004">
      <c r="C69">
        <f t="shared" si="3"/>
        <v>63</v>
      </c>
      <c r="D69">
        <v>0.1838293859070699</v>
      </c>
      <c r="E69">
        <v>-0.32457761376072264</v>
      </c>
      <c r="F69">
        <v>0.44217481133833164</v>
      </c>
      <c r="G69">
        <v>-0.87101431849241573</v>
      </c>
      <c r="H69">
        <v>0.38959783817034699</v>
      </c>
      <c r="I69">
        <v>-1.6453950848516543</v>
      </c>
      <c r="J69">
        <v>2.3690758394175431</v>
      </c>
      <c r="K69">
        <v>1.1678329551582751</v>
      </c>
      <c r="L69">
        <v>-1.3159367280127818</v>
      </c>
      <c r="M69">
        <v>4.4883880776602519E-2</v>
      </c>
      <c r="P69" s="16">
        <f t="shared" si="1"/>
        <v>3.2586758482428223E-3</v>
      </c>
      <c r="Q69" s="16">
        <f t="shared" si="2"/>
        <v>3.2639911043821357E-3</v>
      </c>
    </row>
    <row r="70" spans="3:17" x14ac:dyDescent="0.55000000000000004">
      <c r="C70">
        <f t="shared" si="3"/>
        <v>64</v>
      </c>
      <c r="D70">
        <v>-0.1618312104688408</v>
      </c>
      <c r="E70">
        <v>-0.77032687891527973</v>
      </c>
      <c r="F70">
        <v>-0.21869305018303345</v>
      </c>
      <c r="G70">
        <v>1.8090875437299241</v>
      </c>
      <c r="H70">
        <v>-0.71449365448953206</v>
      </c>
      <c r="I70">
        <v>0.66951666029591217</v>
      </c>
      <c r="J70">
        <v>-0.29557177762390768</v>
      </c>
      <c r="K70">
        <v>1.1598472310612031</v>
      </c>
      <c r="L70">
        <v>-0.55448462785533092</v>
      </c>
      <c r="M70">
        <v>-0.75177646941469989</v>
      </c>
      <c r="P70" s="16">
        <f t="shared" ref="P70:P133" si="4">$P$1*1/12+$P$2*SQRT(1/12)*INDEX(D70:M70,1,$P$3)</f>
        <v>2.651672727546437E-4</v>
      </c>
      <c r="Q70" s="16">
        <f t="shared" si="2"/>
        <v>2.6520243270367061E-4</v>
      </c>
    </row>
    <row r="71" spans="3:17" x14ac:dyDescent="0.55000000000000004">
      <c r="C71">
        <f t="shared" si="3"/>
        <v>65</v>
      </c>
      <c r="D71">
        <v>1.5329137677981706</v>
      </c>
      <c r="E71">
        <v>1.6697583136283034</v>
      </c>
      <c r="F71">
        <v>-1.572870594951232</v>
      </c>
      <c r="G71">
        <v>1.1130875419424124</v>
      </c>
      <c r="H71">
        <v>-0.92919754732886073</v>
      </c>
      <c r="I71">
        <v>0.64793782862072413</v>
      </c>
      <c r="J71">
        <v>-0.49853494267391718</v>
      </c>
      <c r="K71">
        <v>-4.7341649202081497E-2</v>
      </c>
      <c r="L71">
        <v>0.72882053735497543</v>
      </c>
      <c r="M71">
        <v>0.44249971356568341</v>
      </c>
      <c r="P71" s="16">
        <f t="shared" si="4"/>
        <v>1.4942089313908023E-2</v>
      </c>
      <c r="Q71" s="16">
        <f t="shared" ref="Q71:Q134" si="5">EXP(P71)-1</f>
        <v>1.5054280423818955E-2</v>
      </c>
    </row>
    <row r="72" spans="3:17" x14ac:dyDescent="0.55000000000000004">
      <c r="C72">
        <f t="shared" ref="C72:C135" si="6">C71+1</f>
        <v>66</v>
      </c>
      <c r="D72">
        <v>1.9082721765253399</v>
      </c>
      <c r="E72">
        <v>0.23804083076979607</v>
      </c>
      <c r="F72">
        <v>1.2662328033798016</v>
      </c>
      <c r="G72">
        <v>0.40412014601544127</v>
      </c>
      <c r="H72">
        <v>-0.56064200333552094</v>
      </c>
      <c r="I72">
        <v>0.39245729129557749</v>
      </c>
      <c r="J72">
        <v>0.29978387895216524</v>
      </c>
      <c r="K72">
        <v>-0.20128497182844585</v>
      </c>
      <c r="L72">
        <v>0.33589413396204104</v>
      </c>
      <c r="M72">
        <v>-0.2772659455036936</v>
      </c>
      <c r="P72" s="16">
        <f t="shared" si="4"/>
        <v>1.8192788488726335E-2</v>
      </c>
      <c r="Q72" s="16">
        <f t="shared" si="5"/>
        <v>1.83592854137411E-2</v>
      </c>
    </row>
    <row r="73" spans="3:17" x14ac:dyDescent="0.55000000000000004">
      <c r="C73">
        <f t="shared" si="6"/>
        <v>67</v>
      </c>
      <c r="D73">
        <v>0.23717012626037318</v>
      </c>
      <c r="E73">
        <v>-0.10003068209089044</v>
      </c>
      <c r="F73">
        <v>0.17729818202230463</v>
      </c>
      <c r="G73">
        <v>-2.7762995307560128</v>
      </c>
      <c r="H73">
        <v>0.57700561394772509</v>
      </c>
      <c r="I73">
        <v>0.4931863467529532</v>
      </c>
      <c r="J73">
        <v>-0.75644916253430017</v>
      </c>
      <c r="K73">
        <v>0.19448801233013574</v>
      </c>
      <c r="L73">
        <v>-1.2030920508114178</v>
      </c>
      <c r="M73">
        <v>1.0743132001977009</v>
      </c>
      <c r="P73" s="16">
        <f t="shared" si="4"/>
        <v>3.7206202102691259E-3</v>
      </c>
      <c r="Q73" s="16">
        <f t="shared" si="5"/>
        <v>3.7275503097342622E-3</v>
      </c>
    </row>
    <row r="74" spans="3:17" x14ac:dyDescent="0.55000000000000004">
      <c r="C74">
        <f t="shared" si="6"/>
        <v>68</v>
      </c>
      <c r="D74">
        <v>-1.1856282126714979</v>
      </c>
      <c r="E74">
        <v>-1.3679168867096896</v>
      </c>
      <c r="F74">
        <v>0.21703044394258075</v>
      </c>
      <c r="G74">
        <v>-0.48929822204137713</v>
      </c>
      <c r="H74">
        <v>0.80785235481747208</v>
      </c>
      <c r="I74">
        <v>0.67878881816520087</v>
      </c>
      <c r="J74">
        <v>-0.85927654177193047</v>
      </c>
      <c r="K74">
        <v>4.4222810293612677E-2</v>
      </c>
      <c r="L74">
        <v>1.0291984257426015</v>
      </c>
      <c r="M74">
        <v>0.7267316823489165</v>
      </c>
      <c r="P74" s="16">
        <f t="shared" si="4"/>
        <v>-8.6011748495038939E-3</v>
      </c>
      <c r="Q74" s="16">
        <f t="shared" si="5"/>
        <v>-8.5642905702403294E-3</v>
      </c>
    </row>
    <row r="75" spans="3:17" x14ac:dyDescent="0.55000000000000004">
      <c r="C75">
        <f t="shared" si="6"/>
        <v>69</v>
      </c>
      <c r="D75">
        <v>-0.15916217045820164</v>
      </c>
      <c r="E75">
        <v>0.28492844654025762</v>
      </c>
      <c r="F75">
        <v>0.73860109572337351</v>
      </c>
      <c r="G75">
        <v>0.51154489857878016</v>
      </c>
      <c r="H75">
        <v>-2.2781621355724009</v>
      </c>
      <c r="I75">
        <v>-0.83401391834896799</v>
      </c>
      <c r="J75">
        <v>-1.1997691681873988</v>
      </c>
      <c r="K75">
        <v>-0.32497743473895535</v>
      </c>
      <c r="L75">
        <v>1.2975653828025893</v>
      </c>
      <c r="M75">
        <v>0.31595985394991577</v>
      </c>
      <c r="P75" s="16">
        <f t="shared" si="4"/>
        <v>2.882818372839499E-4</v>
      </c>
      <c r="Q75" s="16">
        <f t="shared" si="5"/>
        <v>2.8832339448614519E-4</v>
      </c>
    </row>
    <row r="76" spans="3:17" x14ac:dyDescent="0.55000000000000004">
      <c r="C76">
        <f t="shared" si="6"/>
        <v>70</v>
      </c>
      <c r="D76">
        <v>-0.10190392471633339</v>
      </c>
      <c r="E76">
        <v>-1.5617718844558397</v>
      </c>
      <c r="F76">
        <v>-1.6687477394950563</v>
      </c>
      <c r="G76">
        <v>-0.86587683958708317</v>
      </c>
      <c r="H76">
        <v>0.38409761834981554</v>
      </c>
      <c r="I76">
        <v>-0.73350577494581726</v>
      </c>
      <c r="J76">
        <v>-1.6655566326317605E-2</v>
      </c>
      <c r="K76">
        <v>0.53130459646301831</v>
      </c>
      <c r="L76">
        <v>-1.2606375999461226</v>
      </c>
      <c r="M76">
        <v>0.53060370510872512</v>
      </c>
      <c r="P76" s="16">
        <f t="shared" si="4"/>
        <v>7.8415279116985032E-4</v>
      </c>
      <c r="Q76" s="16">
        <f t="shared" si="5"/>
        <v>7.8446031934764626E-4</v>
      </c>
    </row>
    <row r="77" spans="3:17" x14ac:dyDescent="0.55000000000000004">
      <c r="C77">
        <f t="shared" si="6"/>
        <v>71</v>
      </c>
      <c r="D77">
        <v>-0.60285400226854424</v>
      </c>
      <c r="E77">
        <v>-1.1154624387240275</v>
      </c>
      <c r="F77">
        <v>-1.145757089345762</v>
      </c>
      <c r="G77">
        <v>0.35164121086212707</v>
      </c>
      <c r="H77">
        <v>-1.3874551841456195</v>
      </c>
      <c r="I77">
        <v>-0.21094699231610589</v>
      </c>
      <c r="J77">
        <v>1.424627617848073</v>
      </c>
      <c r="K77">
        <v>1.8000427969005863</v>
      </c>
      <c r="L77">
        <v>-0.89737697481498913</v>
      </c>
      <c r="M77">
        <v>-1.3234026497685962</v>
      </c>
      <c r="P77" s="16">
        <f t="shared" si="4"/>
        <v>-3.5542021407101408E-3</v>
      </c>
      <c r="Q77" s="16">
        <f t="shared" si="5"/>
        <v>-3.5478934406265594E-3</v>
      </c>
    </row>
    <row r="78" spans="3:17" x14ac:dyDescent="0.55000000000000004">
      <c r="C78">
        <f t="shared" si="6"/>
        <v>72</v>
      </c>
      <c r="D78">
        <v>-7.9224899526038645E-2</v>
      </c>
      <c r="E78">
        <v>-1.9399016286839197</v>
      </c>
      <c r="F78">
        <v>1.6704907395976332</v>
      </c>
      <c r="G78">
        <v>0.427103670747218</v>
      </c>
      <c r="H78">
        <v>0.70141837659943784</v>
      </c>
      <c r="I78">
        <v>0.35400232313671798</v>
      </c>
      <c r="J78">
        <v>-0.13412484344232173</v>
      </c>
      <c r="K78">
        <v>0.30014080941825266</v>
      </c>
      <c r="L78">
        <v>-0.21966895558138094</v>
      </c>
      <c r="M78">
        <v>-0.36886075417461217</v>
      </c>
      <c r="P78" s="16">
        <f t="shared" si="4"/>
        <v>9.8055891064847489E-4</v>
      </c>
      <c r="Q78" s="16">
        <f t="shared" si="5"/>
        <v>9.8103981570951682E-4</v>
      </c>
    </row>
    <row r="79" spans="3:17" x14ac:dyDescent="0.55000000000000004">
      <c r="C79">
        <f t="shared" si="6"/>
        <v>73</v>
      </c>
      <c r="D79">
        <v>3.1068848265793182E-2</v>
      </c>
      <c r="E79">
        <v>-7.5405086142189354E-2</v>
      </c>
      <c r="F79">
        <v>0.63486964918173094</v>
      </c>
      <c r="G79">
        <v>0.23522730339227998</v>
      </c>
      <c r="H79">
        <v>-1.1287144688669475</v>
      </c>
      <c r="I79">
        <v>0.95080259519607246</v>
      </c>
      <c r="J79">
        <v>1.5080627152130746E-2</v>
      </c>
      <c r="K79">
        <v>-0.96298287814895178</v>
      </c>
      <c r="L79">
        <v>-1.7964632186463436</v>
      </c>
      <c r="M79">
        <v>1.1762730143125379</v>
      </c>
      <c r="P79" s="16">
        <f t="shared" si="4"/>
        <v>1.9357307853116767E-3</v>
      </c>
      <c r="Q79" s="16">
        <f t="shared" si="5"/>
        <v>1.9376055216147048E-3</v>
      </c>
    </row>
    <row r="80" spans="3:17" x14ac:dyDescent="0.55000000000000004">
      <c r="C80">
        <f t="shared" si="6"/>
        <v>74</v>
      </c>
      <c r="D80">
        <v>-0.57304088099325334</v>
      </c>
      <c r="E80">
        <v>0.66613297401870053</v>
      </c>
      <c r="F80">
        <v>0.19278786525919123</v>
      </c>
      <c r="G80">
        <v>3.6937579286888768E-2</v>
      </c>
      <c r="H80">
        <v>0.73261010276569472</v>
      </c>
      <c r="I80">
        <v>1.4727059629655157</v>
      </c>
      <c r="J80">
        <v>-0.51918035989187095</v>
      </c>
      <c r="K80">
        <v>1.411937723398845</v>
      </c>
      <c r="L80">
        <v>0.73957499231259838</v>
      </c>
      <c r="M80">
        <v>-0.64658559245762115</v>
      </c>
      <c r="P80" s="16">
        <f t="shared" si="4"/>
        <v>-3.2960129368050589E-3</v>
      </c>
      <c r="Q80" s="16">
        <f t="shared" si="5"/>
        <v>-3.2905870490677058E-3</v>
      </c>
    </row>
    <row r="81" spans="3:17" x14ac:dyDescent="0.55000000000000004">
      <c r="C81">
        <f t="shared" si="6"/>
        <v>75</v>
      </c>
      <c r="D81">
        <v>-0.6539603816434334</v>
      </c>
      <c r="E81">
        <v>-0.63085407488914413</v>
      </c>
      <c r="F81">
        <v>0.70670505860150257</v>
      </c>
      <c r="G81">
        <v>0.71419619475916762</v>
      </c>
      <c r="H81">
        <v>-0.75576809998139471</v>
      </c>
      <c r="I81">
        <v>-0.40153771924155263</v>
      </c>
      <c r="J81">
        <v>0.67433232962833234</v>
      </c>
      <c r="K81">
        <v>-0.70740241612324106</v>
      </c>
      <c r="L81">
        <v>-0.35059936489446103</v>
      </c>
      <c r="M81">
        <v>-0.77345967869017795</v>
      </c>
      <c r="P81" s="16">
        <f t="shared" si="4"/>
        <v>-3.996796369051132E-3</v>
      </c>
      <c r="Q81" s="16">
        <f t="shared" si="5"/>
        <v>-3.9888198088774418E-3</v>
      </c>
    </row>
    <row r="82" spans="3:17" x14ac:dyDescent="0.55000000000000004">
      <c r="C82">
        <f t="shared" si="6"/>
        <v>76</v>
      </c>
      <c r="D82">
        <v>-0.81988562280005539</v>
      </c>
      <c r="E82">
        <v>0.67641837778547353</v>
      </c>
      <c r="F82">
        <v>1.1096986936007081</v>
      </c>
      <c r="G82">
        <v>-0.65480953862430979</v>
      </c>
      <c r="H82">
        <v>-0.70462596729002169</v>
      </c>
      <c r="I82">
        <v>-2.0729049241847681</v>
      </c>
      <c r="J82">
        <v>0.58075930467271719</v>
      </c>
      <c r="K82">
        <v>0.29762853603011991</v>
      </c>
      <c r="L82">
        <v>0.72307739710179875</v>
      </c>
      <c r="M82">
        <v>-1.8478580986807038</v>
      </c>
      <c r="P82" s="16">
        <f t="shared" si="4"/>
        <v>-5.4337511087580708E-3</v>
      </c>
      <c r="Q82" s="16">
        <f t="shared" si="5"/>
        <v>-5.4190149860913195E-3</v>
      </c>
    </row>
    <row r="83" spans="3:17" x14ac:dyDescent="0.55000000000000004">
      <c r="C83">
        <f t="shared" si="6"/>
        <v>77</v>
      </c>
      <c r="D83">
        <v>-0.47873360332910353</v>
      </c>
      <c r="E83">
        <v>0.48981766679811345</v>
      </c>
      <c r="F83">
        <v>0.21962099770564145</v>
      </c>
      <c r="G83">
        <v>-0.11152416220326219</v>
      </c>
      <c r="H83">
        <v>-0.21469370932306081</v>
      </c>
      <c r="I83">
        <v>8.2835564804075237E-2</v>
      </c>
      <c r="J83">
        <v>0.48312571588902842</v>
      </c>
      <c r="K83">
        <v>-9.5124514272049765E-2</v>
      </c>
      <c r="L83">
        <v>-2.7715778178772128</v>
      </c>
      <c r="M83">
        <v>-0.47359605215702583</v>
      </c>
      <c r="P83" s="16">
        <f t="shared" si="4"/>
        <v>-2.479287954615994E-3</v>
      </c>
      <c r="Q83" s="16">
        <f t="shared" si="5"/>
        <v>-2.4762170586377641E-3</v>
      </c>
    </row>
    <row r="84" spans="3:17" x14ac:dyDescent="0.55000000000000004">
      <c r="C84">
        <f t="shared" si="6"/>
        <v>78</v>
      </c>
      <c r="D84">
        <v>-0.12869807889969645</v>
      </c>
      <c r="E84">
        <v>-0.33603759562582886</v>
      </c>
      <c r="F84">
        <v>-0.21797088288650113</v>
      </c>
      <c r="G84">
        <v>0.22004632014359685</v>
      </c>
      <c r="H84">
        <v>0.4840776660898764</v>
      </c>
      <c r="I84">
        <v>6.6647353737611355E-3</v>
      </c>
      <c r="J84">
        <v>0.53995823997139059</v>
      </c>
      <c r="K84">
        <v>0.91310450767959273</v>
      </c>
      <c r="L84">
        <v>0.15630440021282171</v>
      </c>
      <c r="M84">
        <v>0.39395349779043026</v>
      </c>
      <c r="P84" s="16">
        <f t="shared" si="4"/>
        <v>5.5210860921275527E-4</v>
      </c>
      <c r="Q84" s="16">
        <f t="shared" si="5"/>
        <v>5.5226104922412311E-4</v>
      </c>
    </row>
    <row r="85" spans="3:17" x14ac:dyDescent="0.55000000000000004">
      <c r="C85">
        <f t="shared" si="6"/>
        <v>79</v>
      </c>
      <c r="D85">
        <v>-1.7811166808505683</v>
      </c>
      <c r="E85">
        <v>-1.6988787940229297</v>
      </c>
      <c r="F85">
        <v>0.40518709736226716</v>
      </c>
      <c r="G85">
        <v>-0.78018447584483308</v>
      </c>
      <c r="H85">
        <v>-1.12436434885071</v>
      </c>
      <c r="I85">
        <v>0.49673243864090966</v>
      </c>
      <c r="J85">
        <v>-0.90784202296756433</v>
      </c>
      <c r="K85">
        <v>-1.215827870955086</v>
      </c>
      <c r="L85">
        <v>1.2273856922509974</v>
      </c>
      <c r="M85">
        <v>-1.5758329806826648</v>
      </c>
      <c r="P85" s="16">
        <f t="shared" si="4"/>
        <v>-1.3758256260541455E-2</v>
      </c>
      <c r="Q85" s="16">
        <f t="shared" si="5"/>
        <v>-1.366404401320731E-2</v>
      </c>
    </row>
    <row r="86" spans="3:17" x14ac:dyDescent="0.55000000000000004">
      <c r="C86">
        <f t="shared" si="6"/>
        <v>80</v>
      </c>
      <c r="D86">
        <v>-0.58526443661638716</v>
      </c>
      <c r="E86">
        <v>0.17183014913753678</v>
      </c>
      <c r="F86">
        <v>-0.20954985032032167</v>
      </c>
      <c r="G86">
        <v>-0.9827091506328498</v>
      </c>
      <c r="H86">
        <v>0.14314513739691043</v>
      </c>
      <c r="I86">
        <v>-0.84348585291155487</v>
      </c>
      <c r="J86">
        <v>-0.27757648202834967</v>
      </c>
      <c r="K86">
        <v>0.69665216145020459</v>
      </c>
      <c r="L86">
        <v>-0.17991616070793987</v>
      </c>
      <c r="M86">
        <v>1.5844350650974803</v>
      </c>
      <c r="P86" s="16">
        <f t="shared" si="4"/>
        <v>-3.401872033747119E-3</v>
      </c>
      <c r="Q86" s="16">
        <f t="shared" si="5"/>
        <v>-3.3960922229965274E-3</v>
      </c>
    </row>
    <row r="87" spans="3:17" x14ac:dyDescent="0.55000000000000004">
      <c r="C87">
        <f t="shared" si="6"/>
        <v>81</v>
      </c>
      <c r="D87">
        <v>0.59126478378307668</v>
      </c>
      <c r="E87">
        <v>-1.4294390196091344</v>
      </c>
      <c r="F87">
        <v>1.7512434160353147</v>
      </c>
      <c r="G87">
        <v>-1.3077068358473412</v>
      </c>
      <c r="H87">
        <v>-0.91060705229804428</v>
      </c>
      <c r="I87">
        <v>-0.40691992389246656</v>
      </c>
      <c r="J87">
        <v>1.3629223679571814</v>
      </c>
      <c r="K87">
        <v>2.8182268646718304E-2</v>
      </c>
      <c r="L87">
        <v>0.40451913428974057</v>
      </c>
      <c r="M87">
        <v>-0.10754474108058244</v>
      </c>
      <c r="P87" s="16">
        <f t="shared" si="4"/>
        <v>6.7871698978592436E-3</v>
      </c>
      <c r="Q87" s="16">
        <f t="shared" si="5"/>
        <v>6.8102549332698104E-3</v>
      </c>
    </row>
    <row r="88" spans="3:17" x14ac:dyDescent="0.55000000000000004">
      <c r="C88">
        <f t="shared" si="6"/>
        <v>82</v>
      </c>
      <c r="D88">
        <v>0.26567337007844494</v>
      </c>
      <c r="E88">
        <v>1.0554482982115945E-2</v>
      </c>
      <c r="F88">
        <v>-0.49498453691086969</v>
      </c>
      <c r="G88">
        <v>-1.6515044242309593</v>
      </c>
      <c r="H88">
        <v>-6.0508056873826474E-2</v>
      </c>
      <c r="I88">
        <v>1.5962601186229428</v>
      </c>
      <c r="J88">
        <v>-0.39794721424179497</v>
      </c>
      <c r="K88">
        <v>-5.6091397351675266E-2</v>
      </c>
      <c r="L88">
        <v>9.8783069961613568E-2</v>
      </c>
      <c r="M88">
        <v>-0.26099154690658616</v>
      </c>
      <c r="P88" s="16">
        <f t="shared" si="4"/>
        <v>3.9674655426362448E-3</v>
      </c>
      <c r="Q88" s="16">
        <f t="shared" si="5"/>
        <v>3.975346352886433E-3</v>
      </c>
    </row>
    <row r="89" spans="3:17" x14ac:dyDescent="0.55000000000000004">
      <c r="C89">
        <f t="shared" si="6"/>
        <v>83</v>
      </c>
      <c r="D89">
        <v>0.89714265363101098</v>
      </c>
      <c r="E89">
        <v>-1.371824823935996</v>
      </c>
      <c r="F89">
        <v>0.3432798694317567</v>
      </c>
      <c r="G89">
        <v>-0.3272629802197265</v>
      </c>
      <c r="H89">
        <v>1.1057939307547164</v>
      </c>
      <c r="I89">
        <v>-0.57050244642947567</v>
      </c>
      <c r="J89">
        <v>-0.73730419355867527</v>
      </c>
      <c r="K89">
        <v>-1.1343335597881281</v>
      </c>
      <c r="L89">
        <v>-1.4834219081510283</v>
      </c>
      <c r="M89">
        <v>0.91553918402310097</v>
      </c>
      <c r="P89" s="16">
        <f t="shared" si="4"/>
        <v>9.4361499552970563E-3</v>
      </c>
      <c r="Q89" s="16">
        <f t="shared" si="5"/>
        <v>9.4808107831778621E-3</v>
      </c>
    </row>
    <row r="90" spans="3:17" x14ac:dyDescent="0.55000000000000004">
      <c r="C90">
        <f t="shared" si="6"/>
        <v>84</v>
      </c>
      <c r="D90">
        <v>-1.6116987177978697</v>
      </c>
      <c r="E90">
        <v>-1.9736899057809028</v>
      </c>
      <c r="F90">
        <v>-0.37602455356969505</v>
      </c>
      <c r="G90">
        <v>-1.0387323100865615</v>
      </c>
      <c r="H90">
        <v>-0.38056164311894009</v>
      </c>
      <c r="I90">
        <v>-1.0927403743202924</v>
      </c>
      <c r="J90">
        <v>1.831919367550686</v>
      </c>
      <c r="K90">
        <v>-1.2941841473778264</v>
      </c>
      <c r="L90">
        <v>-0.51366195059897068</v>
      </c>
      <c r="M90">
        <v>0.75779446203203726</v>
      </c>
      <c r="P90" s="16">
        <f t="shared" si="4"/>
        <v>-1.2291053661930951E-2</v>
      </c>
      <c r="Q90" s="16">
        <f t="shared" si="5"/>
        <v>-1.2215827181527139E-2</v>
      </c>
    </row>
    <row r="91" spans="3:17" x14ac:dyDescent="0.55000000000000004">
      <c r="C91">
        <f t="shared" si="6"/>
        <v>85</v>
      </c>
      <c r="D91">
        <v>-0.57163953793429145</v>
      </c>
      <c r="E91">
        <v>-0.39260584524656983</v>
      </c>
      <c r="F91">
        <v>-0.35126442622830895</v>
      </c>
      <c r="G91">
        <v>0.21556051833132678</v>
      </c>
      <c r="H91">
        <v>-0.93508242296311184</v>
      </c>
      <c r="I91">
        <v>-0.39594313505220768</v>
      </c>
      <c r="J91">
        <v>-0.89356060130261017</v>
      </c>
      <c r="K91">
        <v>0.10624989208817494</v>
      </c>
      <c r="L91">
        <v>0.25707305806737585</v>
      </c>
      <c r="M91">
        <v>0.3384919461516675</v>
      </c>
      <c r="P91" s="16">
        <f t="shared" si="4"/>
        <v>-3.2838769499202785E-3</v>
      </c>
      <c r="Q91" s="16">
        <f t="shared" si="5"/>
        <v>-3.2784909233051218E-3</v>
      </c>
    </row>
    <row r="92" spans="3:17" x14ac:dyDescent="0.55000000000000004">
      <c r="C92">
        <f t="shared" si="6"/>
        <v>86</v>
      </c>
      <c r="D92">
        <v>-0.84337140924007625</v>
      </c>
      <c r="E92">
        <v>-1.4135747879692449</v>
      </c>
      <c r="F92">
        <v>-0.57828862021324612</v>
      </c>
      <c r="G92">
        <v>0.83902919158205047</v>
      </c>
      <c r="H92">
        <v>-1.088996361152933</v>
      </c>
      <c r="I92">
        <v>1.2191077305640126</v>
      </c>
      <c r="J92">
        <v>-0.23277334925363871</v>
      </c>
      <c r="K92">
        <v>-0.31736927452750835</v>
      </c>
      <c r="L92">
        <v>2.1998451549410438</v>
      </c>
      <c r="M92">
        <v>0.27074016225474729</v>
      </c>
      <c r="P92" s="16">
        <f t="shared" si="4"/>
        <v>-5.6371439856072129E-3</v>
      </c>
      <c r="Q92" s="16">
        <f t="shared" si="5"/>
        <v>-5.6212851030449373E-3</v>
      </c>
    </row>
    <row r="93" spans="3:17" x14ac:dyDescent="0.55000000000000004">
      <c r="C93">
        <f t="shared" si="6"/>
        <v>87</v>
      </c>
      <c r="D93">
        <v>1.755643060790977</v>
      </c>
      <c r="E93">
        <v>-0.44824691913303422</v>
      </c>
      <c r="F93">
        <v>0.53025152863273628</v>
      </c>
      <c r="G93">
        <v>-0.72951864660341215</v>
      </c>
      <c r="H93">
        <v>-1.4195541014643278</v>
      </c>
      <c r="I93">
        <v>1.4380960593505292</v>
      </c>
      <c r="J93">
        <v>1.5661729211932713</v>
      </c>
      <c r="K93">
        <v>1.5417947019375775</v>
      </c>
      <c r="L93">
        <v>0.15916777048317204</v>
      </c>
      <c r="M93">
        <v>-0.50019248624269652</v>
      </c>
      <c r="P93" s="16">
        <f t="shared" si="4"/>
        <v>1.68709815728952E-2</v>
      </c>
      <c r="Q93" s="16">
        <f t="shared" si="5"/>
        <v>1.701410030082906E-2</v>
      </c>
    </row>
    <row r="94" spans="3:17" x14ac:dyDescent="0.55000000000000004">
      <c r="C94">
        <f t="shared" si="6"/>
        <v>88</v>
      </c>
      <c r="D94">
        <v>-1.0937330453845642</v>
      </c>
      <c r="E94">
        <v>7.3233111538125534E-2</v>
      </c>
      <c r="F94">
        <v>1.6808008706724704</v>
      </c>
      <c r="G94">
        <v>1.0120168977129635</v>
      </c>
      <c r="H94">
        <v>1.038133613567682</v>
      </c>
      <c r="I94">
        <v>-0.24412365458593238</v>
      </c>
      <c r="J94">
        <v>0.87401482273809217</v>
      </c>
      <c r="K94">
        <v>1.213292942657233</v>
      </c>
      <c r="L94">
        <v>-0.70150176021890653</v>
      </c>
      <c r="M94">
        <v>1.1545057220013566</v>
      </c>
      <c r="P94" s="16">
        <f t="shared" si="4"/>
        <v>-7.8053393559488413E-3</v>
      </c>
      <c r="Q94" s="16">
        <f t="shared" si="5"/>
        <v>-7.7749567948415255E-3</v>
      </c>
    </row>
    <row r="95" spans="3:17" x14ac:dyDescent="0.55000000000000004">
      <c r="C95">
        <f t="shared" si="6"/>
        <v>89</v>
      </c>
      <c r="D95">
        <v>-0.40179834265615061</v>
      </c>
      <c r="E95">
        <v>1.0952092519477186</v>
      </c>
      <c r="F95">
        <v>-0.78005822254212376</v>
      </c>
      <c r="G95">
        <v>6.2252840536271108E-2</v>
      </c>
      <c r="H95">
        <v>-0.74870581409565939</v>
      </c>
      <c r="I95">
        <v>-2.9299252597947759E-2</v>
      </c>
      <c r="J95">
        <v>0.81020653341361915</v>
      </c>
      <c r="K95">
        <v>0.1966025618461982</v>
      </c>
      <c r="L95">
        <v>0.51288904225049781</v>
      </c>
      <c r="M95">
        <v>0.40632535158773458</v>
      </c>
      <c r="P95" s="16">
        <f t="shared" si="4"/>
        <v>-1.8130090527204432E-3</v>
      </c>
      <c r="Q95" s="16">
        <f t="shared" si="5"/>
        <v>-1.8113665445851357E-3</v>
      </c>
    </row>
    <row r="96" spans="3:17" x14ac:dyDescent="0.55000000000000004">
      <c r="C96">
        <f t="shared" si="6"/>
        <v>90</v>
      </c>
      <c r="D96">
        <v>1.5117614286189822</v>
      </c>
      <c r="E96">
        <v>-0.2061081896397971</v>
      </c>
      <c r="F96">
        <v>-1.3227149749347724</v>
      </c>
      <c r="G96">
        <v>-1.3143086860248714</v>
      </c>
      <c r="H96">
        <v>1.8972485037609186</v>
      </c>
      <c r="I96">
        <v>-1.407484384416817</v>
      </c>
      <c r="J96">
        <v>0.17827486732953471</v>
      </c>
      <c r="K96">
        <v>0.80955272164227554</v>
      </c>
      <c r="L96">
        <v>-1.8733458977463289</v>
      </c>
      <c r="M96">
        <v>2.3809458800375545</v>
      </c>
      <c r="P96" s="16">
        <f t="shared" si="4"/>
        <v>1.4758904683121604E-2</v>
      </c>
      <c r="Q96" s="16">
        <f t="shared" si="5"/>
        <v>1.4868355110081222E-2</v>
      </c>
    </row>
    <row r="97" spans="3:17" x14ac:dyDescent="0.55000000000000004">
      <c r="C97">
        <f t="shared" si="6"/>
        <v>91</v>
      </c>
      <c r="D97">
        <v>0.23958649679075111</v>
      </c>
      <c r="E97">
        <v>-0.66302611268499423</v>
      </c>
      <c r="F97">
        <v>-0.13325375723663102</v>
      </c>
      <c r="G97">
        <v>2.0062135596441308</v>
      </c>
      <c r="H97">
        <v>-1.910667070563639</v>
      </c>
      <c r="I97">
        <v>0.49917671859310375</v>
      </c>
      <c r="J97">
        <v>-1.4016458156524525</v>
      </c>
      <c r="K97">
        <v>-0.10071804668374913</v>
      </c>
      <c r="L97">
        <v>-1.6660073782190956</v>
      </c>
      <c r="M97">
        <v>-0.4166425212210102</v>
      </c>
      <c r="P97" s="16">
        <f t="shared" si="4"/>
        <v>3.7415465929117597E-3</v>
      </c>
      <c r="Q97" s="16">
        <f t="shared" si="5"/>
        <v>3.7485549162954435E-3</v>
      </c>
    </row>
    <row r="98" spans="3:17" x14ac:dyDescent="0.55000000000000004">
      <c r="C98">
        <f t="shared" si="6"/>
        <v>92</v>
      </c>
      <c r="D98">
        <v>-0.19917472608420655</v>
      </c>
      <c r="E98">
        <v>0.54744948510220004</v>
      </c>
      <c r="F98">
        <v>-0.17484323513919964</v>
      </c>
      <c r="G98">
        <v>-1.9067037604449364</v>
      </c>
      <c r="H98">
        <v>1.2198136652362563</v>
      </c>
      <c r="I98">
        <v>0.14595647515964108</v>
      </c>
      <c r="J98">
        <v>0.56883476689490664</v>
      </c>
      <c r="K98">
        <v>-0.17816572401780892</v>
      </c>
      <c r="L98">
        <v>-0.18154566760065324</v>
      </c>
      <c r="M98">
        <v>-0.39185067546304464</v>
      </c>
      <c r="P98" s="16">
        <f t="shared" si="4"/>
        <v>-5.8237059140632324E-5</v>
      </c>
      <c r="Q98" s="16">
        <f t="shared" si="5"/>
        <v>-5.8235363395997553E-5</v>
      </c>
    </row>
    <row r="99" spans="3:17" x14ac:dyDescent="0.55000000000000004">
      <c r="C99">
        <f t="shared" si="6"/>
        <v>93</v>
      </c>
      <c r="D99">
        <v>1.9145427778803012</v>
      </c>
      <c r="E99">
        <v>0.65507882352879199</v>
      </c>
      <c r="F99">
        <v>0.13477088383196217</v>
      </c>
      <c r="G99">
        <v>-0.85892519557128633</v>
      </c>
      <c r="H99">
        <v>1.1596520810276099</v>
      </c>
      <c r="I99">
        <v>0.94496551886529989</v>
      </c>
      <c r="J99">
        <v>1.5628863162573898</v>
      </c>
      <c r="K99">
        <v>0.2288626576971361</v>
      </c>
      <c r="L99">
        <v>-0.70512479101085213</v>
      </c>
      <c r="M99">
        <v>-1.0317309955000082</v>
      </c>
      <c r="P99" s="16">
        <f t="shared" si="4"/>
        <v>1.8247093489430349E-2</v>
      </c>
      <c r="Q99" s="16">
        <f t="shared" si="5"/>
        <v>1.8414588917067265E-2</v>
      </c>
    </row>
    <row r="100" spans="3:17" x14ac:dyDescent="0.55000000000000004">
      <c r="C100">
        <f t="shared" si="6"/>
        <v>94</v>
      </c>
      <c r="D100">
        <v>-0.66264497489836627</v>
      </c>
      <c r="E100">
        <v>9.9456431583900828E-2</v>
      </c>
      <c r="F100">
        <v>1.1101757917060242</v>
      </c>
      <c r="G100">
        <v>1.3960808413113599</v>
      </c>
      <c r="H100">
        <v>-1.6786756455557756</v>
      </c>
      <c r="I100">
        <v>-1.4366796423842765</v>
      </c>
      <c r="J100">
        <v>0.80138913738561879</v>
      </c>
      <c r="K100">
        <v>-0.19576556450654461</v>
      </c>
      <c r="L100">
        <v>0.70683128408222995</v>
      </c>
      <c r="M100">
        <v>0.55461947744550277</v>
      </c>
      <c r="P100" s="16">
        <f t="shared" si="4"/>
        <v>-4.0720071528542005E-3</v>
      </c>
      <c r="Q100" s="16">
        <f t="shared" si="5"/>
        <v>-4.0637277734375532E-3</v>
      </c>
    </row>
    <row r="101" spans="3:17" x14ac:dyDescent="0.55000000000000004">
      <c r="C101">
        <f t="shared" si="6"/>
        <v>95</v>
      </c>
      <c r="D101">
        <v>-1.3063778926541825</v>
      </c>
      <c r="E101">
        <v>0.35072577543095435</v>
      </c>
      <c r="F101">
        <v>1.5408385806283833</v>
      </c>
      <c r="G101">
        <v>0.30329466569850849</v>
      </c>
      <c r="H101">
        <v>0.51510190817858958</v>
      </c>
      <c r="I101">
        <v>-0.33332831855885892</v>
      </c>
      <c r="J101">
        <v>1.3702232918757478</v>
      </c>
      <c r="K101">
        <v>1.0807967319218135</v>
      </c>
      <c r="L101">
        <v>-0.45097560136631643</v>
      </c>
      <c r="M101">
        <v>-0.20263679481300234</v>
      </c>
      <c r="P101" s="16">
        <f t="shared" si="4"/>
        <v>-9.6468977531423555E-3</v>
      </c>
      <c r="Q101" s="16">
        <f t="shared" si="5"/>
        <v>-9.6005157024698917E-3</v>
      </c>
    </row>
    <row r="102" spans="3:17" x14ac:dyDescent="0.55000000000000004">
      <c r="C102">
        <f t="shared" si="6"/>
        <v>96</v>
      </c>
      <c r="D102">
        <v>-0.12322507865680428</v>
      </c>
      <c r="E102">
        <v>-1.2867611724563628</v>
      </c>
      <c r="F102">
        <v>1.3682470970555314</v>
      </c>
      <c r="G102">
        <v>-0.47393405086907042</v>
      </c>
      <c r="H102">
        <v>-2.4168820056806015</v>
      </c>
      <c r="I102">
        <v>1.3724757769496594</v>
      </c>
      <c r="J102">
        <v>-2.5021909365452681</v>
      </c>
      <c r="K102">
        <v>1.3478990828135924</v>
      </c>
      <c r="L102">
        <v>-0.2950199876259631</v>
      </c>
      <c r="M102">
        <v>-0.404746663055564</v>
      </c>
      <c r="P102" s="16">
        <f t="shared" si="4"/>
        <v>5.9950618166538551E-4</v>
      </c>
      <c r="Q102" s="16">
        <f t="shared" si="5"/>
        <v>5.9968592141279586E-4</v>
      </c>
    </row>
    <row r="103" spans="3:17" x14ac:dyDescent="0.55000000000000004">
      <c r="C103">
        <f t="shared" si="6"/>
        <v>97</v>
      </c>
      <c r="D103">
        <v>0.13770418550180341</v>
      </c>
      <c r="E103">
        <v>-0.78344712652508053</v>
      </c>
      <c r="F103">
        <v>-0.46822058539386241</v>
      </c>
      <c r="G103">
        <v>-0.15345197779663813</v>
      </c>
      <c r="H103">
        <v>-0.97492577928139756</v>
      </c>
      <c r="I103">
        <v>-0.74203515136253295</v>
      </c>
      <c r="J103">
        <v>-0.4681570862035746</v>
      </c>
      <c r="K103">
        <v>2.2514955863700972</v>
      </c>
      <c r="L103">
        <v>-7.2929713896315126E-2</v>
      </c>
      <c r="M103">
        <v>-0.47960105761906346</v>
      </c>
      <c r="P103" s="16">
        <f t="shared" si="4"/>
        <v>2.8592198951867317E-3</v>
      </c>
      <c r="Q103" s="16">
        <f t="shared" si="5"/>
        <v>2.8633113629306095E-3</v>
      </c>
    </row>
    <row r="104" spans="3:17" x14ac:dyDescent="0.55000000000000004">
      <c r="C104">
        <f t="shared" si="6"/>
        <v>98</v>
      </c>
      <c r="D104">
        <v>0.27277237545644722</v>
      </c>
      <c r="E104">
        <v>-1.6248134012536708</v>
      </c>
      <c r="F104">
        <v>0.79189177009051781</v>
      </c>
      <c r="G104">
        <v>1.5259218477685355</v>
      </c>
      <c r="H104">
        <v>-0.22606716438142177</v>
      </c>
      <c r="I104">
        <v>0.95081036300279143</v>
      </c>
      <c r="J104">
        <v>1.0185940872712611</v>
      </c>
      <c r="K104">
        <v>-0.244345142365504</v>
      </c>
      <c r="L104">
        <v>3.3376237641693445</v>
      </c>
      <c r="M104">
        <v>-1.1789885448349424</v>
      </c>
      <c r="P104" s="16">
        <f t="shared" si="4"/>
        <v>4.0289447326257687E-3</v>
      </c>
      <c r="Q104" s="16">
        <f t="shared" si="5"/>
        <v>4.0370718413469397E-3</v>
      </c>
    </row>
    <row r="105" spans="3:17" x14ac:dyDescent="0.55000000000000004">
      <c r="C105">
        <f t="shared" si="6"/>
        <v>99</v>
      </c>
      <c r="D105">
        <v>-0.82724199861230974</v>
      </c>
      <c r="E105">
        <v>-1.298729473779981</v>
      </c>
      <c r="F105">
        <v>-1.1973979581532368</v>
      </c>
      <c r="G105">
        <v>0.93144339205225091</v>
      </c>
      <c r="H105">
        <v>-0.13191471418639669</v>
      </c>
      <c r="I105">
        <v>-0.7265170172395905</v>
      </c>
      <c r="J105">
        <v>-0.32526410403275491</v>
      </c>
      <c r="K105">
        <v>0.88231686256123698</v>
      </c>
      <c r="L105">
        <v>0.14242364720891759</v>
      </c>
      <c r="M105">
        <v>1.3529761224177239</v>
      </c>
      <c r="P105" s="16">
        <f t="shared" si="4"/>
        <v>-5.4974591920900475E-3</v>
      </c>
      <c r="Q105" s="16">
        <f t="shared" si="5"/>
        <v>-5.4823758160450486E-3</v>
      </c>
    </row>
    <row r="106" spans="3:17" x14ac:dyDescent="0.55000000000000004">
      <c r="C106">
        <f t="shared" si="6"/>
        <v>100</v>
      </c>
      <c r="D106">
        <v>6.1861559576938119E-2</v>
      </c>
      <c r="E106">
        <v>-0.27801328828186045</v>
      </c>
      <c r="F106">
        <v>-0.43989459981056495</v>
      </c>
      <c r="G106">
        <v>1.2629415137493505</v>
      </c>
      <c r="H106">
        <v>0.76967363189613613</v>
      </c>
      <c r="I106">
        <v>-1.258065827958093</v>
      </c>
      <c r="J106">
        <v>0.78576232683110425</v>
      </c>
      <c r="K106">
        <v>0.34568119058197477</v>
      </c>
      <c r="L106">
        <v>0.26313529764633997</v>
      </c>
      <c r="M106">
        <v>-0.78443522334530136</v>
      </c>
      <c r="P106" s="16">
        <f t="shared" si="4"/>
        <v>2.2024034877801959E-3</v>
      </c>
      <c r="Q106" s="16">
        <f t="shared" si="5"/>
        <v>2.20483055981191E-3</v>
      </c>
    </row>
    <row r="107" spans="3:17" x14ac:dyDescent="0.55000000000000004">
      <c r="C107">
        <f t="shared" si="6"/>
        <v>101</v>
      </c>
      <c r="D107">
        <v>0.56605329565459439</v>
      </c>
      <c r="E107">
        <v>0.33374321272697527</v>
      </c>
      <c r="F107">
        <v>-1.2294287479010624</v>
      </c>
      <c r="G107">
        <v>-0.19224976947873043</v>
      </c>
      <c r="H107">
        <v>-0.22173801544224186</v>
      </c>
      <c r="I107">
        <v>-0.97561323746648776</v>
      </c>
      <c r="J107">
        <v>-2.4522291847895095</v>
      </c>
      <c r="K107">
        <v>0.48154154021759776</v>
      </c>
      <c r="L107">
        <v>-4.9023332735991909E-2</v>
      </c>
      <c r="M107">
        <v>-1.8994291984030831</v>
      </c>
      <c r="P107" s="16">
        <f t="shared" si="4"/>
        <v>6.5688320059944898E-3</v>
      </c>
      <c r="Q107" s="16">
        <f t="shared" si="5"/>
        <v>6.5904541009982331E-3</v>
      </c>
    </row>
    <row r="108" spans="3:17" x14ac:dyDescent="0.55000000000000004">
      <c r="C108">
        <f t="shared" si="6"/>
        <v>102</v>
      </c>
      <c r="D108">
        <v>1.302049387484465</v>
      </c>
      <c r="E108">
        <v>1.3169113169782556</v>
      </c>
      <c r="F108">
        <v>0.39877041299897414</v>
      </c>
      <c r="G108">
        <v>0.89605049160377692</v>
      </c>
      <c r="H108">
        <v>1.1364100366149108</v>
      </c>
      <c r="I108">
        <v>-1.443860414013177</v>
      </c>
      <c r="J108">
        <v>-1.4001605546162159</v>
      </c>
      <c r="K108">
        <v>-1.3623224808733503</v>
      </c>
      <c r="L108">
        <v>-0.99559673402057103</v>
      </c>
      <c r="M108">
        <v>-1.2918174432598095</v>
      </c>
      <c r="P108" s="16">
        <f t="shared" si="4"/>
        <v>1.2942745132101812E-2</v>
      </c>
      <c r="Q108" s="16">
        <f t="shared" si="5"/>
        <v>1.3026864980034025E-2</v>
      </c>
    </row>
    <row r="109" spans="3:17" x14ac:dyDescent="0.55000000000000004">
      <c r="C109">
        <f t="shared" si="6"/>
        <v>103</v>
      </c>
      <c r="D109">
        <v>0.16748207978562965</v>
      </c>
      <c r="E109">
        <v>1.3105153799517273</v>
      </c>
      <c r="F109">
        <v>0.7897327506434042</v>
      </c>
      <c r="G109">
        <v>1.1795955367680699</v>
      </c>
      <c r="H109">
        <v>3.1006322858774443E-2</v>
      </c>
      <c r="I109">
        <v>1.493048310863314E-2</v>
      </c>
      <c r="J109">
        <v>-0.67548563452736388</v>
      </c>
      <c r="K109">
        <v>-1.1056371368894986</v>
      </c>
      <c r="L109">
        <v>-0.50946843779121853</v>
      </c>
      <c r="M109">
        <v>0.64408243873315685</v>
      </c>
      <c r="P109" s="16">
        <f t="shared" si="4"/>
        <v>3.1171040243967415E-3</v>
      </c>
      <c r="Q109" s="16">
        <f t="shared" si="5"/>
        <v>3.1219672448881131E-3</v>
      </c>
    </row>
    <row r="110" spans="3:17" x14ac:dyDescent="0.55000000000000004">
      <c r="C110">
        <f t="shared" si="6"/>
        <v>104</v>
      </c>
      <c r="D110">
        <v>0.35403994777066516</v>
      </c>
      <c r="E110">
        <v>0.2476768420833057</v>
      </c>
      <c r="F110">
        <v>-0.98370169771409666</v>
      </c>
      <c r="G110">
        <v>-1.3424286645951518</v>
      </c>
      <c r="H110">
        <v>-0.78225882665911317</v>
      </c>
      <c r="I110">
        <v>-1.1360055962013438</v>
      </c>
      <c r="J110">
        <v>-7.3592922681148643E-2</v>
      </c>
      <c r="K110">
        <v>-0.1425849868297438</v>
      </c>
      <c r="L110">
        <v>-0.46911186281507533</v>
      </c>
      <c r="M110">
        <v>-1.1230348440781952</v>
      </c>
      <c r="P110" s="16">
        <f t="shared" si="4"/>
        <v>4.7327425539057848E-3</v>
      </c>
      <c r="Q110" s="16">
        <f t="shared" si="5"/>
        <v>4.7439596688709784E-3</v>
      </c>
    </row>
    <row r="111" spans="3:17" x14ac:dyDescent="0.55000000000000004">
      <c r="C111">
        <f t="shared" si="6"/>
        <v>105</v>
      </c>
      <c r="D111">
        <v>0.43863171367417747</v>
      </c>
      <c r="E111">
        <v>7.0749391823775806E-2</v>
      </c>
      <c r="F111">
        <v>0.33000320953749185</v>
      </c>
      <c r="G111">
        <v>1.3258372561214196</v>
      </c>
      <c r="H111">
        <v>-0.33239956779621271</v>
      </c>
      <c r="I111">
        <v>0.57417142890582673</v>
      </c>
      <c r="J111">
        <v>0.36314744133297794</v>
      </c>
      <c r="K111">
        <v>-0.3300492969531017</v>
      </c>
      <c r="L111">
        <v>-1.3134102463307491</v>
      </c>
      <c r="M111">
        <v>9.5781650694737985E-2</v>
      </c>
      <c r="P111" s="16">
        <f t="shared" si="4"/>
        <v>5.465328736140064E-3</v>
      </c>
      <c r="Q111" s="16">
        <f t="shared" si="5"/>
        <v>5.4802908905156045E-3</v>
      </c>
    </row>
    <row r="112" spans="3:17" x14ac:dyDescent="0.55000000000000004">
      <c r="C112">
        <f t="shared" si="6"/>
        <v>106</v>
      </c>
      <c r="D112">
        <v>-0.52115696763653985</v>
      </c>
      <c r="E112">
        <v>0.13668087609342666</v>
      </c>
      <c r="F112">
        <v>-0.58435118616518711</v>
      </c>
      <c r="G112">
        <v>1.882679688672698</v>
      </c>
      <c r="H112">
        <v>-1.8313818237071176</v>
      </c>
      <c r="I112">
        <v>0.6343120093237552</v>
      </c>
      <c r="J112">
        <v>0.10920869105526076</v>
      </c>
      <c r="K112">
        <v>2.294494519792694</v>
      </c>
      <c r="L112">
        <v>-0.23965439421772894</v>
      </c>
      <c r="M112">
        <v>0.18014717774389868</v>
      </c>
      <c r="P112" s="16">
        <f t="shared" si="4"/>
        <v>-2.846685066658413E-3</v>
      </c>
      <c r="Q112" s="16">
        <f t="shared" si="5"/>
        <v>-2.8426371007297391E-3</v>
      </c>
    </row>
    <row r="113" spans="3:17" x14ac:dyDescent="0.55000000000000004">
      <c r="C113">
        <f t="shared" si="6"/>
        <v>107</v>
      </c>
      <c r="D113">
        <v>0.13741589630816659</v>
      </c>
      <c r="E113">
        <v>0.75132627907674976</v>
      </c>
      <c r="F113">
        <v>-1.4239643678783729</v>
      </c>
      <c r="G113">
        <v>-9.1662646550828897E-2</v>
      </c>
      <c r="H113">
        <v>-1.8227602538243999</v>
      </c>
      <c r="I113">
        <v>-0.32110945359267612</v>
      </c>
      <c r="J113">
        <v>1.3558274867291322</v>
      </c>
      <c r="K113">
        <v>-0.30249401242024715</v>
      </c>
      <c r="L113">
        <v>0.70472724016221389</v>
      </c>
      <c r="M113">
        <v>-0.34901658763874638</v>
      </c>
      <c r="P113" s="16">
        <f t="shared" si="4"/>
        <v>2.8567232375334714E-3</v>
      </c>
      <c r="Q113" s="16">
        <f t="shared" si="5"/>
        <v>2.8608075596947558E-3</v>
      </c>
    </row>
    <row r="114" spans="3:17" x14ac:dyDescent="0.55000000000000004">
      <c r="C114">
        <f t="shared" si="6"/>
        <v>108</v>
      </c>
      <c r="D114">
        <v>2.2688154752474405</v>
      </c>
      <c r="E114">
        <v>-0.46487777646684197</v>
      </c>
      <c r="F114">
        <v>0.55585676949415019</v>
      </c>
      <c r="G114">
        <v>-0.78019143873853036</v>
      </c>
      <c r="H114">
        <v>-1.2107078479635778</v>
      </c>
      <c r="I114">
        <v>0.8969218057298477</v>
      </c>
      <c r="J114">
        <v>0.7248193697338382</v>
      </c>
      <c r="K114">
        <v>-0.63352175492854013</v>
      </c>
      <c r="L114">
        <v>-1.4292161808321695</v>
      </c>
      <c r="M114">
        <v>-0.537462153728548</v>
      </c>
      <c r="P114" s="16">
        <f t="shared" si="4"/>
        <v>2.1315185047302142E-2</v>
      </c>
      <c r="Q114" s="16">
        <f t="shared" si="5"/>
        <v>2.1543976288433075E-2</v>
      </c>
    </row>
    <row r="115" spans="3:17" x14ac:dyDescent="0.55000000000000004">
      <c r="C115">
        <f t="shared" si="6"/>
        <v>109</v>
      </c>
      <c r="D115">
        <v>0.55960999455165517</v>
      </c>
      <c r="E115">
        <v>0.19943860202629399</v>
      </c>
      <c r="F115">
        <v>-1.9016061475726902</v>
      </c>
      <c r="G115">
        <v>1.8379734289708887</v>
      </c>
      <c r="H115">
        <v>-0.31801422783376398</v>
      </c>
      <c r="I115">
        <v>-8.4541773792783104E-2</v>
      </c>
      <c r="J115">
        <v>0.71893242068733687</v>
      </c>
      <c r="K115">
        <v>0.23509253543902511</v>
      </c>
      <c r="L115">
        <v>-0.2178417152167669</v>
      </c>
      <c r="M115">
        <v>-0.56611138181191101</v>
      </c>
      <c r="P115" s="16">
        <f t="shared" si="4"/>
        <v>6.5130313816007127E-3</v>
      </c>
      <c r="Q115" s="16">
        <f t="shared" si="5"/>
        <v>6.5342872922367068E-3</v>
      </c>
    </row>
    <row r="116" spans="3:17" x14ac:dyDescent="0.55000000000000004">
      <c r="C116">
        <f t="shared" si="6"/>
        <v>110</v>
      </c>
      <c r="D116">
        <v>0.47129352050886314</v>
      </c>
      <c r="E116">
        <v>-1.6068493485127349</v>
      </c>
      <c r="F116">
        <v>-0.21726412104306489</v>
      </c>
      <c r="G116">
        <v>1.0216239112684864</v>
      </c>
      <c r="H116">
        <v>0.52305925527839514</v>
      </c>
      <c r="I116">
        <v>0.81667643149972269</v>
      </c>
      <c r="J116">
        <v>-0.15472606275306713</v>
      </c>
      <c r="K116">
        <v>0.72925698559061336</v>
      </c>
      <c r="L116">
        <v>9.0801126538814086E-2</v>
      </c>
      <c r="M116">
        <v>-3.2189528341809766</v>
      </c>
      <c r="P116" s="16">
        <f t="shared" si="4"/>
        <v>5.7481882806634443E-3</v>
      </c>
      <c r="Q116" s="16">
        <f t="shared" si="5"/>
        <v>5.7647408154157809E-3</v>
      </c>
    </row>
    <row r="117" spans="3:17" x14ac:dyDescent="0.55000000000000004">
      <c r="C117">
        <f t="shared" si="6"/>
        <v>111</v>
      </c>
      <c r="D117">
        <v>-0.64200276031620274</v>
      </c>
      <c r="E117">
        <v>-0.99025036670135202</v>
      </c>
      <c r="F117">
        <v>-0.77186314221601149</v>
      </c>
      <c r="G117">
        <v>0.32359518221921446</v>
      </c>
      <c r="H117">
        <v>1.4070411227179247</v>
      </c>
      <c r="I117">
        <v>2.4327019311143552</v>
      </c>
      <c r="J117">
        <v>-0.85329503806110407</v>
      </c>
      <c r="K117">
        <v>-0.50570963838358451</v>
      </c>
      <c r="L117">
        <v>-1.2798688274573224</v>
      </c>
      <c r="M117">
        <v>-1.8281482304888408</v>
      </c>
      <c r="P117" s="16">
        <f t="shared" si="4"/>
        <v>-3.8932403306689688E-3</v>
      </c>
      <c r="Q117" s="16">
        <f t="shared" si="5"/>
        <v>-3.8856714961493788E-3</v>
      </c>
    </row>
    <row r="118" spans="3:17" x14ac:dyDescent="0.55000000000000004">
      <c r="C118">
        <f t="shared" si="6"/>
        <v>112</v>
      </c>
      <c r="D118">
        <v>-1.9515560829371406E-2</v>
      </c>
      <c r="E118">
        <v>-2.2275808154891989E-2</v>
      </c>
      <c r="F118">
        <v>-0.84029402249596008</v>
      </c>
      <c r="G118">
        <v>0.33059614206858462</v>
      </c>
      <c r="H118">
        <v>0.14430164484296742</v>
      </c>
      <c r="I118">
        <v>-0.12025717205357504</v>
      </c>
      <c r="J118">
        <v>0.60274778052410771</v>
      </c>
      <c r="K118">
        <v>1.0646408039828388</v>
      </c>
      <c r="L118">
        <v>-2.0407879212552995</v>
      </c>
      <c r="M118">
        <v>0.90201243726289115</v>
      </c>
      <c r="P118" s="16">
        <f t="shared" si="4"/>
        <v>1.4976569521933053E-3</v>
      </c>
      <c r="Q118" s="16">
        <f t="shared" si="5"/>
        <v>1.4987790004443724E-3</v>
      </c>
    </row>
    <row r="119" spans="3:17" x14ac:dyDescent="0.55000000000000004">
      <c r="C119">
        <f t="shared" si="6"/>
        <v>113</v>
      </c>
      <c r="D119">
        <v>6.6157564433261498E-2</v>
      </c>
      <c r="E119">
        <v>0.52167119261936867</v>
      </c>
      <c r="F119">
        <v>-0.90792328327884342</v>
      </c>
      <c r="G119">
        <v>0.56889142744260313</v>
      </c>
      <c r="H119">
        <v>0.49955054030199531</v>
      </c>
      <c r="I119">
        <v>-0.34207568615553346</v>
      </c>
      <c r="J119">
        <v>0.47072081451785974</v>
      </c>
      <c r="K119">
        <v>-1.9660453469311943</v>
      </c>
      <c r="L119">
        <v>1.4441082100196299</v>
      </c>
      <c r="M119">
        <v>0.2513251157886397</v>
      </c>
      <c r="P119" s="16">
        <f t="shared" si="4"/>
        <v>2.2396079811837699E-3</v>
      </c>
      <c r="Q119" s="16">
        <f t="shared" si="5"/>
        <v>2.2421177764411215E-3</v>
      </c>
    </row>
    <row r="120" spans="3:17" x14ac:dyDescent="0.55000000000000004">
      <c r="C120">
        <f t="shared" si="6"/>
        <v>114</v>
      </c>
      <c r="D120">
        <v>-0.30152157507807631</v>
      </c>
      <c r="E120">
        <v>0.89442267735611491</v>
      </c>
      <c r="F120">
        <v>1.0158886333729198</v>
      </c>
      <c r="G120">
        <v>0.54382761158935433</v>
      </c>
      <c r="H120">
        <v>-1.0069073807205533</v>
      </c>
      <c r="I120">
        <v>-1.973755263278611E-2</v>
      </c>
      <c r="J120">
        <v>1.0168996447325946</v>
      </c>
      <c r="K120">
        <v>-9.9056791196288491E-2</v>
      </c>
      <c r="L120">
        <v>-0.41238529817008068</v>
      </c>
      <c r="M120">
        <v>-1.4731362826925842</v>
      </c>
      <c r="P120" s="16">
        <f t="shared" si="4"/>
        <v>-9.445867714004423E-4</v>
      </c>
      <c r="Q120" s="16">
        <f t="shared" si="5"/>
        <v>-9.4414078974991433E-4</v>
      </c>
    </row>
    <row r="121" spans="3:17" x14ac:dyDescent="0.55000000000000004">
      <c r="C121">
        <f t="shared" si="6"/>
        <v>115</v>
      </c>
      <c r="D121">
        <v>-0.37496795928796139</v>
      </c>
      <c r="E121">
        <v>0.7379458874151209</v>
      </c>
      <c r="F121">
        <v>-1.252063410522434</v>
      </c>
      <c r="G121">
        <v>0.78636092322487339</v>
      </c>
      <c r="H121">
        <v>-1.3056961554612609</v>
      </c>
      <c r="I121">
        <v>1.104249086876125</v>
      </c>
      <c r="J121">
        <v>0.14617330333367765</v>
      </c>
      <c r="K121">
        <v>0.26665693304979227</v>
      </c>
      <c r="L121">
        <v>-1.1312186821117722</v>
      </c>
      <c r="M121">
        <v>-0.7679442775082812</v>
      </c>
      <c r="P121" s="16">
        <f t="shared" si="4"/>
        <v>-1.5806511168191698E-3</v>
      </c>
      <c r="Q121" s="16">
        <f t="shared" si="5"/>
        <v>-1.579402545781039E-3</v>
      </c>
    </row>
    <row r="122" spans="3:17" x14ac:dyDescent="0.55000000000000004">
      <c r="C122">
        <f t="shared" si="6"/>
        <v>116</v>
      </c>
      <c r="D122">
        <v>0.20571202158506116</v>
      </c>
      <c r="E122">
        <v>-1.4557470241302515</v>
      </c>
      <c r="F122">
        <v>0.9982336140023349</v>
      </c>
      <c r="G122">
        <v>0.76978220427047883</v>
      </c>
      <c r="H122">
        <v>0.37290336198624857</v>
      </c>
      <c r="I122">
        <v>-0.36276817244179194</v>
      </c>
      <c r="J122">
        <v>-1.7032658393782298</v>
      </c>
      <c r="K122">
        <v>0.82305120026681999</v>
      </c>
      <c r="L122">
        <v>0.97530686740600991</v>
      </c>
      <c r="M122">
        <v>-5.0397150319815787E-2</v>
      </c>
      <c r="P122" s="16">
        <f t="shared" si="4"/>
        <v>3.4481850322318239E-3</v>
      </c>
      <c r="Q122" s="16">
        <f t="shared" si="5"/>
        <v>3.4541368612763801E-3</v>
      </c>
    </row>
    <row r="123" spans="3:17" x14ac:dyDescent="0.55000000000000004">
      <c r="C123">
        <f t="shared" si="6"/>
        <v>117</v>
      </c>
      <c r="D123">
        <v>-0.95484697144688513</v>
      </c>
      <c r="E123">
        <v>0.51132095231366392</v>
      </c>
      <c r="F123">
        <v>-0.73343458318890453</v>
      </c>
      <c r="G123">
        <v>-0.29941202504693909</v>
      </c>
      <c r="H123">
        <v>-0.27862494188059767</v>
      </c>
      <c r="I123">
        <v>0.56762148471093199</v>
      </c>
      <c r="J123">
        <v>1.3468394370140699</v>
      </c>
      <c r="K123">
        <v>-1.4589808135383668</v>
      </c>
      <c r="L123">
        <v>1.4589724908431838</v>
      </c>
      <c r="M123">
        <v>-1.5406549824085956</v>
      </c>
      <c r="P123" s="16">
        <f t="shared" si="4"/>
        <v>-6.6025506733297015E-3</v>
      </c>
      <c r="Q123" s="16">
        <f t="shared" si="5"/>
        <v>-6.5808017281286935E-3</v>
      </c>
    </row>
    <row r="124" spans="3:17" x14ac:dyDescent="0.55000000000000004">
      <c r="C124">
        <f t="shared" si="6"/>
        <v>118</v>
      </c>
      <c r="D124">
        <v>1.5811332039719534</v>
      </c>
      <c r="E124">
        <v>-0.74467305473198253</v>
      </c>
      <c r="F124">
        <v>-2.4953818061000694</v>
      </c>
      <c r="G124">
        <v>-1.3347339531255966</v>
      </c>
      <c r="H124">
        <v>-0.52619622890058049</v>
      </c>
      <c r="I124">
        <v>-1.1934402996380167</v>
      </c>
      <c r="J124">
        <v>6.7723839391692978E-2</v>
      </c>
      <c r="K124">
        <v>-7.8314860170055817E-2</v>
      </c>
      <c r="L124">
        <v>-1.0868651558281373</v>
      </c>
      <c r="M124">
        <v>1.949288653065284</v>
      </c>
      <c r="P124" s="16">
        <f t="shared" si="4"/>
        <v>1.5359681880734607E-2</v>
      </c>
      <c r="Q124" s="16">
        <f t="shared" si="5"/>
        <v>1.5478248062955835E-2</v>
      </c>
    </row>
    <row r="125" spans="3:17" x14ac:dyDescent="0.55000000000000004">
      <c r="C125">
        <f t="shared" si="6"/>
        <v>119</v>
      </c>
      <c r="D125">
        <v>1.6016756237001517</v>
      </c>
      <c r="E125">
        <v>-6.8658569961064814E-2</v>
      </c>
      <c r="F125">
        <v>-0.97735592645605118</v>
      </c>
      <c r="G125">
        <v>1.4102786671700476</v>
      </c>
      <c r="H125">
        <v>-1.3228057095411232</v>
      </c>
      <c r="I125">
        <v>-2.1609016868966329</v>
      </c>
      <c r="J125">
        <v>1.1467352809463869</v>
      </c>
      <c r="K125">
        <v>0.26335322062646155</v>
      </c>
      <c r="L125">
        <v>-1.7389993722151214</v>
      </c>
      <c r="M125">
        <v>-0.59290235961258586</v>
      </c>
      <c r="P125" s="16">
        <f t="shared" si="4"/>
        <v>1.5537584454132829E-2</v>
      </c>
      <c r="Q125" s="16">
        <f t="shared" si="5"/>
        <v>1.5658920327069836E-2</v>
      </c>
    </row>
    <row r="126" spans="3:17" x14ac:dyDescent="0.55000000000000004">
      <c r="C126">
        <f t="shared" si="6"/>
        <v>120</v>
      </c>
      <c r="D126">
        <v>1.0001700269974187</v>
      </c>
      <c r="E126">
        <v>-1.1855255822526878</v>
      </c>
      <c r="F126">
        <v>-0.68624426113958636</v>
      </c>
      <c r="G126">
        <v>0.33073229959781292</v>
      </c>
      <c r="H126">
        <v>-3.9436905403306952E-2</v>
      </c>
      <c r="I126">
        <v>-0.95004516604651024</v>
      </c>
      <c r="J126">
        <v>-0.65180064477163058</v>
      </c>
      <c r="K126">
        <v>-4.5111101000429817E-2</v>
      </c>
      <c r="L126">
        <v>-0.39605699415425882</v>
      </c>
      <c r="M126">
        <v>-8.8794571665554184E-2</v>
      </c>
      <c r="P126" s="16">
        <f t="shared" si="4"/>
        <v>1.032839318150199E-2</v>
      </c>
      <c r="Q126" s="16">
        <f t="shared" si="5"/>
        <v>1.0381915140931897E-2</v>
      </c>
    </row>
    <row r="127" spans="3:17" x14ac:dyDescent="0.55000000000000004">
      <c r="C127">
        <f t="shared" si="6"/>
        <v>121</v>
      </c>
      <c r="D127">
        <v>0.11775527521751861</v>
      </c>
      <c r="E127">
        <v>-0.75575713590759008</v>
      </c>
      <c r="F127">
        <v>2.9257599917731252</v>
      </c>
      <c r="G127">
        <v>-5.8411979090206213E-2</v>
      </c>
      <c r="H127">
        <v>-0.43838273488225277</v>
      </c>
      <c r="I127">
        <v>-0.64582237273418386</v>
      </c>
      <c r="J127">
        <v>1.6157063854103564</v>
      </c>
      <c r="K127">
        <v>0.73889927187261673</v>
      </c>
      <c r="L127">
        <v>4.3519043094240636E-2</v>
      </c>
      <c r="M127">
        <v>1.0995996171642949E-2</v>
      </c>
      <c r="P127" s="16">
        <f t="shared" si="4"/>
        <v>2.6864572643466589E-3</v>
      </c>
      <c r="Q127" s="16">
        <f t="shared" si="5"/>
        <v>2.6900690242186442E-3</v>
      </c>
    </row>
    <row r="128" spans="3:17" x14ac:dyDescent="0.55000000000000004">
      <c r="C128">
        <f t="shared" si="6"/>
        <v>122</v>
      </c>
      <c r="D128">
        <v>4.5258383940964216E-2</v>
      </c>
      <c r="E128">
        <v>1.1482557290019051</v>
      </c>
      <c r="F128">
        <v>0.46896975027173382</v>
      </c>
      <c r="G128">
        <v>-1.6764920456056887</v>
      </c>
      <c r="H128">
        <v>0.95261519796394323</v>
      </c>
      <c r="I128">
        <v>0.91840647017359256</v>
      </c>
      <c r="J128">
        <v>-0.62457357530993629</v>
      </c>
      <c r="K128">
        <v>-4.5418973823458629E-2</v>
      </c>
      <c r="L128">
        <v>0.74501306484356056</v>
      </c>
      <c r="M128">
        <v>1.2163888258170921</v>
      </c>
      <c r="P128" s="16">
        <f t="shared" si="4"/>
        <v>2.0586157689377136E-3</v>
      </c>
      <c r="Q128" s="16">
        <f t="shared" si="5"/>
        <v>2.0607361731626028E-3</v>
      </c>
    </row>
    <row r="129" spans="3:17" x14ac:dyDescent="0.55000000000000004">
      <c r="C129">
        <f t="shared" si="6"/>
        <v>123</v>
      </c>
      <c r="D129">
        <v>0.34470581085338375</v>
      </c>
      <c r="E129">
        <v>0.29997070669698345</v>
      </c>
      <c r="F129">
        <v>-9.6479429638341857E-2</v>
      </c>
      <c r="G129">
        <v>-1.3931901254909886</v>
      </c>
      <c r="H129">
        <v>-1.4804355375730453E-3</v>
      </c>
      <c r="I129">
        <v>0.49580922398044946</v>
      </c>
      <c r="J129">
        <v>-0.11683083727608141</v>
      </c>
      <c r="K129">
        <v>0.72564091368700667</v>
      </c>
      <c r="L129">
        <v>-1.273626776679736</v>
      </c>
      <c r="M129">
        <v>0.43326808741271494</v>
      </c>
      <c r="P129" s="16">
        <f t="shared" si="4"/>
        <v>4.6519065569781059E-3</v>
      </c>
      <c r="Q129" s="16">
        <f t="shared" si="5"/>
        <v>4.6627434718744531E-3</v>
      </c>
    </row>
    <row r="130" spans="3:17" x14ac:dyDescent="0.55000000000000004">
      <c r="C130">
        <f t="shared" si="6"/>
        <v>124</v>
      </c>
      <c r="D130">
        <v>0.16498234157828612</v>
      </c>
      <c r="E130">
        <v>1.1976664856684964</v>
      </c>
      <c r="F130">
        <v>-0.67711061726328214</v>
      </c>
      <c r="G130">
        <v>-0.99395082357354869</v>
      </c>
      <c r="H130">
        <v>0.36503097485201302</v>
      </c>
      <c r="I130">
        <v>0.76976128969956437</v>
      </c>
      <c r="J130">
        <v>-7.4948982017430624E-2</v>
      </c>
      <c r="K130">
        <v>0.52845615485778952</v>
      </c>
      <c r="L130">
        <v>1.6516384327971325</v>
      </c>
      <c r="M130">
        <v>0.22959778568842185</v>
      </c>
      <c r="P130" s="16">
        <f t="shared" si="4"/>
        <v>3.0954556564930409E-3</v>
      </c>
      <c r="Q130" s="16">
        <f t="shared" si="5"/>
        <v>3.100251526544584E-3</v>
      </c>
    </row>
    <row r="131" spans="3:17" x14ac:dyDescent="0.55000000000000004">
      <c r="C131">
        <f t="shared" si="6"/>
        <v>125</v>
      </c>
      <c r="D131">
        <v>0.96307323841220438</v>
      </c>
      <c r="E131">
        <v>-1.1683627560756298</v>
      </c>
      <c r="F131">
        <v>-8.9840027474959144E-2</v>
      </c>
      <c r="G131">
        <v>0.60232505959945237</v>
      </c>
      <c r="H131">
        <v>-0.93616689259434749</v>
      </c>
      <c r="I131">
        <v>-1.2117645387855016</v>
      </c>
      <c r="J131">
        <v>0.46641816359710575</v>
      </c>
      <c r="K131">
        <v>1.3779199683773702</v>
      </c>
      <c r="L131">
        <v>0.46899670052195802</v>
      </c>
      <c r="M131">
        <v>0.93025753705156855</v>
      </c>
      <c r="P131" s="16">
        <f t="shared" si="4"/>
        <v>1.0007125568365827E-2</v>
      </c>
      <c r="Q131" s="16">
        <f t="shared" si="5"/>
        <v>1.0057364291328641E-2</v>
      </c>
    </row>
    <row r="132" spans="3:17" x14ac:dyDescent="0.55000000000000004">
      <c r="C132">
        <f t="shared" si="6"/>
        <v>126</v>
      </c>
      <c r="D132">
        <v>-0.83525131566296473</v>
      </c>
      <c r="E132">
        <v>0.20528544572245747</v>
      </c>
      <c r="F132">
        <v>1.4558791581295676</v>
      </c>
      <c r="G132">
        <v>-0.15632624386825808</v>
      </c>
      <c r="H132">
        <v>7.2169968031262882E-2</v>
      </c>
      <c r="I132">
        <v>-8.7305628281906869E-3</v>
      </c>
      <c r="J132">
        <v>-0.15754876803318249</v>
      </c>
      <c r="K132">
        <v>-0.37588158489769402</v>
      </c>
      <c r="L132">
        <v>0.49135056902086749</v>
      </c>
      <c r="M132">
        <v>-0.42135817271369874</v>
      </c>
      <c r="P132" s="16">
        <f t="shared" si="4"/>
        <v>-5.5668219124183583E-3</v>
      </c>
      <c r="Q132" s="16">
        <f t="shared" si="5"/>
        <v>-5.5513558715230005E-3</v>
      </c>
    </row>
    <row r="133" spans="3:17" x14ac:dyDescent="0.55000000000000004">
      <c r="C133">
        <f t="shared" si="6"/>
        <v>127</v>
      </c>
      <c r="D133">
        <v>0.71596609897195618</v>
      </c>
      <c r="E133">
        <v>1.5979239026256085</v>
      </c>
      <c r="F133">
        <v>0.58161985822639584</v>
      </c>
      <c r="G133">
        <v>0.76103239689584612</v>
      </c>
      <c r="H133">
        <v>0.32893463157913333</v>
      </c>
      <c r="I133">
        <v>-2.0908207113793766</v>
      </c>
      <c r="J133">
        <v>0.41026445478861218</v>
      </c>
      <c r="K133">
        <v>-0.67637237289188812</v>
      </c>
      <c r="L133">
        <v>1.5481363690459566</v>
      </c>
      <c r="M133">
        <v>-0.2830974890821753</v>
      </c>
      <c r="P133" s="16">
        <f t="shared" si="4"/>
        <v>7.8671149662482426E-3</v>
      </c>
      <c r="Q133" s="16">
        <f t="shared" si="5"/>
        <v>7.8981420263073421E-3</v>
      </c>
    </row>
    <row r="134" spans="3:17" x14ac:dyDescent="0.55000000000000004">
      <c r="C134">
        <f t="shared" si="6"/>
        <v>128</v>
      </c>
      <c r="D134">
        <v>-0.74231921768573417</v>
      </c>
      <c r="E134">
        <v>-0.90834850714963356</v>
      </c>
      <c r="F134">
        <v>-0.65368646689558674</v>
      </c>
      <c r="G134">
        <v>-0.29048282557316829</v>
      </c>
      <c r="H134">
        <v>0.33990101576357007</v>
      </c>
      <c r="I134">
        <v>1.113757464007062</v>
      </c>
      <c r="J134">
        <v>0.38633392313497161</v>
      </c>
      <c r="K134">
        <v>0.87621502494199333</v>
      </c>
      <c r="L134">
        <v>-0.61224566852222362</v>
      </c>
      <c r="M134">
        <v>-1.5908689789014092</v>
      </c>
      <c r="P134" s="16">
        <f t="shared" ref="P134:P197" si="7">$P$1*1/12+$P$2*SQRT(1/12)*INDEX(D134:M134,1,$P$3)</f>
        <v>-4.7620063356656975E-3</v>
      </c>
      <c r="Q134" s="16">
        <f t="shared" si="5"/>
        <v>-4.7506859598575035E-3</v>
      </c>
    </row>
    <row r="135" spans="3:17" x14ac:dyDescent="0.55000000000000004">
      <c r="C135">
        <f t="shared" si="6"/>
        <v>129</v>
      </c>
      <c r="D135">
        <v>-0.16883443013987579</v>
      </c>
      <c r="E135">
        <v>-0.76977637339168181</v>
      </c>
      <c r="F135">
        <v>0.54587081650587088</v>
      </c>
      <c r="G135">
        <v>0.18862104548315331</v>
      </c>
      <c r="H135">
        <v>-1.7004069329539451</v>
      </c>
      <c r="I135">
        <v>-2.2433987983920791</v>
      </c>
      <c r="J135">
        <v>0.69901301014108219</v>
      </c>
      <c r="K135">
        <v>-0.50383837940674836</v>
      </c>
      <c r="L135">
        <v>2.3721436256456854</v>
      </c>
      <c r="M135">
        <v>-1.0872527817423121</v>
      </c>
      <c r="P135" s="16">
        <f t="shared" si="7"/>
        <v>2.0451761132065185E-4</v>
      </c>
      <c r="Q135" s="16">
        <f t="shared" ref="Q135:Q198" si="8">EXP(P135)-1</f>
        <v>2.045385264730637E-4</v>
      </c>
    </row>
    <row r="136" spans="3:17" x14ac:dyDescent="0.55000000000000004">
      <c r="C136">
        <f t="shared" ref="C136:C199" si="9">C135+1</f>
        <v>130</v>
      </c>
      <c r="D136">
        <v>0.20441790698080803</v>
      </c>
      <c r="E136">
        <v>-9.2524651800227495E-2</v>
      </c>
      <c r="F136">
        <v>1.3415536609287777</v>
      </c>
      <c r="G136">
        <v>0.20808525241838419</v>
      </c>
      <c r="H136">
        <v>-1.5053886511808869</v>
      </c>
      <c r="I136">
        <v>0.53828422010264254</v>
      </c>
      <c r="J136">
        <v>-0.51510824594498472</v>
      </c>
      <c r="K136">
        <v>-0.16183684994053302</v>
      </c>
      <c r="L136">
        <v>-1.3777509829434869</v>
      </c>
      <c r="M136">
        <v>-1.2494062486716058</v>
      </c>
      <c r="P136" s="16">
        <f t="shared" si="7"/>
        <v>3.4369776710049074E-3</v>
      </c>
      <c r="Q136" s="16">
        <f t="shared" si="8"/>
        <v>3.4428908513091105E-3</v>
      </c>
    </row>
    <row r="137" spans="3:17" x14ac:dyDescent="0.55000000000000004">
      <c r="C137">
        <f t="shared" si="9"/>
        <v>131</v>
      </c>
      <c r="D137">
        <v>0.52009230021271535</v>
      </c>
      <c r="E137">
        <v>0.65717349447702822</v>
      </c>
      <c r="F137">
        <v>-1.5567933982714213</v>
      </c>
      <c r="G137">
        <v>-1.5148099390469221</v>
      </c>
      <c r="H137">
        <v>0.55643106329227099</v>
      </c>
      <c r="I137">
        <v>-0.30236308796139688</v>
      </c>
      <c r="J137">
        <v>-0.46240631981887814</v>
      </c>
      <c r="K137">
        <v>1.3153489457534788</v>
      </c>
      <c r="L137">
        <v>1.0950884727659207</v>
      </c>
      <c r="M137">
        <v>-0.13396741950069305</v>
      </c>
      <c r="P137" s="16">
        <f t="shared" si="7"/>
        <v>6.1707981096356095E-3</v>
      </c>
      <c r="Q137" s="16">
        <f t="shared" si="8"/>
        <v>6.1898767074939354E-3</v>
      </c>
    </row>
    <row r="138" spans="3:17" x14ac:dyDescent="0.55000000000000004">
      <c r="C138">
        <f t="shared" si="9"/>
        <v>132</v>
      </c>
      <c r="D138">
        <v>-0.63177118237359797</v>
      </c>
      <c r="E138">
        <v>-1.5895908770268876</v>
      </c>
      <c r="F138">
        <v>1.6479540608778029</v>
      </c>
      <c r="G138">
        <v>-0.79292024411839579</v>
      </c>
      <c r="H138">
        <v>-1.4344319382317088</v>
      </c>
      <c r="I138">
        <v>1.0603445894458896</v>
      </c>
      <c r="J138">
        <v>-0.85039671871843825</v>
      </c>
      <c r="K138">
        <v>0.11397179770905334</v>
      </c>
      <c r="L138">
        <v>0.14727523057801487</v>
      </c>
      <c r="M138">
        <v>-0.45656927839712141</v>
      </c>
      <c r="P138" s="16">
        <f t="shared" si="7"/>
        <v>-3.804632266478006E-3</v>
      </c>
      <c r="Q138" s="16">
        <f t="shared" si="8"/>
        <v>-3.797403823231682E-3</v>
      </c>
    </row>
    <row r="139" spans="3:17" x14ac:dyDescent="0.55000000000000004">
      <c r="C139">
        <f t="shared" si="9"/>
        <v>133</v>
      </c>
      <c r="D139">
        <v>0.11360733342110542</v>
      </c>
      <c r="E139">
        <v>0.96286408292069292</v>
      </c>
      <c r="F139">
        <v>-6.757489574562848E-3</v>
      </c>
      <c r="G139">
        <v>4.9647762548880045E-4</v>
      </c>
      <c r="H139">
        <v>1.1464776133086023</v>
      </c>
      <c r="I139">
        <v>0.50080894915294161</v>
      </c>
      <c r="J139">
        <v>0.46463185035163362</v>
      </c>
      <c r="K139">
        <v>-0.95551889554366387</v>
      </c>
      <c r="L139">
        <v>-0.181772611777506</v>
      </c>
      <c r="M139">
        <v>-2.357179039905918</v>
      </c>
      <c r="P139" s="16">
        <f t="shared" si="7"/>
        <v>2.6505350346555283E-3</v>
      </c>
      <c r="Q139" s="16">
        <f t="shared" si="8"/>
        <v>2.654050808181152E-3</v>
      </c>
    </row>
    <row r="140" spans="3:17" x14ac:dyDescent="0.55000000000000004">
      <c r="C140">
        <f t="shared" si="9"/>
        <v>134</v>
      </c>
      <c r="D140">
        <v>-0.69232012485187522</v>
      </c>
      <c r="E140">
        <v>-0.67411843795454296</v>
      </c>
      <c r="F140">
        <v>-1.508609350462395</v>
      </c>
      <c r="G140">
        <v>-1.290807005067985</v>
      </c>
      <c r="H140">
        <v>0.40450389278511284</v>
      </c>
      <c r="I140">
        <v>1.0352697979244363</v>
      </c>
      <c r="J140">
        <v>1.2486833887109938</v>
      </c>
      <c r="K140">
        <v>-1.1580004283558198</v>
      </c>
      <c r="L140">
        <v>1.5887036067830231</v>
      </c>
      <c r="M140">
        <v>0.46700636097440301</v>
      </c>
      <c r="P140" s="16">
        <f t="shared" si="7"/>
        <v>-4.3290014900627142E-3</v>
      </c>
      <c r="Q140" s="16">
        <f t="shared" si="8"/>
        <v>-4.3196448695894674E-3</v>
      </c>
    </row>
    <row r="141" spans="3:17" x14ac:dyDescent="0.55000000000000004">
      <c r="C141">
        <f t="shared" si="9"/>
        <v>135</v>
      </c>
      <c r="D141">
        <v>0.31924655916451117</v>
      </c>
      <c r="E141">
        <v>-0.78081856158110396</v>
      </c>
      <c r="F141">
        <v>-0.49442880392441885</v>
      </c>
      <c r="G141">
        <v>2.0324562867040004</v>
      </c>
      <c r="H141">
        <v>0.32189938592501965</v>
      </c>
      <c r="I141">
        <v>-2.5381593326568916</v>
      </c>
      <c r="J141">
        <v>0.12134026680099554</v>
      </c>
      <c r="K141">
        <v>1.243908953390767</v>
      </c>
      <c r="L141">
        <v>-1.4455958417006767</v>
      </c>
      <c r="M141">
        <v>0.87818655222963438</v>
      </c>
      <c r="P141" s="16">
        <f t="shared" si="7"/>
        <v>4.4314229697390512E-3</v>
      </c>
      <c r="Q141" s="16">
        <f t="shared" si="8"/>
        <v>4.4412562442748271E-3</v>
      </c>
    </row>
    <row r="142" spans="3:17" x14ac:dyDescent="0.55000000000000004">
      <c r="C142">
        <f t="shared" si="9"/>
        <v>136</v>
      </c>
      <c r="D142">
        <v>2.0005480490307206</v>
      </c>
      <c r="E142">
        <v>-0.87101408803223146</v>
      </c>
      <c r="F142">
        <v>0.26277777983880546</v>
      </c>
      <c r="G142">
        <v>0.25557472940958148</v>
      </c>
      <c r="H142">
        <v>-1.3105636574259081</v>
      </c>
      <c r="I142">
        <v>-0.73953851640841783</v>
      </c>
      <c r="J142">
        <v>1.0157235632831638</v>
      </c>
      <c r="K142">
        <v>-0.11795488414681668</v>
      </c>
      <c r="L142">
        <v>-0.45791412030168915</v>
      </c>
      <c r="M142">
        <v>0.62527482676323343</v>
      </c>
      <c r="P142" s="16">
        <f t="shared" si="7"/>
        <v>1.8991920986186673E-2</v>
      </c>
      <c r="Q142" s="16">
        <f t="shared" si="8"/>
        <v>1.917341466805178E-2</v>
      </c>
    </row>
    <row r="143" spans="3:17" x14ac:dyDescent="0.55000000000000004">
      <c r="C143">
        <f t="shared" si="9"/>
        <v>137</v>
      </c>
      <c r="D143">
        <v>-0.6197253306682573</v>
      </c>
      <c r="E143">
        <v>-0.48410440228852025</v>
      </c>
      <c r="F143">
        <v>-0.27272705473774039</v>
      </c>
      <c r="G143">
        <v>-0.13224873678201157</v>
      </c>
      <c r="H143">
        <v>0.13547044861821089</v>
      </c>
      <c r="I143">
        <v>0.2156991236840502</v>
      </c>
      <c r="J143">
        <v>1.2882675625371689</v>
      </c>
      <c r="K143">
        <v>0.93860649454002454</v>
      </c>
      <c r="L143">
        <v>0.54296740881949845</v>
      </c>
      <c r="M143">
        <v>1.4373976017546601</v>
      </c>
      <c r="P143" s="16">
        <f t="shared" si="7"/>
        <v>-3.700312130607555E-3</v>
      </c>
      <c r="Q143" s="16">
        <f t="shared" si="8"/>
        <v>-3.6934744121731589E-3</v>
      </c>
    </row>
    <row r="144" spans="3:17" x14ac:dyDescent="0.55000000000000004">
      <c r="C144">
        <f t="shared" si="9"/>
        <v>138</v>
      </c>
      <c r="D144">
        <v>0.90859739397477945</v>
      </c>
      <c r="E144">
        <v>-0.58757804503585487</v>
      </c>
      <c r="F144">
        <v>-0.68978081999262997</v>
      </c>
      <c r="G144">
        <v>0.87591287073207802</v>
      </c>
      <c r="H144">
        <v>0.17322083858882292</v>
      </c>
      <c r="I144">
        <v>-0.52577096841277493</v>
      </c>
      <c r="J144">
        <v>-1.1036385172185874</v>
      </c>
      <c r="K144">
        <v>1.1494718966424518</v>
      </c>
      <c r="L144">
        <v>0.95677085436468845</v>
      </c>
      <c r="M144">
        <v>-0.96905849705958491</v>
      </c>
      <c r="P144" s="16">
        <f t="shared" si="7"/>
        <v>9.5353509166116353E-3</v>
      </c>
      <c r="Q144" s="16">
        <f t="shared" si="8"/>
        <v>9.5809572172651514E-3</v>
      </c>
    </row>
    <row r="145" spans="3:17" x14ac:dyDescent="0.55000000000000004">
      <c r="C145">
        <f t="shared" si="9"/>
        <v>139</v>
      </c>
      <c r="D145">
        <v>1.2606989460897939</v>
      </c>
      <c r="E145">
        <v>-0.2478894766887981</v>
      </c>
      <c r="F145">
        <v>-2.5253902090315128</v>
      </c>
      <c r="G145">
        <v>-0.77302945106788856</v>
      </c>
      <c r="H145">
        <v>1.5369518372719182</v>
      </c>
      <c r="I145">
        <v>0.4857843650633944</v>
      </c>
      <c r="J145">
        <v>2.3719108220581826</v>
      </c>
      <c r="K145">
        <v>1.3984848130824832</v>
      </c>
      <c r="L145">
        <v>0.91989745677409074</v>
      </c>
      <c r="M145">
        <v>1.2298811939580609</v>
      </c>
      <c r="P145" s="16">
        <f t="shared" si="7"/>
        <v>1.2584639805046965E-2</v>
      </c>
      <c r="Q145" s="16">
        <f t="shared" si="8"/>
        <v>1.2664159610473513E-2</v>
      </c>
    </row>
    <row r="146" spans="3:17" x14ac:dyDescent="0.55000000000000004">
      <c r="C146">
        <f t="shared" si="9"/>
        <v>140</v>
      </c>
      <c r="D146">
        <v>0.1380814871022692</v>
      </c>
      <c r="E146">
        <v>1.0665005349867991</v>
      </c>
      <c r="F146">
        <v>-0.82520523253219868</v>
      </c>
      <c r="G146">
        <v>0.40711708537010111</v>
      </c>
      <c r="H146">
        <v>7.9667033372111978E-2</v>
      </c>
      <c r="I146">
        <v>-0.5009455289763789</v>
      </c>
      <c r="J146">
        <v>0.12544991990333212</v>
      </c>
      <c r="K146">
        <v>0.24835034177644894</v>
      </c>
      <c r="L146">
        <v>0.59950111608826673</v>
      </c>
      <c r="M146">
        <v>0.27581404940652116</v>
      </c>
      <c r="P146" s="16">
        <f t="shared" si="7"/>
        <v>2.8624874228956512E-3</v>
      </c>
      <c r="Q146" s="16">
        <f t="shared" si="8"/>
        <v>2.8665882519423036E-3</v>
      </c>
    </row>
    <row r="147" spans="3:17" x14ac:dyDescent="0.55000000000000004">
      <c r="C147">
        <f t="shared" si="9"/>
        <v>141</v>
      </c>
      <c r="D147">
        <v>-0.84407232417540701</v>
      </c>
      <c r="E147">
        <v>1.3365711413400037</v>
      </c>
      <c r="F147">
        <v>0.4323040231819183</v>
      </c>
      <c r="G147">
        <v>-0.4258637927450622</v>
      </c>
      <c r="H147">
        <v>-2.6189716183180627</v>
      </c>
      <c r="I147">
        <v>0.52857539033151035</v>
      </c>
      <c r="J147">
        <v>0.36757743390710662</v>
      </c>
      <c r="K147">
        <v>-0.21824886374713201</v>
      </c>
      <c r="L147">
        <v>0.14118801101712949</v>
      </c>
      <c r="M147">
        <v>-0.82317362320531051</v>
      </c>
      <c r="P147" s="16">
        <f t="shared" si="7"/>
        <v>-5.6432140870060965E-3</v>
      </c>
      <c r="Q147" s="16">
        <f t="shared" si="8"/>
        <v>-5.6273210643538185E-3</v>
      </c>
    </row>
    <row r="148" spans="3:17" x14ac:dyDescent="0.55000000000000004">
      <c r="C148">
        <f t="shared" si="9"/>
        <v>142</v>
      </c>
      <c r="D148">
        <v>-1.1552664354897726</v>
      </c>
      <c r="E148">
        <v>-0.52237457286000155</v>
      </c>
      <c r="F148">
        <v>7.1635746296002441E-3</v>
      </c>
      <c r="G148">
        <v>-0.81581505575408331</v>
      </c>
      <c r="H148">
        <v>-1.1294381474091879</v>
      </c>
      <c r="I148">
        <v>-0.27848831461602852</v>
      </c>
      <c r="J148">
        <v>1.599509137776391</v>
      </c>
      <c r="K148">
        <v>1.3958180134887634</v>
      </c>
      <c r="L148">
        <v>0.27692710446692298</v>
      </c>
      <c r="M148">
        <v>1.3421739726220965</v>
      </c>
      <c r="P148" s="16">
        <f t="shared" si="7"/>
        <v>-8.3382341460697257E-3</v>
      </c>
      <c r="Q148" s="16">
        <f t="shared" si="8"/>
        <v>-8.3035674915403757E-3</v>
      </c>
    </row>
    <row r="149" spans="3:17" x14ac:dyDescent="0.55000000000000004">
      <c r="C149">
        <f t="shared" si="9"/>
        <v>143</v>
      </c>
      <c r="D149">
        <v>1.4333456046328075</v>
      </c>
      <c r="E149">
        <v>0.45148992286696354</v>
      </c>
      <c r="F149">
        <v>0.37742059587741161</v>
      </c>
      <c r="G149">
        <v>-0.25089393543402316</v>
      </c>
      <c r="H149">
        <v>-0.61989609809042401</v>
      </c>
      <c r="I149">
        <v>-0.72339463332761489</v>
      </c>
      <c r="J149">
        <v>-1.0077626585547022</v>
      </c>
      <c r="K149">
        <v>0.36538702911336579</v>
      </c>
      <c r="L149">
        <v>-0.76970481601569529</v>
      </c>
      <c r="M149">
        <v>1.5763436907454462</v>
      </c>
      <c r="P149" s="16">
        <f t="shared" si="7"/>
        <v>1.4079803726814439E-2</v>
      </c>
      <c r="Q149" s="16">
        <f t="shared" si="8"/>
        <v>1.417939100416965E-2</v>
      </c>
    </row>
    <row r="150" spans="3:17" x14ac:dyDescent="0.55000000000000004">
      <c r="C150">
        <f t="shared" si="9"/>
        <v>144</v>
      </c>
      <c r="D150">
        <v>-1.4257269365360634</v>
      </c>
      <c r="E150">
        <v>-0.94161229339369135</v>
      </c>
      <c r="F150">
        <v>1.9185186162392782</v>
      </c>
      <c r="G150">
        <v>1.1973271926400058</v>
      </c>
      <c r="H150">
        <v>0.99144718750313898</v>
      </c>
      <c r="I150">
        <v>0.32552758118610736</v>
      </c>
      <c r="J150">
        <v>0.79804270878828421</v>
      </c>
      <c r="K150">
        <v>-1.6973092860368917</v>
      </c>
      <c r="L150">
        <v>0.12450340199390193</v>
      </c>
      <c r="M150">
        <v>-2.75373897922083</v>
      </c>
      <c r="P150" s="16">
        <f t="shared" si="7"/>
        <v>-1.0680490792333281E-2</v>
      </c>
      <c r="Q150" s="16">
        <f t="shared" si="8"/>
        <v>-1.0623656868578024E-2</v>
      </c>
    </row>
    <row r="151" spans="3:17" x14ac:dyDescent="0.55000000000000004">
      <c r="C151">
        <f t="shared" si="9"/>
        <v>145</v>
      </c>
      <c r="D151">
        <v>-0.54261894346648509</v>
      </c>
      <c r="E151">
        <v>0.36026245238045113</v>
      </c>
      <c r="F151">
        <v>-1.6382459342299394</v>
      </c>
      <c r="G151">
        <v>-0.33838012745123697</v>
      </c>
      <c r="H151">
        <v>0.43204839399217831</v>
      </c>
      <c r="I151">
        <v>3.1019018200412733</v>
      </c>
      <c r="J151">
        <v>-8.7339423708682931E-2</v>
      </c>
      <c r="K151">
        <v>-0.98830489919440467</v>
      </c>
      <c r="L151">
        <v>-0.61125444535170415</v>
      </c>
      <c r="M151">
        <v>0.6830419076939751</v>
      </c>
      <c r="P151" s="16">
        <f t="shared" si="7"/>
        <v>-3.0325512294998146E-3</v>
      </c>
      <c r="Q151" s="16">
        <f t="shared" si="8"/>
        <v>-3.0279576905739569E-3</v>
      </c>
    </row>
    <row r="152" spans="3:17" x14ac:dyDescent="0.55000000000000004">
      <c r="C152">
        <f t="shared" si="9"/>
        <v>146</v>
      </c>
      <c r="D152">
        <v>3.6687835430364892E-2</v>
      </c>
      <c r="E152">
        <v>2.6336182741133771</v>
      </c>
      <c r="F152">
        <v>-0.52280749193728226</v>
      </c>
      <c r="G152">
        <v>1.2805942428878812</v>
      </c>
      <c r="H152">
        <v>-3.3349071856576332E-2</v>
      </c>
      <c r="I152">
        <v>-1.5899435166184133</v>
      </c>
      <c r="J152">
        <v>-1.7799217437130364</v>
      </c>
      <c r="K152">
        <v>-0.75036704687941069</v>
      </c>
      <c r="L152">
        <v>-6.1794100998889455E-2</v>
      </c>
      <c r="M152">
        <v>-1.0747076285760897</v>
      </c>
      <c r="P152" s="16">
        <f t="shared" si="7"/>
        <v>1.9843926415922548E-3</v>
      </c>
      <c r="Q152" s="16">
        <f t="shared" si="8"/>
        <v>1.9863628516780807E-3</v>
      </c>
    </row>
    <row r="153" spans="3:17" x14ac:dyDescent="0.55000000000000004">
      <c r="C153">
        <f t="shared" si="9"/>
        <v>147</v>
      </c>
      <c r="D153">
        <v>0.36866111733794438</v>
      </c>
      <c r="E153">
        <v>0.76621105803757583</v>
      </c>
      <c r="F153">
        <v>-0.83405418178818014</v>
      </c>
      <c r="G153">
        <v>0.41618825614783994</v>
      </c>
      <c r="H153">
        <v>-1.5240107069886968</v>
      </c>
      <c r="I153">
        <v>-0.89140296902212957</v>
      </c>
      <c r="J153">
        <v>0.28505649083124202</v>
      </c>
      <c r="K153">
        <v>-0.5625342871118818</v>
      </c>
      <c r="L153">
        <v>-0.25239251738589469</v>
      </c>
      <c r="M153">
        <v>-1.4181972348500229</v>
      </c>
      <c r="P153" s="16">
        <f t="shared" si="7"/>
        <v>4.8593655966888225E-3</v>
      </c>
      <c r="Q153" s="16">
        <f t="shared" si="8"/>
        <v>4.8711914613304153E-3</v>
      </c>
    </row>
    <row r="154" spans="3:17" x14ac:dyDescent="0.55000000000000004">
      <c r="C154">
        <f t="shared" si="9"/>
        <v>148</v>
      </c>
      <c r="D154">
        <v>1.2519857941962405</v>
      </c>
      <c r="E154">
        <v>0.62983514198282842</v>
      </c>
      <c r="F154">
        <v>-0.34166280334098964</v>
      </c>
      <c r="G154">
        <v>-0.42263594107930819</v>
      </c>
      <c r="H154">
        <v>-0.8219658040664265</v>
      </c>
      <c r="I154">
        <v>1.0422939880296194</v>
      </c>
      <c r="J154">
        <v>-0.82474940392169438</v>
      </c>
      <c r="K154">
        <v>-0.15614728348754497</v>
      </c>
      <c r="L154">
        <v>-0.11763306935297607</v>
      </c>
      <c r="M154">
        <v>-0.4949656141409316</v>
      </c>
      <c r="P154" s="16">
        <f t="shared" si="7"/>
        <v>1.2509181696178467E-2</v>
      </c>
      <c r="Q154" s="16">
        <f t="shared" si="8"/>
        <v>1.2587748771015317E-2</v>
      </c>
    </row>
    <row r="155" spans="3:17" x14ac:dyDescent="0.55000000000000004">
      <c r="C155">
        <f t="shared" si="9"/>
        <v>149</v>
      </c>
      <c r="D155">
        <v>0.57236169507206835</v>
      </c>
      <c r="E155">
        <v>0.39517836242718363</v>
      </c>
      <c r="F155">
        <v>-1.4528766578544323</v>
      </c>
      <c r="G155">
        <v>1.040866672664019</v>
      </c>
      <c r="H155">
        <v>-0.35002502430766491</v>
      </c>
      <c r="I155">
        <v>0.30655685374749325</v>
      </c>
      <c r="J155">
        <v>0.97495467966720417</v>
      </c>
      <c r="K155">
        <v>-1.3241099721429717</v>
      </c>
      <c r="L155">
        <v>0.43777582520655683</v>
      </c>
      <c r="M155">
        <v>0.85668903320372192</v>
      </c>
      <c r="P155" s="16">
        <f t="shared" si="7"/>
        <v>6.6234643475220033E-3</v>
      </c>
      <c r="Q155" s="16">
        <f t="shared" si="8"/>
        <v>6.6454479966739921E-3</v>
      </c>
    </row>
    <row r="156" spans="3:17" x14ac:dyDescent="0.55000000000000004">
      <c r="C156">
        <f t="shared" si="9"/>
        <v>150</v>
      </c>
      <c r="D156">
        <v>-0.22460888679742971</v>
      </c>
      <c r="E156">
        <v>-0.48414552698502783</v>
      </c>
      <c r="F156">
        <v>-1.0781761373626373</v>
      </c>
      <c r="G156">
        <v>-1.8553393593482295</v>
      </c>
      <c r="H156">
        <v>0.53851993012395805</v>
      </c>
      <c r="I156">
        <v>-0.60718931604514204</v>
      </c>
      <c r="J156">
        <v>-1.193985528119307</v>
      </c>
      <c r="K156">
        <v>-0.94119601500572836</v>
      </c>
      <c r="L156">
        <v>-0.66696760121107512</v>
      </c>
      <c r="M156">
        <v>0.678432069638369</v>
      </c>
      <c r="P156" s="16">
        <f t="shared" si="7"/>
        <v>-2.7850335215650625E-4</v>
      </c>
      <c r="Q156" s="16">
        <f t="shared" si="8"/>
        <v>-2.784645736979563E-4</v>
      </c>
    </row>
    <row r="157" spans="3:17" x14ac:dyDescent="0.55000000000000004">
      <c r="C157">
        <f t="shared" si="9"/>
        <v>151</v>
      </c>
      <c r="D157">
        <v>1.4708061106656487</v>
      </c>
      <c r="E157">
        <v>0.17481145138464294</v>
      </c>
      <c r="F157">
        <v>1.7957999418171628</v>
      </c>
      <c r="G157">
        <v>-0.5713048275854623</v>
      </c>
      <c r="H157">
        <v>-0.83397603113314711</v>
      </c>
      <c r="I157">
        <v>-0.3578421446692826</v>
      </c>
      <c r="J157">
        <v>0.20534534809481886</v>
      </c>
      <c r="K157">
        <v>-1.8834918579051956</v>
      </c>
      <c r="L157">
        <v>1.3457981297824368</v>
      </c>
      <c r="M157">
        <v>1.3386890064437629</v>
      </c>
      <c r="P157" s="16">
        <f t="shared" si="7"/>
        <v>1.4404221225445046E-2</v>
      </c>
      <c r="Q157" s="16">
        <f t="shared" si="8"/>
        <v>1.4508461920657689E-2</v>
      </c>
    </row>
    <row r="158" spans="3:17" x14ac:dyDescent="0.55000000000000004">
      <c r="C158">
        <f t="shared" si="9"/>
        <v>152</v>
      </c>
      <c r="D158">
        <v>0.45294495215300556</v>
      </c>
      <c r="E158">
        <v>-0.19286166174108302</v>
      </c>
      <c r="F158">
        <v>0.30801843843623533</v>
      </c>
      <c r="G158">
        <v>-1.2344540847058212</v>
      </c>
      <c r="H158">
        <v>0.41460920525135114</v>
      </c>
      <c r="I158">
        <v>-0.47793271729278874</v>
      </c>
      <c r="J158">
        <v>-1.6781946926878961</v>
      </c>
      <c r="K158">
        <v>0.11334717088252652</v>
      </c>
      <c r="L158">
        <v>1.4154839198799438</v>
      </c>
      <c r="M158">
        <v>-0.75784758374148242</v>
      </c>
      <c r="P158" s="16">
        <f t="shared" si="7"/>
        <v>5.589285017470965E-3</v>
      </c>
      <c r="Q158" s="16">
        <f t="shared" si="8"/>
        <v>5.6049342133277502E-3</v>
      </c>
    </row>
    <row r="159" spans="3:17" x14ac:dyDescent="0.55000000000000004">
      <c r="C159">
        <f t="shared" si="9"/>
        <v>153</v>
      </c>
      <c r="D159">
        <v>0.40872407842652164</v>
      </c>
      <c r="E159">
        <v>0.71779515212752298</v>
      </c>
      <c r="F159">
        <v>-0.13783786996092043</v>
      </c>
      <c r="G159">
        <v>-0.6748102566441665</v>
      </c>
      <c r="H159">
        <v>-0.22602279057105717</v>
      </c>
      <c r="I159">
        <v>1.2541667005787009</v>
      </c>
      <c r="J159">
        <v>0.56210553378978612</v>
      </c>
      <c r="K159">
        <v>2.8823341497945747</v>
      </c>
      <c r="L159">
        <v>-0.86946311448190794</v>
      </c>
      <c r="M159">
        <v>-0.37739672518201378</v>
      </c>
      <c r="P159" s="16">
        <f t="shared" si="7"/>
        <v>5.2063210172241759E-3</v>
      </c>
      <c r="Q159" s="16">
        <f t="shared" si="8"/>
        <v>5.2198974573673951E-3</v>
      </c>
    </row>
    <row r="160" spans="3:17" x14ac:dyDescent="0.55000000000000004">
      <c r="C160">
        <f t="shared" si="9"/>
        <v>154</v>
      </c>
      <c r="D160">
        <v>0.8856259773426074</v>
      </c>
      <c r="E160">
        <v>-0.58602544172086268</v>
      </c>
      <c r="F160">
        <v>-0.65756004077768215</v>
      </c>
      <c r="G160">
        <v>0.87094482998146527</v>
      </c>
      <c r="H160">
        <v>0.1432803637458496</v>
      </c>
      <c r="I160">
        <v>0.17307945478563813</v>
      </c>
      <c r="J160">
        <v>-1.5778103769040742E-2</v>
      </c>
      <c r="K160">
        <v>-0.59648843057737189</v>
      </c>
      <c r="L160">
        <v>1.3031685013776695</v>
      </c>
      <c r="M160">
        <v>0.40641755028840126</v>
      </c>
      <c r="P160" s="16">
        <f t="shared" si="7"/>
        <v>9.336412612967861E-3</v>
      </c>
      <c r="Q160" s="16">
        <f t="shared" si="8"/>
        <v>9.3801328707350251E-3</v>
      </c>
    </row>
    <row r="161" spans="3:17" x14ac:dyDescent="0.55000000000000004">
      <c r="C161">
        <f t="shared" si="9"/>
        <v>155</v>
      </c>
      <c r="D161">
        <v>0.87194533220850956</v>
      </c>
      <c r="E161">
        <v>0.96599122850172503</v>
      </c>
      <c r="F161">
        <v>8.4554378989627907E-2</v>
      </c>
      <c r="G161">
        <v>-0.5884583496967104</v>
      </c>
      <c r="H161">
        <v>0.95556783655489941</v>
      </c>
      <c r="I161">
        <v>-9.9867161315615446E-2</v>
      </c>
      <c r="J161">
        <v>-0.9940820439949819</v>
      </c>
      <c r="K161">
        <v>-0.57207187594157138</v>
      </c>
      <c r="L161">
        <v>-8.7893420176882633E-2</v>
      </c>
      <c r="M161">
        <v>0.52138941205256473</v>
      </c>
      <c r="P161" s="16">
        <f t="shared" si="7"/>
        <v>9.2179347507049744E-3</v>
      </c>
      <c r="Q161" s="16">
        <f t="shared" si="8"/>
        <v>9.2605507544385457E-3</v>
      </c>
    </row>
    <row r="162" spans="3:17" x14ac:dyDescent="0.55000000000000004">
      <c r="C162">
        <f t="shared" si="9"/>
        <v>156</v>
      </c>
      <c r="D162">
        <v>-0.91508803287608531</v>
      </c>
      <c r="E162">
        <v>0.46702921150921173</v>
      </c>
      <c r="F162">
        <v>0.93327177755557411</v>
      </c>
      <c r="G162">
        <v>-1.5064181812679387</v>
      </c>
      <c r="H162">
        <v>0.5102912546408378</v>
      </c>
      <c r="I162">
        <v>0.23218052978806111</v>
      </c>
      <c r="J162">
        <v>-7.5163284671362504E-2</v>
      </c>
      <c r="K162">
        <v>-0.83907356153754153</v>
      </c>
      <c r="L162">
        <v>1.3651152235408783</v>
      </c>
      <c r="M162">
        <v>2.1305827988709523E-2</v>
      </c>
      <c r="P162" s="16">
        <f t="shared" si="7"/>
        <v>-6.258228165031526E-3</v>
      </c>
      <c r="Q162" s="16">
        <f t="shared" si="8"/>
        <v>-6.2386862423370326E-3</v>
      </c>
    </row>
    <row r="163" spans="3:17" x14ac:dyDescent="0.55000000000000004">
      <c r="C163">
        <f t="shared" si="9"/>
        <v>157</v>
      </c>
      <c r="D163">
        <v>0.70390858151094715</v>
      </c>
      <c r="E163">
        <v>-0.17447903162159112</v>
      </c>
      <c r="F163">
        <v>-0.60219099835563605</v>
      </c>
      <c r="G163">
        <v>0.2889057123480267</v>
      </c>
      <c r="H163">
        <v>0.62732462091206465</v>
      </c>
      <c r="I163">
        <v>7.7506442869707079E-2</v>
      </c>
      <c r="J163">
        <v>8.7946684831254424E-2</v>
      </c>
      <c r="K163">
        <v>-0.19648917409321481</v>
      </c>
      <c r="L163">
        <v>1.3923476358472451</v>
      </c>
      <c r="M163">
        <v>-0.48007468590925972</v>
      </c>
      <c r="P163" s="16">
        <f t="shared" si="7"/>
        <v>7.7626938019701606E-3</v>
      </c>
      <c r="Q163" s="16">
        <f t="shared" si="8"/>
        <v>7.792901623601356E-3</v>
      </c>
    </row>
    <row r="164" spans="3:17" x14ac:dyDescent="0.55000000000000004">
      <c r="C164">
        <f t="shared" si="9"/>
        <v>158</v>
      </c>
      <c r="D164">
        <v>-0.64483787198267639</v>
      </c>
      <c r="E164">
        <v>0.70814377935574058</v>
      </c>
      <c r="F164">
        <v>0.27904874717241757</v>
      </c>
      <c r="G164">
        <v>0.3182240600190025</v>
      </c>
      <c r="H164">
        <v>1.2821111719487137</v>
      </c>
      <c r="I164">
        <v>1.0676114638044394</v>
      </c>
      <c r="J164">
        <v>0.42439659476791336</v>
      </c>
      <c r="K164">
        <v>0.1458954986563768</v>
      </c>
      <c r="L164">
        <v>0.34977193531393247</v>
      </c>
      <c r="M164">
        <v>0.56402829707544677</v>
      </c>
      <c r="P164" s="16">
        <f t="shared" si="7"/>
        <v>-3.9177931179262869E-3</v>
      </c>
      <c r="Q164" s="16">
        <f t="shared" si="8"/>
        <v>-3.9101285790950069E-3</v>
      </c>
    </row>
    <row r="165" spans="3:17" x14ac:dyDescent="0.55000000000000004">
      <c r="C165">
        <f t="shared" si="9"/>
        <v>159</v>
      </c>
      <c r="D165">
        <v>-0.25258525524182018</v>
      </c>
      <c r="E165">
        <v>0.55457513643584566</v>
      </c>
      <c r="F165">
        <v>0.47762813304243656</v>
      </c>
      <c r="G165">
        <v>0.5559441578550125</v>
      </c>
      <c r="H165">
        <v>-1.1694879684088277</v>
      </c>
      <c r="I165">
        <v>9.5317260189735659E-2</v>
      </c>
      <c r="J165">
        <v>-0.36201660227096699</v>
      </c>
      <c r="K165">
        <v>-1.117277512907386</v>
      </c>
      <c r="L165">
        <v>1.3247786889928397</v>
      </c>
      <c r="M165">
        <v>0.85394797368026498</v>
      </c>
      <c r="P165" s="16">
        <f t="shared" si="7"/>
        <v>-5.2078580994126115E-4</v>
      </c>
      <c r="Q165" s="16">
        <f t="shared" si="8"/>
        <v>-5.2065022454939047E-4</v>
      </c>
    </row>
    <row r="166" spans="3:17" x14ac:dyDescent="0.55000000000000004">
      <c r="C166">
        <f t="shared" si="9"/>
        <v>160</v>
      </c>
      <c r="D166">
        <v>-0.81262138894896896</v>
      </c>
      <c r="E166">
        <v>-0.29916126414885175</v>
      </c>
      <c r="F166">
        <v>-1.979280990980421</v>
      </c>
      <c r="G166">
        <v>1.6031514768277033</v>
      </c>
      <c r="H166">
        <v>-2.4212821315512483</v>
      </c>
      <c r="I166">
        <v>-2.3258803518979008</v>
      </c>
      <c r="J166">
        <v>0.30976478100045052</v>
      </c>
      <c r="K166">
        <v>0.95921218574102529</v>
      </c>
      <c r="L166">
        <v>-0.26781069741430591</v>
      </c>
      <c r="M166">
        <v>0.64368648209154256</v>
      </c>
      <c r="P166" s="16">
        <f t="shared" si="7"/>
        <v>-5.3708409982173534E-3</v>
      </c>
      <c r="Q166" s="16">
        <f t="shared" si="8"/>
        <v>-5.356443818223422E-3</v>
      </c>
    </row>
    <row r="167" spans="3:17" x14ac:dyDescent="0.55000000000000004">
      <c r="C167">
        <f t="shared" si="9"/>
        <v>161</v>
      </c>
      <c r="D167">
        <v>0.86615065979132377</v>
      </c>
      <c r="E167">
        <v>-0.15372454046468831</v>
      </c>
      <c r="F167">
        <v>-0.7870172642683696</v>
      </c>
      <c r="G167">
        <v>-0.28247782681962341</v>
      </c>
      <c r="H167">
        <v>-4.5018867321666399E-2</v>
      </c>
      <c r="I167">
        <v>-0.53128409961284828</v>
      </c>
      <c r="J167">
        <v>-0.50561011836117731</v>
      </c>
      <c r="K167">
        <v>2.046324623394955</v>
      </c>
      <c r="L167">
        <v>0.19264013486114212</v>
      </c>
      <c r="M167">
        <v>8.5714995733991994E-2</v>
      </c>
      <c r="P167" s="16">
        <f t="shared" si="7"/>
        <v>9.1677514155060567E-3</v>
      </c>
      <c r="Q167" s="16">
        <f t="shared" si="8"/>
        <v>9.2099039647401959E-3</v>
      </c>
    </row>
    <row r="168" spans="3:17" x14ac:dyDescent="0.55000000000000004">
      <c r="C168">
        <f t="shared" si="9"/>
        <v>162</v>
      </c>
      <c r="D168">
        <v>0.18038122511332561</v>
      </c>
      <c r="E168">
        <v>2.0181257424987831E-2</v>
      </c>
      <c r="F168">
        <v>0.17028638498368803</v>
      </c>
      <c r="G168">
        <v>0.3681837368774612</v>
      </c>
      <c r="H168">
        <v>-1.1849411249193054</v>
      </c>
      <c r="I168">
        <v>0.12160892794711559</v>
      </c>
      <c r="J168">
        <v>-1.7418409825208365</v>
      </c>
      <c r="K168">
        <v>-1.1900141149257062</v>
      </c>
      <c r="L168">
        <v>-0.36400372508609408</v>
      </c>
      <c r="M168">
        <v>0.48036233279022977</v>
      </c>
      <c r="P168" s="16">
        <f t="shared" si="7"/>
        <v>3.2288138998056619E-3</v>
      </c>
      <c r="Q168" s="16">
        <f t="shared" si="8"/>
        <v>3.2340321341297606E-3</v>
      </c>
    </row>
    <row r="169" spans="3:17" x14ac:dyDescent="0.55000000000000004">
      <c r="C169">
        <f t="shared" si="9"/>
        <v>163</v>
      </c>
      <c r="D169">
        <v>-0.17563189036070773</v>
      </c>
      <c r="E169">
        <v>1.7908978826499471</v>
      </c>
      <c r="F169">
        <v>-1.3459545759914449</v>
      </c>
      <c r="G169">
        <v>0.18649497330256307</v>
      </c>
      <c r="H169">
        <v>-0.34385643248563469</v>
      </c>
      <c r="I169">
        <v>0.43213830648124119</v>
      </c>
      <c r="J169">
        <v>-0.99293431232072549</v>
      </c>
      <c r="K169">
        <v>0.90278214293901682</v>
      </c>
      <c r="L169">
        <v>-0.64235675759988387</v>
      </c>
      <c r="M169">
        <v>-0.294930646286302</v>
      </c>
      <c r="P169" s="16">
        <f t="shared" si="7"/>
        <v>1.4564987899610537E-4</v>
      </c>
      <c r="Q169" s="16">
        <f t="shared" si="8"/>
        <v>1.4566048645470175E-4</v>
      </c>
    </row>
    <row r="170" spans="3:17" x14ac:dyDescent="0.55000000000000004">
      <c r="C170">
        <f t="shared" si="9"/>
        <v>164</v>
      </c>
      <c r="D170">
        <v>-0.5606360845885715</v>
      </c>
      <c r="E170">
        <v>0.88998757567592213</v>
      </c>
      <c r="F170">
        <v>-0.31976070604900003</v>
      </c>
      <c r="G170">
        <v>-1.5677070179934534</v>
      </c>
      <c r="H170">
        <v>2.6032939225615604E-2</v>
      </c>
      <c r="I170">
        <v>-1.5565907308687957E-2</v>
      </c>
      <c r="J170">
        <v>0.52165708063008975</v>
      </c>
      <c r="K170">
        <v>-0.33884048704407826</v>
      </c>
      <c r="L170">
        <v>-0.30319943143699352</v>
      </c>
      <c r="M170">
        <v>0.98813863077181852</v>
      </c>
      <c r="P170" s="16">
        <f t="shared" si="7"/>
        <v>-3.1885842486527758E-3</v>
      </c>
      <c r="Q170" s="16">
        <f t="shared" si="8"/>
        <v>-3.1835061126860298E-3</v>
      </c>
    </row>
    <row r="171" spans="3:17" x14ac:dyDescent="0.55000000000000004">
      <c r="C171">
        <f t="shared" si="9"/>
        <v>165</v>
      </c>
      <c r="D171">
        <v>0.60723820115039751</v>
      </c>
      <c r="E171">
        <v>-0.12589742425099915</v>
      </c>
      <c r="F171">
        <v>5.2722103723041328E-2</v>
      </c>
      <c r="G171">
        <v>-7.5361437628802638E-2</v>
      </c>
      <c r="H171">
        <v>-1.2197811168397097</v>
      </c>
      <c r="I171">
        <v>0.19206673247520925</v>
      </c>
      <c r="J171">
        <v>0.19773386302734161</v>
      </c>
      <c r="K171">
        <v>-1.1253861397635689</v>
      </c>
      <c r="L171">
        <v>8.2257411589002793E-2</v>
      </c>
      <c r="M171">
        <v>0.44017998893986082</v>
      </c>
      <c r="P171" s="16">
        <f t="shared" si="7"/>
        <v>6.9255037501127579E-3</v>
      </c>
      <c r="Q171" s="16">
        <f t="shared" si="8"/>
        <v>6.9495405080561845E-3</v>
      </c>
    </row>
    <row r="172" spans="3:17" x14ac:dyDescent="0.55000000000000004">
      <c r="C172">
        <f t="shared" si="9"/>
        <v>166</v>
      </c>
      <c r="D172">
        <v>0.80147925658385322</v>
      </c>
      <c r="E172">
        <v>0.54350690494769516</v>
      </c>
      <c r="F172">
        <v>0.21806391599901612</v>
      </c>
      <c r="G172">
        <v>-0.68815977917861015</v>
      </c>
      <c r="H172">
        <v>-1.406144892704345</v>
      </c>
      <c r="I172">
        <v>-1.3485396213871064</v>
      </c>
      <c r="J172">
        <v>0.30645394161696282</v>
      </c>
      <c r="K172">
        <v>-0.40359542021273875</v>
      </c>
      <c r="L172">
        <v>0.44756228933861469</v>
      </c>
      <c r="M172">
        <v>1.177902534164933</v>
      </c>
      <c r="P172" s="16">
        <f t="shared" si="7"/>
        <v>8.607680634745497E-3</v>
      </c>
      <c r="Q172" s="16">
        <f t="shared" si="8"/>
        <v>8.6448332404469586E-3</v>
      </c>
    </row>
    <row r="173" spans="3:17" x14ac:dyDescent="0.55000000000000004">
      <c r="C173">
        <f t="shared" si="9"/>
        <v>167</v>
      </c>
      <c r="D173">
        <v>2.7136905634678667</v>
      </c>
      <c r="E173">
        <v>1.4593884607452856</v>
      </c>
      <c r="F173">
        <v>-0.82411995176959929</v>
      </c>
      <c r="G173">
        <v>-0.18373361745339459</v>
      </c>
      <c r="H173">
        <v>-0.35694641768366542</v>
      </c>
      <c r="I173">
        <v>-1.8589589269783284</v>
      </c>
      <c r="J173">
        <v>2.6225886012582897E-2</v>
      </c>
      <c r="K173">
        <v>-1.6635488965888046</v>
      </c>
      <c r="L173">
        <v>-1.4790243202225895</v>
      </c>
      <c r="M173">
        <v>-0.74896763922498677</v>
      </c>
      <c r="P173" s="16">
        <f t="shared" si="7"/>
        <v>2.5167916326399465E-2</v>
      </c>
      <c r="Q173" s="16">
        <f t="shared" si="8"/>
        <v>2.5487302128515799E-2</v>
      </c>
    </row>
    <row r="174" spans="3:17" x14ac:dyDescent="0.55000000000000004">
      <c r="C174">
        <f t="shared" si="9"/>
        <v>168</v>
      </c>
      <c r="D174">
        <v>-2.0108960098093505</v>
      </c>
      <c r="E174">
        <v>0.25900764073196886</v>
      </c>
      <c r="F174">
        <v>-0.94723126334142249</v>
      </c>
      <c r="G174">
        <v>-0.2990713456450213</v>
      </c>
      <c r="H174">
        <v>-0.11837593773548435</v>
      </c>
      <c r="I174">
        <v>1.7856193983853059</v>
      </c>
      <c r="J174">
        <v>1.6309999463807916</v>
      </c>
      <c r="K174">
        <v>-1.9013400477949045</v>
      </c>
      <c r="L174">
        <v>0.82377558386055327</v>
      </c>
      <c r="M174">
        <v>1.9600500368422693</v>
      </c>
      <c r="P174" s="16">
        <f t="shared" si="7"/>
        <v>-1.5748203621969922E-2</v>
      </c>
      <c r="Q174" s="16">
        <f t="shared" si="8"/>
        <v>-1.5624849049853062E-2</v>
      </c>
    </row>
    <row r="175" spans="3:17" x14ac:dyDescent="0.55000000000000004">
      <c r="C175">
        <f t="shared" si="9"/>
        <v>169</v>
      </c>
      <c r="D175">
        <v>-0.3533504690479049</v>
      </c>
      <c r="E175">
        <v>-0.40537088253816539</v>
      </c>
      <c r="F175">
        <v>8.3126620329325385E-2</v>
      </c>
      <c r="G175">
        <v>2.8431357129020087</v>
      </c>
      <c r="H175">
        <v>-1.0700274377134449</v>
      </c>
      <c r="I175">
        <v>-0.81201821647036021</v>
      </c>
      <c r="J175">
        <v>-0.39179908176436207</v>
      </c>
      <c r="K175">
        <v>0.12045404502945152</v>
      </c>
      <c r="L175">
        <v>-1.241501412219963</v>
      </c>
      <c r="M175">
        <v>0.66247478180231512</v>
      </c>
      <c r="P175" s="16">
        <f t="shared" si="7"/>
        <v>-1.3934381596796589E-3</v>
      </c>
      <c r="Q175" s="16">
        <f t="shared" si="8"/>
        <v>-1.392467775503059E-3</v>
      </c>
    </row>
    <row r="176" spans="3:17" x14ac:dyDescent="0.55000000000000004">
      <c r="C176">
        <f t="shared" si="9"/>
        <v>170</v>
      </c>
      <c r="D176">
        <v>0.90471842962418525</v>
      </c>
      <c r="E176">
        <v>-1.9853407952155586</v>
      </c>
      <c r="F176">
        <v>-0.59323648193822087</v>
      </c>
      <c r="G176">
        <v>-0.23673787724981454</v>
      </c>
      <c r="H176">
        <v>2.2420316861573975E-2</v>
      </c>
      <c r="I176">
        <v>-1.2400360006603042</v>
      </c>
      <c r="J176">
        <v>-0.98931729679051839</v>
      </c>
      <c r="K176">
        <v>0.39145132534664789</v>
      </c>
      <c r="L176">
        <v>0.49735067170444008</v>
      </c>
      <c r="M176">
        <v>0.4085903360653399</v>
      </c>
      <c r="P176" s="16">
        <f t="shared" si="7"/>
        <v>9.5017580999317477E-3</v>
      </c>
      <c r="Q176" s="16">
        <f t="shared" si="8"/>
        <v>9.5470431188842131E-3</v>
      </c>
    </row>
    <row r="177" spans="3:17" x14ac:dyDescent="0.55000000000000004">
      <c r="C177">
        <f t="shared" si="9"/>
        <v>171</v>
      </c>
      <c r="D177">
        <v>0.87213422560763154</v>
      </c>
      <c r="E177">
        <v>1.4385256773893897</v>
      </c>
      <c r="F177">
        <v>-2.0048150110609693</v>
      </c>
      <c r="G177">
        <v>-1.3553400760812679</v>
      </c>
      <c r="H177">
        <v>1.4398319684479222</v>
      </c>
      <c r="I177">
        <v>0.78785168312382092</v>
      </c>
      <c r="J177">
        <v>-0.14387883058480752</v>
      </c>
      <c r="K177">
        <v>0.84635404492261412</v>
      </c>
      <c r="L177">
        <v>-2.3474141133254829</v>
      </c>
      <c r="M177">
        <v>1.36210730159922</v>
      </c>
      <c r="P177" s="16">
        <f t="shared" si="7"/>
        <v>9.2195706155274431E-3</v>
      </c>
      <c r="Q177" s="16">
        <f t="shared" si="8"/>
        <v>9.2622017696206704E-3</v>
      </c>
    </row>
    <row r="178" spans="3:17" x14ac:dyDescent="0.55000000000000004">
      <c r="C178">
        <f t="shared" si="9"/>
        <v>172</v>
      </c>
      <c r="D178">
        <v>-0.95920508334932841</v>
      </c>
      <c r="E178">
        <v>0.51608654637660223</v>
      </c>
      <c r="F178">
        <v>0.44551118351641178</v>
      </c>
      <c r="G178">
        <v>0.64598817575733403</v>
      </c>
      <c r="H178">
        <v>-2.1201533825453653</v>
      </c>
      <c r="I178">
        <v>-2.9782297163016606E-2</v>
      </c>
      <c r="J178">
        <v>-1.0965024911783463</v>
      </c>
      <c r="K178">
        <v>-0.56464156632272788</v>
      </c>
      <c r="L178">
        <v>0.62142572880876112</v>
      </c>
      <c r="M178">
        <v>0.64947128347976879</v>
      </c>
      <c r="P178" s="16">
        <f t="shared" si="7"/>
        <v>-6.6402930295302136E-3</v>
      </c>
      <c r="Q178" s="16">
        <f t="shared" si="8"/>
        <v>-6.6182950018195408E-3</v>
      </c>
    </row>
    <row r="179" spans="3:17" x14ac:dyDescent="0.55000000000000004">
      <c r="C179">
        <f t="shared" si="9"/>
        <v>173</v>
      </c>
      <c r="D179">
        <v>0.2337000978537731</v>
      </c>
      <c r="E179">
        <v>0.61078557068562733</v>
      </c>
      <c r="F179">
        <v>1.1804484981177381</v>
      </c>
      <c r="G179">
        <v>-0.22023690396686091</v>
      </c>
      <c r="H179">
        <v>0.59209057442162738</v>
      </c>
      <c r="I179">
        <v>-0.6612857376489597</v>
      </c>
      <c r="J179">
        <v>-1.1627678792801004</v>
      </c>
      <c r="K179">
        <v>-2.5823219387898528</v>
      </c>
      <c r="L179">
        <v>-1.0641108799494512</v>
      </c>
      <c r="M179">
        <v>0.38213147386919988</v>
      </c>
      <c r="P179" s="16">
        <f t="shared" si="7"/>
        <v>3.6905688827494334E-3</v>
      </c>
      <c r="Q179" s="16">
        <f t="shared" si="8"/>
        <v>3.6973874175991739E-3</v>
      </c>
    </row>
    <row r="180" spans="3:17" x14ac:dyDescent="0.55000000000000004">
      <c r="C180">
        <f t="shared" si="9"/>
        <v>174</v>
      </c>
      <c r="D180">
        <v>-2.1821550866598396</v>
      </c>
      <c r="E180">
        <v>1.4139148959405665</v>
      </c>
      <c r="F180">
        <v>0.60775849971461116</v>
      </c>
      <c r="G180">
        <v>-0.26973129040153182</v>
      </c>
      <c r="H180">
        <v>0.6034518743510614</v>
      </c>
      <c r="I180">
        <v>0.20039119034235184</v>
      </c>
      <c r="J180">
        <v>-0.40647531683870902</v>
      </c>
      <c r="K180">
        <v>1.4207919559954838</v>
      </c>
      <c r="L180">
        <v>-0.4749258446027495</v>
      </c>
      <c r="M180">
        <v>0.65684046310965905</v>
      </c>
      <c r="P180" s="16">
        <f t="shared" si="7"/>
        <v>-1.7231350733781872E-2</v>
      </c>
      <c r="Q180" s="16">
        <f t="shared" si="8"/>
        <v>-1.7083740069493203E-2</v>
      </c>
    </row>
    <row r="181" spans="3:17" x14ac:dyDescent="0.55000000000000004">
      <c r="C181">
        <f t="shared" si="9"/>
        <v>175</v>
      </c>
      <c r="D181">
        <v>5.9623192602759549E-2</v>
      </c>
      <c r="E181">
        <v>-0.47495849833361231</v>
      </c>
      <c r="F181">
        <v>-0.12651919114717247</v>
      </c>
      <c r="G181">
        <v>0.25207166893505556</v>
      </c>
      <c r="H181">
        <v>-0.1497004479086782</v>
      </c>
      <c r="I181">
        <v>-0.54037173368322988</v>
      </c>
      <c r="J181">
        <v>1.2716053882676785</v>
      </c>
      <c r="K181">
        <v>-1.8732383367589345</v>
      </c>
      <c r="L181">
        <v>0.68102721657163767</v>
      </c>
      <c r="M181">
        <v>0.94476541122308244</v>
      </c>
      <c r="P181" s="16">
        <f t="shared" si="7"/>
        <v>2.1830186611538887E-3</v>
      </c>
      <c r="Q181" s="16">
        <f t="shared" si="8"/>
        <v>2.1854031812262864E-3</v>
      </c>
    </row>
    <row r="182" spans="3:17" x14ac:dyDescent="0.55000000000000004">
      <c r="C182">
        <f t="shared" si="9"/>
        <v>176</v>
      </c>
      <c r="D182">
        <v>1.4511544896127142</v>
      </c>
      <c r="E182">
        <v>0.59884192097775579</v>
      </c>
      <c r="F182">
        <v>1.1473419483268654</v>
      </c>
      <c r="G182">
        <v>-1.3755418315003298</v>
      </c>
      <c r="H182">
        <v>8.0026253179203768E-2</v>
      </c>
      <c r="I182">
        <v>1.8740486967464396</v>
      </c>
      <c r="J182">
        <v>-1.1237875226548339</v>
      </c>
      <c r="K182">
        <v>-0.11860411207115001</v>
      </c>
      <c r="L182">
        <v>0.87102259221698564</v>
      </c>
      <c r="M182">
        <v>-0.7499816778633015</v>
      </c>
      <c r="P182" s="16">
        <f t="shared" si="7"/>
        <v>1.4234033194871182E-2</v>
      </c>
      <c r="Q182" s="16">
        <f t="shared" si="8"/>
        <v>1.4335819414783568E-2</v>
      </c>
    </row>
    <row r="183" spans="3:17" x14ac:dyDescent="0.55000000000000004">
      <c r="C183">
        <f t="shared" si="9"/>
        <v>177</v>
      </c>
      <c r="D183">
        <v>-1.8113262619119586</v>
      </c>
      <c r="E183">
        <v>0.75163690992121679</v>
      </c>
      <c r="F183">
        <v>1.0643898187972989</v>
      </c>
      <c r="G183">
        <v>-1.4144925446832226</v>
      </c>
      <c r="H183">
        <v>1.3491528974879023</v>
      </c>
      <c r="I183">
        <v>-0.41192422210918683</v>
      </c>
      <c r="J183">
        <v>-1.5217649144039767</v>
      </c>
      <c r="K183">
        <v>-0.82643401956025364</v>
      </c>
      <c r="L183">
        <v>-0.52496928422357825</v>
      </c>
      <c r="M183">
        <v>0.10172165904247525</v>
      </c>
      <c r="P183" s="16">
        <f t="shared" si="7"/>
        <v>-1.4019878906909949E-2</v>
      </c>
      <c r="Q183" s="16">
        <f t="shared" si="8"/>
        <v>-1.3922058083587374E-2</v>
      </c>
    </row>
    <row r="184" spans="3:17" x14ac:dyDescent="0.55000000000000004">
      <c r="C184">
        <f t="shared" si="9"/>
        <v>178</v>
      </c>
      <c r="D184">
        <v>-1.0992845418982973</v>
      </c>
      <c r="E184">
        <v>-0.45067446359177094</v>
      </c>
      <c r="F184">
        <v>-0.75863284557926947</v>
      </c>
      <c r="G184">
        <v>1.3650590946991821</v>
      </c>
      <c r="H184">
        <v>0.37142790834793854</v>
      </c>
      <c r="I184">
        <v>-0.41153961884946305</v>
      </c>
      <c r="J184">
        <v>1.3132195834912614</v>
      </c>
      <c r="K184">
        <v>-4.6180012091225381E-2</v>
      </c>
      <c r="L184">
        <v>-1.0788027733351093</v>
      </c>
      <c r="M184">
        <v>1.4575057938895946</v>
      </c>
      <c r="P184" s="16">
        <f t="shared" si="7"/>
        <v>-7.8534167260479772E-3</v>
      </c>
      <c r="Q184" s="16">
        <f t="shared" si="8"/>
        <v>-7.8226592187525812E-3</v>
      </c>
    </row>
    <row r="185" spans="3:17" x14ac:dyDescent="0.55000000000000004">
      <c r="C185">
        <f t="shared" si="9"/>
        <v>179</v>
      </c>
      <c r="D185">
        <v>0.72503917747105739</v>
      </c>
      <c r="E185">
        <v>2.4053197660217744</v>
      </c>
      <c r="F185">
        <v>-1.2166671412892731</v>
      </c>
      <c r="G185">
        <v>2.9756130900790803</v>
      </c>
      <c r="H185">
        <v>7.2863082869878748E-2</v>
      </c>
      <c r="I185">
        <v>0.11231044759401909</v>
      </c>
      <c r="J185">
        <v>-2.2604966712109702</v>
      </c>
      <c r="K185">
        <v>-0.6120582567381897</v>
      </c>
      <c r="L185">
        <v>-0.82920823827106072</v>
      </c>
      <c r="M185">
        <v>-0.35174667308910279</v>
      </c>
      <c r="P185" s="16">
        <f t="shared" si="7"/>
        <v>7.9456901309557636E-3</v>
      </c>
      <c r="Q185" s="16">
        <f t="shared" si="8"/>
        <v>7.9773409003169871E-3</v>
      </c>
    </row>
    <row r="186" spans="3:17" x14ac:dyDescent="0.55000000000000004">
      <c r="C186">
        <f t="shared" si="9"/>
        <v>180</v>
      </c>
      <c r="D186">
        <v>-4.7965403413251242E-2</v>
      </c>
      <c r="E186">
        <v>1.4686784802234498</v>
      </c>
      <c r="F186">
        <v>-1.1341762860711395</v>
      </c>
      <c r="G186">
        <v>0.16318494280216994</v>
      </c>
      <c r="H186">
        <v>-0.82795724864840714</v>
      </c>
      <c r="I186">
        <v>0.47791901665806008</v>
      </c>
      <c r="J186">
        <v>1.1919080578346626</v>
      </c>
      <c r="K186">
        <v>1.2861114226870416</v>
      </c>
      <c r="L186">
        <v>-2.3304559122897999</v>
      </c>
      <c r="M186">
        <v>0.75490251288988997</v>
      </c>
      <c r="P186" s="16">
        <f t="shared" si="7"/>
        <v>1.2512740880802229E-3</v>
      </c>
      <c r="Q186" s="16">
        <f t="shared" si="8"/>
        <v>1.2520572581213862E-3</v>
      </c>
    </row>
    <row r="187" spans="3:17" x14ac:dyDescent="0.55000000000000004">
      <c r="C187">
        <f t="shared" si="9"/>
        <v>181</v>
      </c>
      <c r="D187">
        <v>-0.55301962430557194</v>
      </c>
      <c r="E187">
        <v>0.54435863424136877</v>
      </c>
      <c r="F187">
        <v>-0.31525410737512655</v>
      </c>
      <c r="G187">
        <v>0.2591084943986024</v>
      </c>
      <c r="H187">
        <v>0.25902751428039333</v>
      </c>
      <c r="I187">
        <v>1.2115710786344553</v>
      </c>
      <c r="J187">
        <v>1.4736880131800203</v>
      </c>
      <c r="K187">
        <v>0.65001669649181237</v>
      </c>
      <c r="L187">
        <v>1.2246491904720189</v>
      </c>
      <c r="M187">
        <v>2.4645766844624744</v>
      </c>
      <c r="P187" s="16">
        <f t="shared" si="7"/>
        <v>-3.1226237677328475E-3</v>
      </c>
      <c r="Q187" s="16">
        <f t="shared" si="8"/>
        <v>-3.1177534488454617E-3</v>
      </c>
    </row>
    <row r="188" spans="3:17" x14ac:dyDescent="0.55000000000000004">
      <c r="C188">
        <f t="shared" si="9"/>
        <v>182</v>
      </c>
      <c r="D188">
        <v>-0.84967287485513754</v>
      </c>
      <c r="E188">
        <v>-0.50726650982041732</v>
      </c>
      <c r="F188">
        <v>-1.3457275612715991</v>
      </c>
      <c r="G188">
        <v>1.1658254520922808</v>
      </c>
      <c r="H188">
        <v>-0.30452321916593006</v>
      </c>
      <c r="I188">
        <v>1.4201857123981094</v>
      </c>
      <c r="J188">
        <v>1.2903285967952385</v>
      </c>
      <c r="K188">
        <v>1.2245921569253202</v>
      </c>
      <c r="L188">
        <v>-0.56007967910356826</v>
      </c>
      <c r="M188">
        <v>0.56279587342423298</v>
      </c>
      <c r="P188" s="16">
        <f t="shared" si="7"/>
        <v>-5.6917162786443848E-3</v>
      </c>
      <c r="Q188" s="16">
        <f t="shared" si="8"/>
        <v>-5.6755491489940413E-3</v>
      </c>
    </row>
    <row r="189" spans="3:17" x14ac:dyDescent="0.55000000000000004">
      <c r="C189">
        <f t="shared" si="9"/>
        <v>183</v>
      </c>
      <c r="D189">
        <v>0.46404067770502944</v>
      </c>
      <c r="E189">
        <v>-0.42085598733199142</v>
      </c>
      <c r="F189">
        <v>-0.38410530044564029</v>
      </c>
      <c r="G189">
        <v>0.78490749260795756</v>
      </c>
      <c r="H189">
        <v>-3.4637523778038988</v>
      </c>
      <c r="I189">
        <v>-0.17326605284070062</v>
      </c>
      <c r="J189">
        <v>-1.8272683712979344E-2</v>
      </c>
      <c r="K189">
        <v>-0.6533929115712197</v>
      </c>
      <c r="L189">
        <v>0.74823854123450595</v>
      </c>
      <c r="M189">
        <v>-1.6285566444391335</v>
      </c>
      <c r="P189" s="16">
        <f t="shared" si="7"/>
        <v>5.6853768194856926E-3</v>
      </c>
      <c r="Q189" s="16">
        <f t="shared" si="8"/>
        <v>5.7015692464141843E-3</v>
      </c>
    </row>
    <row r="190" spans="3:17" x14ac:dyDescent="0.55000000000000004">
      <c r="C190">
        <f t="shared" si="9"/>
        <v>184</v>
      </c>
      <c r="D190">
        <v>0.38932064237778058</v>
      </c>
      <c r="E190">
        <v>0.15429081334472658</v>
      </c>
      <c r="F190">
        <v>7.7664236965376054E-2</v>
      </c>
      <c r="G190">
        <v>1.1312030069178429</v>
      </c>
      <c r="H190">
        <v>-6.6839382000911163E-2</v>
      </c>
      <c r="I190">
        <v>-1.173260349672248</v>
      </c>
      <c r="J190">
        <v>-0.16729074481712378</v>
      </c>
      <c r="K190">
        <v>0.48142441387085938</v>
      </c>
      <c r="L190">
        <v>0.23258747347801711</v>
      </c>
      <c r="M190">
        <v>0.66235291483829251</v>
      </c>
      <c r="P190" s="16">
        <f t="shared" si="7"/>
        <v>5.0382823318350107E-3</v>
      </c>
      <c r="Q190" s="16">
        <f t="shared" si="8"/>
        <v>5.0509958186737425E-3</v>
      </c>
    </row>
    <row r="191" spans="3:17" x14ac:dyDescent="0.55000000000000004">
      <c r="C191">
        <f t="shared" si="9"/>
        <v>185</v>
      </c>
      <c r="D191">
        <v>-1.0538666015549889</v>
      </c>
      <c r="E191">
        <v>0.31548610062039262</v>
      </c>
      <c r="F191">
        <v>0.42231451456661984</v>
      </c>
      <c r="G191">
        <v>0.11411247835747002</v>
      </c>
      <c r="H191">
        <v>0.57989684665654306</v>
      </c>
      <c r="I191">
        <v>-1.6643852901126663</v>
      </c>
      <c r="J191">
        <v>-1.4908218728200784</v>
      </c>
      <c r="K191">
        <v>1.9822323249323996</v>
      </c>
      <c r="L191">
        <v>-1.3868137377756686</v>
      </c>
      <c r="M191">
        <v>1.1405365938414276</v>
      </c>
      <c r="P191" s="16">
        <f t="shared" si="7"/>
        <v>-7.4600858247992653E-3</v>
      </c>
      <c r="Q191" s="16">
        <f t="shared" si="8"/>
        <v>-7.4323284515606103E-3</v>
      </c>
    </row>
    <row r="192" spans="3:17" x14ac:dyDescent="0.55000000000000004">
      <c r="C192">
        <f t="shared" si="9"/>
        <v>186</v>
      </c>
      <c r="D192">
        <v>-0.32837005890302201</v>
      </c>
      <c r="E192">
        <v>8.2413903833372409E-2</v>
      </c>
      <c r="F192">
        <v>-0.99275282038893875</v>
      </c>
      <c r="G192">
        <v>-0.96649870516029113</v>
      </c>
      <c r="H192">
        <v>-0.94957073259527403</v>
      </c>
      <c r="I192">
        <v>-1.3161186253178929</v>
      </c>
      <c r="J192">
        <v>0.47025455602142935</v>
      </c>
      <c r="K192">
        <v>-2.0757073776314203</v>
      </c>
      <c r="L192">
        <v>0.69053558011531346</v>
      </c>
      <c r="M192">
        <v>0.80574157322784778</v>
      </c>
      <c r="P192" s="16">
        <f t="shared" si="7"/>
        <v>-1.1771014618554281E-3</v>
      </c>
      <c r="Q192" s="16">
        <f t="shared" si="8"/>
        <v>-1.1764089496754115E-3</v>
      </c>
    </row>
    <row r="193" spans="3:17" x14ac:dyDescent="0.55000000000000004">
      <c r="C193">
        <f t="shared" si="9"/>
        <v>187</v>
      </c>
      <c r="D193">
        <v>1.2888911050933793</v>
      </c>
      <c r="E193">
        <v>5.348287658152933E-2</v>
      </c>
      <c r="F193">
        <v>0.14084025056338006</v>
      </c>
      <c r="G193">
        <v>-5.8346192125689852E-2</v>
      </c>
      <c r="H193">
        <v>-1.2469893067165125</v>
      </c>
      <c r="I193">
        <v>-0.73447756702869116</v>
      </c>
      <c r="J193">
        <v>-0.55818564096689471</v>
      </c>
      <c r="K193">
        <v>-3.8829110536210951E-2</v>
      </c>
      <c r="L193">
        <v>-0.79790683771528803</v>
      </c>
      <c r="M193">
        <v>1.0476618838366074</v>
      </c>
      <c r="P193" s="16">
        <f t="shared" si="7"/>
        <v>1.2828791063893317E-2</v>
      </c>
      <c r="Q193" s="16">
        <f t="shared" si="8"/>
        <v>1.2911433024660246E-2</v>
      </c>
    </row>
    <row r="194" spans="3:17" x14ac:dyDescent="0.55000000000000004">
      <c r="C194">
        <f t="shared" si="9"/>
        <v>188</v>
      </c>
      <c r="D194">
        <v>-0.13804758228580627</v>
      </c>
      <c r="E194">
        <v>0.68988774363812178</v>
      </c>
      <c r="F194">
        <v>0.62108655046865835</v>
      </c>
      <c r="G194">
        <v>0.32309061231870601</v>
      </c>
      <c r="H194">
        <v>-1.1502942375143654</v>
      </c>
      <c r="I194">
        <v>-1.4814711723533578</v>
      </c>
      <c r="J194">
        <v>-1.0792884786186328</v>
      </c>
      <c r="K194">
        <v>1.0673545816301999</v>
      </c>
      <c r="L194">
        <v>1.8843764205961639</v>
      </c>
      <c r="M194">
        <v>0.6539119176963043</v>
      </c>
      <c r="P194" s="16">
        <f t="shared" si="7"/>
        <v>4.71139534761358E-4</v>
      </c>
      <c r="Q194" s="16">
        <f t="shared" si="8"/>
        <v>4.7125053842411724E-4</v>
      </c>
    </row>
    <row r="195" spans="3:17" x14ac:dyDescent="0.55000000000000004">
      <c r="C195">
        <f t="shared" si="9"/>
        <v>189</v>
      </c>
      <c r="D195">
        <v>0.51726749537717087</v>
      </c>
      <c r="E195">
        <v>0.47754929746826386</v>
      </c>
      <c r="F195">
        <v>1.2059722496970595</v>
      </c>
      <c r="G195">
        <v>0.33653352657265789</v>
      </c>
      <c r="H195">
        <v>-0.62296192280360385</v>
      </c>
      <c r="I195">
        <v>-0.67765712254828214</v>
      </c>
      <c r="J195">
        <v>0.5611853492288954</v>
      </c>
      <c r="K195">
        <v>0.67638807392187128</v>
      </c>
      <c r="L195">
        <v>-1.14515854776458</v>
      </c>
      <c r="M195">
        <v>2.0160845878948612E-2</v>
      </c>
      <c r="P195" s="16">
        <f t="shared" si="7"/>
        <v>6.1463345821524623E-3</v>
      </c>
      <c r="Q195" s="16">
        <f t="shared" si="8"/>
        <v>6.1652620548735548E-3</v>
      </c>
    </row>
    <row r="196" spans="3:17" x14ac:dyDescent="0.55000000000000004">
      <c r="C196">
        <f t="shared" si="9"/>
        <v>190</v>
      </c>
      <c r="D196">
        <v>0.56397583598318712</v>
      </c>
      <c r="E196">
        <v>-1.0726576322205175</v>
      </c>
      <c r="F196">
        <v>0.19013737460536304</v>
      </c>
      <c r="G196">
        <v>0.38022448713970186</v>
      </c>
      <c r="H196">
        <v>-1.6227242356276408</v>
      </c>
      <c r="I196">
        <v>-2.1100356591323965</v>
      </c>
      <c r="J196">
        <v>-1.0096291825841073</v>
      </c>
      <c r="K196">
        <v>-1.6587215056980658</v>
      </c>
      <c r="L196">
        <v>0.77184151564639825</v>
      </c>
      <c r="M196">
        <v>-0.92713962930638094</v>
      </c>
      <c r="P196" s="16">
        <f t="shared" si="7"/>
        <v>6.5508406774867261E-3</v>
      </c>
      <c r="Q196" s="16">
        <f t="shared" si="8"/>
        <v>6.572344364375482E-3</v>
      </c>
    </row>
    <row r="197" spans="3:17" x14ac:dyDescent="0.55000000000000004">
      <c r="C197">
        <f t="shared" si="9"/>
        <v>191</v>
      </c>
      <c r="D197">
        <v>-0.67645046199161663</v>
      </c>
      <c r="E197">
        <v>-0.68100585925120005</v>
      </c>
      <c r="F197">
        <v>2.1996862651982316</v>
      </c>
      <c r="G197">
        <v>-2.3395010452952176</v>
      </c>
      <c r="H197">
        <v>1.2502439602518287</v>
      </c>
      <c r="I197">
        <v>0.93338422976163282</v>
      </c>
      <c r="J197">
        <v>0.80260579692008127</v>
      </c>
      <c r="K197">
        <v>-0.84779856448887514</v>
      </c>
      <c r="L197">
        <v>1.4447720780588917</v>
      </c>
      <c r="M197">
        <v>3.4331199867316857E-2</v>
      </c>
      <c r="P197" s="16">
        <f t="shared" si="7"/>
        <v>-4.1915661781979302E-3</v>
      </c>
      <c r="Q197" s="16">
        <f t="shared" si="8"/>
        <v>-4.1827938255969421E-3</v>
      </c>
    </row>
    <row r="198" spans="3:17" x14ac:dyDescent="0.55000000000000004">
      <c r="C198">
        <f t="shared" si="9"/>
        <v>192</v>
      </c>
      <c r="D198">
        <v>1.1899690927722526</v>
      </c>
      <c r="E198">
        <v>-1.394983826910124</v>
      </c>
      <c r="F198">
        <v>3.6034518957374195E-2</v>
      </c>
      <c r="G198">
        <v>0.18159892580299231</v>
      </c>
      <c r="H198">
        <v>0.98534068225495541</v>
      </c>
      <c r="I198">
        <v>0.25298284041791697</v>
      </c>
      <c r="J198">
        <v>-0.41865291793427883</v>
      </c>
      <c r="K198">
        <v>0.6931467956478069</v>
      </c>
      <c r="L198">
        <v>-1.8378969377728951E-2</v>
      </c>
      <c r="M198">
        <v>6.207097186871359E-2</v>
      </c>
      <c r="P198" s="16">
        <f t="shared" ref="P198:P261" si="10">$P$1*1/12+$P$2*SQRT(1/12)*INDEX(D198:M198,1,$P$3)</f>
        <v>1.1972101307257586E-2</v>
      </c>
      <c r="Q198" s="16">
        <f t="shared" si="8"/>
        <v>1.204405376612061E-2</v>
      </c>
    </row>
    <row r="199" spans="3:17" x14ac:dyDescent="0.55000000000000004">
      <c r="C199">
        <f t="shared" si="9"/>
        <v>193</v>
      </c>
      <c r="D199">
        <v>0.52677232119893713</v>
      </c>
      <c r="E199">
        <v>5.5864587391734014E-2</v>
      </c>
      <c r="F199">
        <v>-1.5818794590265164</v>
      </c>
      <c r="G199">
        <v>1.7162871745361066</v>
      </c>
      <c r="H199">
        <v>-0.48400231638392954</v>
      </c>
      <c r="I199">
        <v>1.5424280635740921</v>
      </c>
      <c r="J199">
        <v>-1.4844566062081042</v>
      </c>
      <c r="K199">
        <v>6.0927872338805006E-2</v>
      </c>
      <c r="L199">
        <v>0.45841051692596829</v>
      </c>
      <c r="M199">
        <v>-1.7344990397729505</v>
      </c>
      <c r="P199" s="16">
        <f t="shared" si="10"/>
        <v>6.2286487883544215E-3</v>
      </c>
      <c r="Q199" s="16">
        <f t="shared" ref="Q199:Q262" si="11">EXP(P199)-1</f>
        <v>6.2480871585222086E-3</v>
      </c>
    </row>
    <row r="200" spans="3:17" x14ac:dyDescent="0.55000000000000004">
      <c r="C200">
        <f t="shared" ref="C200:C263" si="12">C199+1</f>
        <v>194</v>
      </c>
      <c r="D200">
        <v>1.3378535870010819</v>
      </c>
      <c r="E200">
        <v>-0.74808419889189359</v>
      </c>
      <c r="F200">
        <v>0.19910819201120331</v>
      </c>
      <c r="G200">
        <v>0.35137780269584001</v>
      </c>
      <c r="H200">
        <v>0.18058728275441882</v>
      </c>
      <c r="I200">
        <v>-0.88487347979775477</v>
      </c>
      <c r="J200">
        <v>3.5898850818934014E-2</v>
      </c>
      <c r="K200">
        <v>-7.6746701534760986E-2</v>
      </c>
      <c r="L200">
        <v>0.52072702717930541</v>
      </c>
      <c r="M200">
        <v>-1.1072506794141657</v>
      </c>
      <c r="P200" s="16">
        <f t="shared" si="10"/>
        <v>1.3252818595537381E-2</v>
      </c>
      <c r="Q200" s="16">
        <f t="shared" si="11"/>
        <v>1.3341026432659442E-2</v>
      </c>
    </row>
    <row r="201" spans="3:17" x14ac:dyDescent="0.55000000000000004">
      <c r="C201">
        <f t="shared" si="12"/>
        <v>195</v>
      </c>
      <c r="D201">
        <v>-0.82394795845389601</v>
      </c>
      <c r="E201">
        <v>0.23834138054756834</v>
      </c>
      <c r="F201">
        <v>-0.95584303387917691</v>
      </c>
      <c r="G201">
        <v>-0.59513255476068827</v>
      </c>
      <c r="H201">
        <v>0.76731881863192397</v>
      </c>
      <c r="I201">
        <v>-1.2595032901122805</v>
      </c>
      <c r="J201">
        <v>-1.2298212877516892</v>
      </c>
      <c r="K201">
        <v>-0.20070875600046112</v>
      </c>
      <c r="L201">
        <v>2.0301299983714216</v>
      </c>
      <c r="M201">
        <v>-1.2139969024264856</v>
      </c>
      <c r="P201" s="16">
        <f t="shared" si="10"/>
        <v>-5.4689319675073232E-3</v>
      </c>
      <c r="Q201" s="16">
        <f t="shared" si="11"/>
        <v>-5.4540045837541129E-3</v>
      </c>
    </row>
    <row r="202" spans="3:17" x14ac:dyDescent="0.55000000000000004">
      <c r="C202">
        <f t="shared" si="12"/>
        <v>196</v>
      </c>
      <c r="D202">
        <v>0.25286813305970168</v>
      </c>
      <c r="E202">
        <v>-4.4015698547470443E-2</v>
      </c>
      <c r="F202">
        <v>-1.3523068855080309</v>
      </c>
      <c r="G202">
        <v>-0.55125836514718518</v>
      </c>
      <c r="H202">
        <v>-0.54972124939229394</v>
      </c>
      <c r="I202">
        <v>1.7707669083556132</v>
      </c>
      <c r="J202">
        <v>-0.10658569281799557</v>
      </c>
      <c r="K202">
        <v>1.1305918859161346</v>
      </c>
      <c r="L202">
        <v>2.1065140371694873</v>
      </c>
      <c r="M202">
        <v>0.22660114430951256</v>
      </c>
      <c r="P202" s="16">
        <f t="shared" si="10"/>
        <v>3.8565689370391194E-3</v>
      </c>
      <c r="Q202" s="16">
        <f t="shared" si="11"/>
        <v>3.8640150681177321E-3</v>
      </c>
    </row>
    <row r="203" spans="3:17" x14ac:dyDescent="0.55000000000000004">
      <c r="C203">
        <f t="shared" si="12"/>
        <v>197</v>
      </c>
      <c r="D203">
        <v>0.91831895174255895</v>
      </c>
      <c r="E203">
        <v>-0.56398739262049424</v>
      </c>
      <c r="F203">
        <v>-0.29832129871568741</v>
      </c>
      <c r="G203">
        <v>-1.0668911403887185</v>
      </c>
      <c r="H203">
        <v>0.229040420661729</v>
      </c>
      <c r="I203">
        <v>0.50192795693035075</v>
      </c>
      <c r="J203">
        <v>0.56907045027763414</v>
      </c>
      <c r="K203">
        <v>0.84883333680688833</v>
      </c>
      <c r="L203">
        <v>-4.6441642622191803E-2</v>
      </c>
      <c r="M203">
        <v>0.36532166184867115</v>
      </c>
      <c r="P203" s="16">
        <f t="shared" si="10"/>
        <v>9.6195420765241863E-3</v>
      </c>
      <c r="Q203" s="16">
        <f t="shared" si="11"/>
        <v>9.6659585872107545E-3</v>
      </c>
    </row>
    <row r="204" spans="3:17" x14ac:dyDescent="0.55000000000000004">
      <c r="C204">
        <f t="shared" si="12"/>
        <v>198</v>
      </c>
      <c r="D204">
        <v>-2.07430295108552</v>
      </c>
      <c r="E204">
        <v>-0.2002930336999332</v>
      </c>
      <c r="F204">
        <v>-0.90865293480149079</v>
      </c>
      <c r="G204">
        <v>-0.48127469429618447</v>
      </c>
      <c r="H204">
        <v>-0.22228998574788597</v>
      </c>
      <c r="I204">
        <v>-2.2671438290770061</v>
      </c>
      <c r="J204">
        <v>-0.33566401169309601</v>
      </c>
      <c r="K204">
        <v>-0.74592122658434656</v>
      </c>
      <c r="L204">
        <v>-1.4262406005388508</v>
      </c>
      <c r="M204">
        <v>1.3093349311029772</v>
      </c>
      <c r="P204" s="16">
        <f t="shared" si="10"/>
        <v>-1.6297323841184232E-2</v>
      </c>
      <c r="Q204" s="16">
        <f t="shared" si="11"/>
        <v>-1.6165240964889693E-2</v>
      </c>
    </row>
    <row r="205" spans="3:17" x14ac:dyDescent="0.55000000000000004">
      <c r="C205">
        <f t="shared" si="12"/>
        <v>199</v>
      </c>
      <c r="D205">
        <v>0.33497402684679206</v>
      </c>
      <c r="E205">
        <v>0.5341575126205409</v>
      </c>
      <c r="F205">
        <v>1.2012093501035137</v>
      </c>
      <c r="G205">
        <v>1.136633727892745</v>
      </c>
      <c r="H205">
        <v>0.2892230323467781</v>
      </c>
      <c r="I205">
        <v>-1.1476333820337818</v>
      </c>
      <c r="J205">
        <v>0.80220765916583514</v>
      </c>
      <c r="K205">
        <v>0.16852831074376615</v>
      </c>
      <c r="L205">
        <v>-0.61410414927255941</v>
      </c>
      <c r="M205">
        <v>-1.2384509874092715</v>
      </c>
      <c r="P205" s="16">
        <f t="shared" si="10"/>
        <v>4.567626835239591E-3</v>
      </c>
      <c r="Q205" s="16">
        <f t="shared" si="11"/>
        <v>4.5780743434089555E-3</v>
      </c>
    </row>
    <row r="206" spans="3:17" x14ac:dyDescent="0.55000000000000004">
      <c r="C206">
        <f t="shared" si="12"/>
        <v>200</v>
      </c>
      <c r="D206">
        <v>-0.52962517892104066</v>
      </c>
      <c r="E206">
        <v>0.17630423866573181</v>
      </c>
      <c r="F206">
        <v>-0.53296897393208553</v>
      </c>
      <c r="G206">
        <v>1.5243280631701779</v>
      </c>
      <c r="H206">
        <v>-0.70405353802961312</v>
      </c>
      <c r="I206">
        <v>-0.65097919103156099</v>
      </c>
      <c r="J206">
        <v>0.11699428952292733</v>
      </c>
      <c r="K206">
        <v>-0.71186841484961194</v>
      </c>
      <c r="L206">
        <v>1.4782092849151494</v>
      </c>
      <c r="M206">
        <v>0.40554131688103001</v>
      </c>
      <c r="P206" s="16">
        <f t="shared" si="10"/>
        <v>-2.9200219276283301E-3</v>
      </c>
      <c r="Q206" s="16">
        <f t="shared" si="11"/>
        <v>-2.9157628101801336E-3</v>
      </c>
    </row>
    <row r="207" spans="3:17" x14ac:dyDescent="0.55000000000000004">
      <c r="C207">
        <f t="shared" si="12"/>
        <v>201</v>
      </c>
      <c r="D207">
        <v>-0.41750648886434832</v>
      </c>
      <c r="E207">
        <v>1.5024273914704167</v>
      </c>
      <c r="F207">
        <v>5.9346732555591267E-2</v>
      </c>
      <c r="G207">
        <v>-0.20953878770455345</v>
      </c>
      <c r="H207">
        <v>-1.9611007609061688</v>
      </c>
      <c r="I207">
        <v>-1.6587472065595097</v>
      </c>
      <c r="J207">
        <v>0.90982186449293989</v>
      </c>
      <c r="K207">
        <v>-1.212575868210362</v>
      </c>
      <c r="L207">
        <v>-0.44609578048123744</v>
      </c>
      <c r="M207">
        <v>8.2632866370510843E-2</v>
      </c>
      <c r="P207" s="16">
        <f t="shared" si="10"/>
        <v>-1.9490455893470375E-3</v>
      </c>
      <c r="Q207" s="16">
        <f t="shared" si="11"/>
        <v>-1.947147433390084E-3</v>
      </c>
    </row>
    <row r="208" spans="3:17" x14ac:dyDescent="0.55000000000000004">
      <c r="C208">
        <f t="shared" si="12"/>
        <v>202</v>
      </c>
      <c r="D208">
        <v>-1.4734350766120563</v>
      </c>
      <c r="E208">
        <v>-0.17487846610092889</v>
      </c>
      <c r="F208">
        <v>1.8531764010524254E-2</v>
      </c>
      <c r="G208">
        <v>0.58539009542946718</v>
      </c>
      <c r="H208">
        <v>0.71635102152733088</v>
      </c>
      <c r="I208">
        <v>0.81430880920815629</v>
      </c>
      <c r="J208">
        <v>-0.60388050986406405</v>
      </c>
      <c r="K208">
        <v>2.3287809977704002</v>
      </c>
      <c r="L208">
        <v>-1.1433939435809155</v>
      </c>
      <c r="M208">
        <v>0.73837544838220881</v>
      </c>
      <c r="P208" s="16">
        <f t="shared" si="10"/>
        <v>-1.1093655405064445E-2</v>
      </c>
      <c r="Q208" s="16">
        <f t="shared" si="11"/>
        <v>-1.1032347728119118E-2</v>
      </c>
    </row>
    <row r="209" spans="3:17" x14ac:dyDescent="0.55000000000000004">
      <c r="C209">
        <f t="shared" si="12"/>
        <v>203</v>
      </c>
      <c r="D209">
        <v>-3.8869043606234069E-2</v>
      </c>
      <c r="E209">
        <v>-4.5723192949535502E-2</v>
      </c>
      <c r="F209">
        <v>3.257376343091519</v>
      </c>
      <c r="G209">
        <v>-1.0461536377116591</v>
      </c>
      <c r="H209">
        <v>1.774340775007625</v>
      </c>
      <c r="I209">
        <v>-1.2520315035722445</v>
      </c>
      <c r="J209">
        <v>0.40463621269639288</v>
      </c>
      <c r="K209">
        <v>-0.38290198492907701</v>
      </c>
      <c r="L209">
        <v>0.35384585583715145</v>
      </c>
      <c r="M209">
        <v>2.6066987268006134E-2</v>
      </c>
      <c r="P209" s="16">
        <f t="shared" si="10"/>
        <v>1.3300508748286287E-3</v>
      </c>
      <c r="Q209" s="16">
        <f t="shared" si="11"/>
        <v>1.3309357847750558E-3</v>
      </c>
    </row>
    <row r="210" spans="3:17" x14ac:dyDescent="0.55000000000000004">
      <c r="C210">
        <f t="shared" si="12"/>
        <v>204</v>
      </c>
      <c r="D210">
        <v>0.94031160548780668</v>
      </c>
      <c r="E210">
        <v>-0.31139286811950534</v>
      </c>
      <c r="F210">
        <v>-0.2152505509625518</v>
      </c>
      <c r="G210">
        <v>-0.60351706644856384</v>
      </c>
      <c r="H210">
        <v>0.31741556456793318</v>
      </c>
      <c r="I210">
        <v>0.57525724908966669</v>
      </c>
      <c r="J210">
        <v>-0.98496929390410426</v>
      </c>
      <c r="K210">
        <v>-0.3620366083396967</v>
      </c>
      <c r="L210">
        <v>-0.2727362274595177</v>
      </c>
      <c r="M210">
        <v>-1.1337242237727265</v>
      </c>
      <c r="P210" s="16">
        <f t="shared" si="10"/>
        <v>9.8100040449243808E-3</v>
      </c>
      <c r="Q210" s="16">
        <f t="shared" si="11"/>
        <v>9.8582798674733407E-3</v>
      </c>
    </row>
    <row r="211" spans="3:17" x14ac:dyDescent="0.55000000000000004">
      <c r="C211">
        <f t="shared" si="12"/>
        <v>205</v>
      </c>
      <c r="D211">
        <v>-1.0522537097204328</v>
      </c>
      <c r="E211">
        <v>1.3417840914925091E-2</v>
      </c>
      <c r="F211">
        <v>-1.3566990169750988</v>
      </c>
      <c r="G211">
        <v>-0.28898085239430332</v>
      </c>
      <c r="H211">
        <v>-1.8372708709279697</v>
      </c>
      <c r="I211">
        <v>0.83589145607795867</v>
      </c>
      <c r="J211">
        <v>0.7627491412744184</v>
      </c>
      <c r="K211">
        <v>-1.4575554699587461</v>
      </c>
      <c r="L211">
        <v>1.4303006960418208</v>
      </c>
      <c r="M211">
        <v>-0.9267840352769644</v>
      </c>
      <c r="P211" s="16">
        <f t="shared" si="10"/>
        <v>-7.4461177717764435E-3</v>
      </c>
      <c r="Q211" s="16">
        <f t="shared" si="11"/>
        <v>-7.418464116866974E-3</v>
      </c>
    </row>
    <row r="212" spans="3:17" x14ac:dyDescent="0.55000000000000004">
      <c r="C212">
        <f t="shared" si="12"/>
        <v>206</v>
      </c>
      <c r="D212">
        <v>1.3124273932599904</v>
      </c>
      <c r="E212">
        <v>1.1558593942068782</v>
      </c>
      <c r="F212">
        <v>1.9116150658848978</v>
      </c>
      <c r="G212">
        <v>1.500026687074514</v>
      </c>
      <c r="H212">
        <v>0.71698782105543846</v>
      </c>
      <c r="I212">
        <v>4.5206149181065129E-2</v>
      </c>
      <c r="J212">
        <v>0.77199506787760352</v>
      </c>
      <c r="K212">
        <v>-1.9281338495346239</v>
      </c>
      <c r="L212">
        <v>-0.82648588582907523</v>
      </c>
      <c r="M212">
        <v>-0.23913151554683923</v>
      </c>
      <c r="P212" s="16">
        <f t="shared" si="10"/>
        <v>1.3032621298524078E-2</v>
      </c>
      <c r="Q212" s="16">
        <f t="shared" si="11"/>
        <v>1.3117916042740152E-2</v>
      </c>
    </row>
    <row r="213" spans="3:17" x14ac:dyDescent="0.55000000000000004">
      <c r="C213">
        <f t="shared" si="12"/>
        <v>207</v>
      </c>
      <c r="D213">
        <v>-1.1989158775643498</v>
      </c>
      <c r="E213">
        <v>1.8552183647214022</v>
      </c>
      <c r="F213">
        <v>1.5836610066517698</v>
      </c>
      <c r="G213">
        <v>-0.59107631157011964</v>
      </c>
      <c r="H213">
        <v>-0.54889482232217846</v>
      </c>
      <c r="I213">
        <v>-1.011982937560435</v>
      </c>
      <c r="J213">
        <v>-1.0555895526217423</v>
      </c>
      <c r="K213">
        <v>-0.30025632639563427</v>
      </c>
      <c r="L213">
        <v>0.34491372141212617</v>
      </c>
      <c r="M213">
        <v>-0.20316749696114794</v>
      </c>
      <c r="P213" s="16">
        <f t="shared" si="10"/>
        <v>-8.716249403045738E-3</v>
      </c>
      <c r="Q213" s="16">
        <f t="shared" si="11"/>
        <v>-8.6783730277485427E-3</v>
      </c>
    </row>
    <row r="214" spans="3:17" x14ac:dyDescent="0.55000000000000004">
      <c r="C214">
        <f t="shared" si="12"/>
        <v>208</v>
      </c>
      <c r="D214">
        <v>1.3536925075715078</v>
      </c>
      <c r="E214">
        <v>2.1549848999394059</v>
      </c>
      <c r="F214">
        <v>0.23604045009984234</v>
      </c>
      <c r="G214">
        <v>0.35008990418694913</v>
      </c>
      <c r="H214">
        <v>0.76435120480544838</v>
      </c>
      <c r="I214">
        <v>-0.51132284050240728</v>
      </c>
      <c r="J214">
        <v>1.1559308979342617</v>
      </c>
      <c r="K214">
        <v>-0.21513925773672923</v>
      </c>
      <c r="L214">
        <v>0.72071278708490238</v>
      </c>
      <c r="M214">
        <v>0.40247865267922678</v>
      </c>
      <c r="P214" s="16">
        <f t="shared" si="10"/>
        <v>1.3389987671362508E-2</v>
      </c>
      <c r="Q214" s="16">
        <f t="shared" si="11"/>
        <v>1.3480035018372361E-2</v>
      </c>
    </row>
    <row r="215" spans="3:17" x14ac:dyDescent="0.55000000000000004">
      <c r="C215">
        <f t="shared" si="12"/>
        <v>209</v>
      </c>
      <c r="D215">
        <v>1.4830950750340928</v>
      </c>
      <c r="E215">
        <v>-1.1906395003295931</v>
      </c>
      <c r="F215">
        <v>1.1174984601188243</v>
      </c>
      <c r="G215">
        <v>1.5210447154305504</v>
      </c>
      <c r="H215">
        <v>-0.32295150302678044</v>
      </c>
      <c r="I215">
        <v>0.77574664168589569</v>
      </c>
      <c r="J215">
        <v>-0.20769671397087822</v>
      </c>
      <c r="K215">
        <v>-0.98166960864687891</v>
      </c>
      <c r="L215">
        <v>7.6578301657358294E-2</v>
      </c>
      <c r="M215">
        <v>-0.76220403134212389</v>
      </c>
      <c r="P215" s="16">
        <f t="shared" si="10"/>
        <v>1.451064677873779E-2</v>
      </c>
      <c r="Q215" s="16">
        <f t="shared" si="11"/>
        <v>1.4616437290605022E-2</v>
      </c>
    </row>
    <row r="216" spans="3:17" x14ac:dyDescent="0.55000000000000004">
      <c r="C216">
        <f t="shared" si="12"/>
        <v>210</v>
      </c>
      <c r="D216">
        <v>0.63258708364860317</v>
      </c>
      <c r="E216">
        <v>-0.7551691178701031</v>
      </c>
      <c r="F216">
        <v>1.0672477268916556</v>
      </c>
      <c r="G216">
        <v>0.27772621309410134</v>
      </c>
      <c r="H216">
        <v>0.76683131492654488</v>
      </c>
      <c r="I216">
        <v>-1.434704292478594</v>
      </c>
      <c r="J216">
        <v>0.33928280914722048</v>
      </c>
      <c r="K216">
        <v>6.7548812802645894E-2</v>
      </c>
      <c r="L216">
        <v>-0.22969790603986129</v>
      </c>
      <c r="M216">
        <v>0.54535494240348148</v>
      </c>
      <c r="P216" s="16">
        <f t="shared" si="10"/>
        <v>7.1450315121226859E-3</v>
      </c>
      <c r="Q216" s="16">
        <f t="shared" si="11"/>
        <v>7.1706181525932333E-3</v>
      </c>
    </row>
    <row r="217" spans="3:17" x14ac:dyDescent="0.55000000000000004">
      <c r="C217">
        <f t="shared" si="12"/>
        <v>211</v>
      </c>
      <c r="D217">
        <v>1.8418998566258433</v>
      </c>
      <c r="E217">
        <v>-2.6545417541196336E-2</v>
      </c>
      <c r="F217">
        <v>-1.6720514067857402</v>
      </c>
      <c r="G217">
        <v>-8.7394978934205891E-2</v>
      </c>
      <c r="H217">
        <v>-0.67433556445052545</v>
      </c>
      <c r="I217">
        <v>-0.44051676635569076</v>
      </c>
      <c r="J217">
        <v>0.88047800508151719</v>
      </c>
      <c r="K217">
        <v>0.72456202486488219</v>
      </c>
      <c r="L217">
        <v>-0.69002210746191806</v>
      </c>
      <c r="M217">
        <v>-0.7993876324408915</v>
      </c>
      <c r="P217" s="16">
        <f t="shared" si="10"/>
        <v>1.7617987337315621E-2</v>
      </c>
      <c r="Q217" s="16">
        <f t="shared" si="11"/>
        <v>1.7774099522809284E-2</v>
      </c>
    </row>
    <row r="218" spans="3:17" x14ac:dyDescent="0.55000000000000004">
      <c r="C218">
        <f t="shared" si="12"/>
        <v>212</v>
      </c>
      <c r="D218">
        <v>1.130626905149104</v>
      </c>
      <c r="E218">
        <v>0.44889745585148344</v>
      </c>
      <c r="F218">
        <v>-0.58999091887568778</v>
      </c>
      <c r="G218">
        <v>1.6697602753169294</v>
      </c>
      <c r="H218">
        <v>-4.2627635875787509E-2</v>
      </c>
      <c r="I218">
        <v>1.2986462080982932</v>
      </c>
      <c r="J218">
        <v>2.465223603669974</v>
      </c>
      <c r="K218">
        <v>-0.25307990927365254</v>
      </c>
      <c r="L218">
        <v>0.7227817003065734</v>
      </c>
      <c r="M218">
        <v>-1.4262359224412318</v>
      </c>
      <c r="P218" s="16">
        <f t="shared" si="10"/>
        <v>1.1458182887279695E-2</v>
      </c>
      <c r="Q218" s="16">
        <f t="shared" si="11"/>
        <v>1.1524079308731228E-2</v>
      </c>
    </row>
    <row r="219" spans="3:17" x14ac:dyDescent="0.55000000000000004">
      <c r="C219">
        <f t="shared" si="12"/>
        <v>213</v>
      </c>
      <c r="D219">
        <v>3.066518699620532E-2</v>
      </c>
      <c r="E219">
        <v>-0.6141059322086313</v>
      </c>
      <c r="F219">
        <v>1.9021740192306791</v>
      </c>
      <c r="G219">
        <v>-0.27913446945691089</v>
      </c>
      <c r="H219">
        <v>0.29736886468165596</v>
      </c>
      <c r="I219">
        <v>-0.59858903732299062</v>
      </c>
      <c r="J219">
        <v>-0.16358460852382478</v>
      </c>
      <c r="K219">
        <v>-1.2330127515879821</v>
      </c>
      <c r="L219">
        <v>2.1412234933100813</v>
      </c>
      <c r="M219">
        <v>-0.96469931485384253</v>
      </c>
      <c r="P219" s="16">
        <f t="shared" si="10"/>
        <v>1.9322349761718071E-3</v>
      </c>
      <c r="Q219" s="16">
        <f t="shared" si="11"/>
        <v>1.9341029450978819E-3</v>
      </c>
    </row>
    <row r="220" spans="3:17" x14ac:dyDescent="0.55000000000000004">
      <c r="C220">
        <f t="shared" si="12"/>
        <v>214</v>
      </c>
      <c r="D220">
        <v>-0.2427236375071683</v>
      </c>
      <c r="E220">
        <v>-2.2578217557942717E-2</v>
      </c>
      <c r="F220">
        <v>-9.1804300105383985E-2</v>
      </c>
      <c r="G220">
        <v>1.0511431916407179</v>
      </c>
      <c r="H220">
        <v>-0.30850960097761371</v>
      </c>
      <c r="I220">
        <v>-1.5799663357178042</v>
      </c>
      <c r="J220">
        <v>-1.2888313702223531</v>
      </c>
      <c r="K220">
        <v>-0.66992285647984517</v>
      </c>
      <c r="L220">
        <v>-3.2545328585332524E-2</v>
      </c>
      <c r="M220">
        <v>-0.75273415358195217</v>
      </c>
      <c r="P220" s="16">
        <f t="shared" si="10"/>
        <v>-4.3538169513506419E-4</v>
      </c>
      <c r="Q220" s="16">
        <f t="shared" si="11"/>
        <v>-4.3528693027827803E-4</v>
      </c>
    </row>
    <row r="221" spans="3:17" x14ac:dyDescent="0.55000000000000004">
      <c r="C221">
        <f t="shared" si="12"/>
        <v>215</v>
      </c>
      <c r="D221">
        <v>0.39499783532621519</v>
      </c>
      <c r="E221">
        <v>-0.10960083102771209</v>
      </c>
      <c r="F221">
        <v>1.2254354862414469</v>
      </c>
      <c r="G221">
        <v>-0.16821854722310645</v>
      </c>
      <c r="H221">
        <v>-0.3432162119173271</v>
      </c>
      <c r="I221">
        <v>-6.2287893724035988E-2</v>
      </c>
      <c r="J221">
        <v>1.055870322076109</v>
      </c>
      <c r="K221">
        <v>-1.2146820437529673</v>
      </c>
      <c r="L221">
        <v>-0.27877143527814169</v>
      </c>
      <c r="M221">
        <v>-1.5609253830774052</v>
      </c>
      <c r="P221" s="16">
        <f t="shared" si="10"/>
        <v>5.0874482649903132E-3</v>
      </c>
      <c r="Q221" s="16">
        <f t="shared" si="11"/>
        <v>5.100411303521124E-3</v>
      </c>
    </row>
    <row r="222" spans="3:17" x14ac:dyDescent="0.55000000000000004">
      <c r="C222">
        <f t="shared" si="12"/>
        <v>216</v>
      </c>
      <c r="D222">
        <v>0.69381422010022897</v>
      </c>
      <c r="E222">
        <v>0.39786073350671214</v>
      </c>
      <c r="F222">
        <v>-0.54045507654298142</v>
      </c>
      <c r="G222">
        <v>0.2882656345705632</v>
      </c>
      <c r="H222">
        <v>0.77817194242915866</v>
      </c>
      <c r="I222">
        <v>6.8663163837888036E-2</v>
      </c>
      <c r="J222">
        <v>0.45036401598129916</v>
      </c>
      <c r="K222">
        <v>-2.3817014837837637E-2</v>
      </c>
      <c r="L222">
        <v>0.21365546642319899</v>
      </c>
      <c r="M222">
        <v>2.4252738662167688</v>
      </c>
      <c r="P222" s="16">
        <f t="shared" si="10"/>
        <v>7.6752740678035277E-3</v>
      </c>
      <c r="Q222" s="16">
        <f t="shared" si="11"/>
        <v>7.7048044868166521E-3</v>
      </c>
    </row>
    <row r="223" spans="3:17" x14ac:dyDescent="0.55000000000000004">
      <c r="C223">
        <f t="shared" si="12"/>
        <v>217</v>
      </c>
      <c r="D223">
        <v>-0.62157742778763247</v>
      </c>
      <c r="E223">
        <v>0.21036653670697525</v>
      </c>
      <c r="F223">
        <v>-0.15672412796752233</v>
      </c>
      <c r="G223">
        <v>-0.63641861594162619</v>
      </c>
      <c r="H223">
        <v>-0.56488044168959339</v>
      </c>
      <c r="I223">
        <v>0.3986962698309634</v>
      </c>
      <c r="J223">
        <v>0.70927004856097953</v>
      </c>
      <c r="K223">
        <v>0.53018602789698865</v>
      </c>
      <c r="L223">
        <v>-0.86556939880831163</v>
      </c>
      <c r="M223">
        <v>0.59288354200239912</v>
      </c>
      <c r="P223" s="16">
        <f t="shared" si="10"/>
        <v>-3.7163517621641041E-3</v>
      </c>
      <c r="Q223" s="16">
        <f t="shared" si="11"/>
        <v>-3.7094546736018419E-3</v>
      </c>
    </row>
    <row r="224" spans="3:17" x14ac:dyDescent="0.55000000000000004">
      <c r="C224">
        <f t="shared" si="12"/>
        <v>218</v>
      </c>
      <c r="D224">
        <v>0.58361196828823481</v>
      </c>
      <c r="E224">
        <v>0.73808017524967806</v>
      </c>
      <c r="F224">
        <v>-1.819701359494954</v>
      </c>
      <c r="G224">
        <v>-0.28480825624519041</v>
      </c>
      <c r="H224">
        <v>0.3177132366489705</v>
      </c>
      <c r="I224">
        <v>0.39361784132384037</v>
      </c>
      <c r="J224">
        <v>2.2817804705792092E-2</v>
      </c>
      <c r="K224">
        <v>0.7272855878348059</v>
      </c>
      <c r="L224">
        <v>0.62726124442261311</v>
      </c>
      <c r="M224">
        <v>-1.0526681368253386</v>
      </c>
      <c r="P224" s="16">
        <f t="shared" si="10"/>
        <v>6.7208945715691616E-3</v>
      </c>
      <c r="Q224" s="16">
        <f t="shared" si="11"/>
        <v>6.7435304662293305E-3</v>
      </c>
    </row>
    <row r="225" spans="3:17" x14ac:dyDescent="0.55000000000000004">
      <c r="C225">
        <f t="shared" si="12"/>
        <v>219</v>
      </c>
      <c r="D225">
        <v>0.76401824242235139</v>
      </c>
      <c r="E225">
        <v>-1.9362463754465471</v>
      </c>
      <c r="F225">
        <v>0.63408970786683883</v>
      </c>
      <c r="G225">
        <v>-0.4150132357913679</v>
      </c>
      <c r="H225">
        <v>0.78274387675238821</v>
      </c>
      <c r="I225">
        <v>0.56132173748618386</v>
      </c>
      <c r="J225">
        <v>0.99196858478620564</v>
      </c>
      <c r="K225">
        <v>1.6664112658665136</v>
      </c>
      <c r="L225">
        <v>-0.96431693989765355</v>
      </c>
      <c r="M225">
        <v>-1.5303286573641692</v>
      </c>
      <c r="P225" s="16">
        <f t="shared" si="10"/>
        <v>8.2832587355916049E-3</v>
      </c>
      <c r="Q225" s="16">
        <f t="shared" si="11"/>
        <v>8.3176598420526826E-3</v>
      </c>
    </row>
    <row r="226" spans="3:17" x14ac:dyDescent="0.55000000000000004">
      <c r="C226">
        <f t="shared" si="12"/>
        <v>220</v>
      </c>
      <c r="D226">
        <v>-1.4880912776870858</v>
      </c>
      <c r="E226">
        <v>1.3454304477239623</v>
      </c>
      <c r="F226">
        <v>-1.7711036839164096</v>
      </c>
      <c r="G226">
        <v>0.50988208047177586</v>
      </c>
      <c r="H226">
        <v>0.5168945416004963</v>
      </c>
      <c r="I226">
        <v>0.17419968802691885</v>
      </c>
      <c r="J226">
        <v>1.2879001720133909</v>
      </c>
      <c r="K226">
        <v>-2.3516441876797525</v>
      </c>
      <c r="L226">
        <v>-0.73736895906160482</v>
      </c>
      <c r="M226">
        <v>-1.7368843907117433</v>
      </c>
      <c r="P226" s="16">
        <f t="shared" si="10"/>
        <v>-1.1220581829603928E-2</v>
      </c>
      <c r="Q226" s="16">
        <f t="shared" si="11"/>
        <v>-1.1157865890252916E-2</v>
      </c>
    </row>
    <row r="227" spans="3:17" x14ac:dyDescent="0.55000000000000004">
      <c r="C227">
        <f t="shared" si="12"/>
        <v>221</v>
      </c>
      <c r="D227">
        <v>5.5981198509571117E-2</v>
      </c>
      <c r="E227">
        <v>0.6328393918601648</v>
      </c>
      <c r="F227">
        <v>0.75906357132137514</v>
      </c>
      <c r="G227">
        <v>-1.1554832060006277</v>
      </c>
      <c r="H227">
        <v>1.0743748816176339</v>
      </c>
      <c r="I227">
        <v>1.6034639354210967</v>
      </c>
      <c r="J227">
        <v>-1.1109456684449142</v>
      </c>
      <c r="K227">
        <v>-0.11833719657618712</v>
      </c>
      <c r="L227">
        <v>0.25254036566459942</v>
      </c>
      <c r="M227">
        <v>-0.43382347954013295</v>
      </c>
      <c r="P227" s="16">
        <f t="shared" si="10"/>
        <v>2.151478067102548E-3</v>
      </c>
      <c r="Q227" s="16">
        <f t="shared" si="11"/>
        <v>2.1537941567466579E-3</v>
      </c>
    </row>
    <row r="228" spans="3:17" x14ac:dyDescent="0.55000000000000004">
      <c r="C228">
        <f t="shared" si="12"/>
        <v>222</v>
      </c>
      <c r="D228">
        <v>-2.1405972698680249</v>
      </c>
      <c r="E228">
        <v>0.64177285661225847</v>
      </c>
      <c r="F228">
        <v>0.24454854327220807</v>
      </c>
      <c r="G228">
        <v>-0.87325083463020914</v>
      </c>
      <c r="H228">
        <v>0.37092552086923392</v>
      </c>
      <c r="I228">
        <v>0.13796257454905356</v>
      </c>
      <c r="J228">
        <v>0.35680437138177762</v>
      </c>
      <c r="K228">
        <v>0.96369367948297147</v>
      </c>
      <c r="L228">
        <v>-1.9693162012279302</v>
      </c>
      <c r="M228">
        <v>-0.35866423434346184</v>
      </c>
      <c r="P228" s="16">
        <f t="shared" si="10"/>
        <v>-1.6871449483106562E-2</v>
      </c>
      <c r="Q228" s="16">
        <f t="shared" si="11"/>
        <v>-1.6729923612561537E-2</v>
      </c>
    </row>
    <row r="229" spans="3:17" x14ac:dyDescent="0.55000000000000004">
      <c r="C229">
        <f t="shared" si="12"/>
        <v>223</v>
      </c>
      <c r="D229">
        <v>-0.8417414228903296</v>
      </c>
      <c r="E229">
        <v>-1.4208929868591538</v>
      </c>
      <c r="F229">
        <v>-1.2854586047217511</v>
      </c>
      <c r="G229">
        <v>-1.0281516349672548</v>
      </c>
      <c r="H229">
        <v>-2.1030323016966377</v>
      </c>
      <c r="I229">
        <v>0.18071920155319474</v>
      </c>
      <c r="J229">
        <v>0.98367173527191532</v>
      </c>
      <c r="K229">
        <v>-5.5482617532038099E-2</v>
      </c>
      <c r="L229">
        <v>0.6846895514498561</v>
      </c>
      <c r="M229">
        <v>-0.224346264875733</v>
      </c>
      <c r="P229" s="16">
        <f t="shared" si="10"/>
        <v>-5.6230278897401878E-3</v>
      </c>
      <c r="Q229" s="16">
        <f t="shared" si="11"/>
        <v>-5.6072482587048444E-3</v>
      </c>
    </row>
    <row r="230" spans="3:17" x14ac:dyDescent="0.55000000000000004">
      <c r="C230">
        <f t="shared" si="12"/>
        <v>224</v>
      </c>
      <c r="D230">
        <v>-0.66261001307234313</v>
      </c>
      <c r="E230">
        <v>-0.5942341610520574</v>
      </c>
      <c r="F230">
        <v>-1.6588589534442073</v>
      </c>
      <c r="G230">
        <v>-0.72892339337371137</v>
      </c>
      <c r="H230">
        <v>5.3963730057115702E-2</v>
      </c>
      <c r="I230">
        <v>-1.1483161503694068</v>
      </c>
      <c r="J230">
        <v>1.171357905917578</v>
      </c>
      <c r="K230">
        <v>0.98324834097159075</v>
      </c>
      <c r="L230">
        <v>0.48985178372904714</v>
      </c>
      <c r="M230">
        <v>1.0992110172209979</v>
      </c>
      <c r="P230" s="16">
        <f t="shared" si="10"/>
        <v>-4.0717043745592133E-3</v>
      </c>
      <c r="Q230" s="16">
        <f t="shared" si="11"/>
        <v>-4.0634262255054843E-3</v>
      </c>
    </row>
    <row r="231" spans="3:17" x14ac:dyDescent="0.55000000000000004">
      <c r="C231">
        <f t="shared" si="12"/>
        <v>225</v>
      </c>
      <c r="D231">
        <v>5.5447870414562637E-2</v>
      </c>
      <c r="E231">
        <v>1.2547597080141377</v>
      </c>
      <c r="F231">
        <v>-0.71535985731176321</v>
      </c>
      <c r="G231">
        <v>0.1267116422066068</v>
      </c>
      <c r="H231">
        <v>1.3266087108568712</v>
      </c>
      <c r="I231">
        <v>0.3338392447903033</v>
      </c>
      <c r="J231">
        <v>-0.12340059771323128</v>
      </c>
      <c r="K231">
        <v>1.2437818104983536</v>
      </c>
      <c r="L231">
        <v>1.6110611785573568</v>
      </c>
      <c r="M231">
        <v>0.77367412737524466</v>
      </c>
      <c r="P231" s="16">
        <f t="shared" si="10"/>
        <v>2.1468593103142553E-3</v>
      </c>
      <c r="Q231" s="16">
        <f t="shared" si="11"/>
        <v>2.1491654627963097E-3</v>
      </c>
    </row>
    <row r="232" spans="3:17" x14ac:dyDescent="0.55000000000000004">
      <c r="C232">
        <f t="shared" si="12"/>
        <v>226</v>
      </c>
      <c r="D232">
        <v>-2.0290231512296653</v>
      </c>
      <c r="E232">
        <v>0.12867445892096263</v>
      </c>
      <c r="F232">
        <v>-0.26111194133254667</v>
      </c>
      <c r="G232">
        <v>0.82369143584715765</v>
      </c>
      <c r="H232">
        <v>0.9484659132858857</v>
      </c>
      <c r="I232">
        <v>-0.14638772212807513</v>
      </c>
      <c r="J232">
        <v>-0.24271447857204206</v>
      </c>
      <c r="K232">
        <v>0.17041364229259595</v>
      </c>
      <c r="L232">
        <v>-1.6718579736911445</v>
      </c>
      <c r="M232">
        <v>0.12667235841547902</v>
      </c>
      <c r="P232" s="16">
        <f t="shared" si="10"/>
        <v>-1.5905189271649779E-2</v>
      </c>
      <c r="Q232" s="16">
        <f t="shared" si="11"/>
        <v>-1.5779369693374568E-2</v>
      </c>
    </row>
    <row r="233" spans="3:17" x14ac:dyDescent="0.55000000000000004">
      <c r="C233">
        <f t="shared" si="12"/>
        <v>227</v>
      </c>
      <c r="D233">
        <v>0.63645965016751593</v>
      </c>
      <c r="E233">
        <v>-1.4565214804215894</v>
      </c>
      <c r="F233">
        <v>-0.56081838984534049</v>
      </c>
      <c r="G233">
        <v>0.11175134088647713</v>
      </c>
      <c r="H233">
        <v>1.1106770380629634</v>
      </c>
      <c r="I233">
        <v>0.26138171032607893</v>
      </c>
      <c r="J233">
        <v>1.2519378052722301</v>
      </c>
      <c r="K233">
        <v>-1.6520590506256327</v>
      </c>
      <c r="L233">
        <v>1.3812355388332609</v>
      </c>
      <c r="M233">
        <v>-2.5840795423818803E-2</v>
      </c>
      <c r="P233" s="16">
        <f t="shared" si="10"/>
        <v>7.178568921954921E-3</v>
      </c>
      <c r="Q233" s="16">
        <f t="shared" si="11"/>
        <v>7.2043966128030323E-3</v>
      </c>
    </row>
    <row r="234" spans="3:17" x14ac:dyDescent="0.55000000000000004">
      <c r="C234">
        <f t="shared" si="12"/>
        <v>228</v>
      </c>
      <c r="D234">
        <v>-0.97720000960337838</v>
      </c>
      <c r="E234">
        <v>-0.98287730993578071</v>
      </c>
      <c r="F234">
        <v>0.67908395899067875</v>
      </c>
      <c r="G234">
        <v>-1.3692327057087481</v>
      </c>
      <c r="H234">
        <v>0.8027811919654172</v>
      </c>
      <c r="I234">
        <v>-1.9720275927934909</v>
      </c>
      <c r="J234">
        <v>2.2279884751269696</v>
      </c>
      <c r="K234">
        <v>-1.1970869004385163</v>
      </c>
      <c r="L234">
        <v>-0.22346261928144678</v>
      </c>
      <c r="M234">
        <v>-0.86672445414598864</v>
      </c>
      <c r="P234" s="16">
        <f t="shared" si="10"/>
        <v>-6.7961336622825615E-3</v>
      </c>
      <c r="Q234" s="16">
        <f t="shared" si="11"/>
        <v>-6.7730921731332661E-3</v>
      </c>
    </row>
    <row r="235" spans="3:17" x14ac:dyDescent="0.55000000000000004">
      <c r="C235">
        <f t="shared" si="12"/>
        <v>229</v>
      </c>
      <c r="D235">
        <v>0.78988738664491653</v>
      </c>
      <c r="E235">
        <v>-1.2622719600323078</v>
      </c>
      <c r="F235">
        <v>1.4722851158476316</v>
      </c>
      <c r="G235">
        <v>-0.36354264760607069</v>
      </c>
      <c r="H235">
        <v>-1.6306306805249504</v>
      </c>
      <c r="I235">
        <v>1.8451407050983502</v>
      </c>
      <c r="J235">
        <v>-9.1443783938184253E-2</v>
      </c>
      <c r="K235">
        <v>7.755781832819228E-2</v>
      </c>
      <c r="L235">
        <v>-1.5454974701723547</v>
      </c>
      <c r="M235">
        <v>0.89296093326641468</v>
      </c>
      <c r="P235" s="16">
        <f t="shared" si="10"/>
        <v>8.5072920963006546E-3</v>
      </c>
      <c r="Q235" s="16">
        <f t="shared" si="11"/>
        <v>8.543581942147993E-3</v>
      </c>
    </row>
    <row r="236" spans="3:17" x14ac:dyDescent="0.55000000000000004">
      <c r="C236">
        <f t="shared" si="12"/>
        <v>230</v>
      </c>
      <c r="D236">
        <v>1.2550177525923831</v>
      </c>
      <c r="E236">
        <v>-0.83716137919883937</v>
      </c>
      <c r="F236">
        <v>-0.84392842966201831</v>
      </c>
      <c r="G236">
        <v>3.0159662601311092</v>
      </c>
      <c r="H236">
        <v>0.18768547525469031</v>
      </c>
      <c r="I236">
        <v>-1.1706550343006126</v>
      </c>
      <c r="J236">
        <v>1.0508706253210591</v>
      </c>
      <c r="K236">
        <v>-2.3527775887362652</v>
      </c>
      <c r="L236">
        <v>-1.5508459281571576</v>
      </c>
      <c r="M236">
        <v>-1.2559558507247457</v>
      </c>
      <c r="P236" s="16">
        <f t="shared" si="10"/>
        <v>1.2535439226121239E-2</v>
      </c>
      <c r="Q236" s="16">
        <f t="shared" si="11"/>
        <v>1.2614337173219692E-2</v>
      </c>
    </row>
    <row r="237" spans="3:17" x14ac:dyDescent="0.55000000000000004">
      <c r="C237">
        <f t="shared" si="12"/>
        <v>231</v>
      </c>
      <c r="D237">
        <v>-0.90272866436059218</v>
      </c>
      <c r="E237">
        <v>4.2636196178471052E-2</v>
      </c>
      <c r="F237">
        <v>1.3537929340230821</v>
      </c>
      <c r="G237">
        <v>-2.2042082702349496E-2</v>
      </c>
      <c r="H237">
        <v>0.44011902200418113</v>
      </c>
      <c r="I237">
        <v>0.41264464974752835</v>
      </c>
      <c r="J237">
        <v>0.31498116173994395</v>
      </c>
      <c r="K237">
        <v>-0.41169151644059071</v>
      </c>
      <c r="L237">
        <v>-0.13293743810371103</v>
      </c>
      <c r="M237">
        <v>0.32127048993821899</v>
      </c>
      <c r="P237" s="16">
        <f t="shared" si="10"/>
        <v>-6.151192893940019E-3</v>
      </c>
      <c r="Q237" s="16">
        <f t="shared" si="11"/>
        <v>-6.132313037977899E-3</v>
      </c>
    </row>
    <row r="238" spans="3:17" x14ac:dyDescent="0.55000000000000004">
      <c r="C238">
        <f t="shared" si="12"/>
        <v>232</v>
      </c>
      <c r="D238">
        <v>0.37078354473096531</v>
      </c>
      <c r="E238">
        <v>0.15619412968339841</v>
      </c>
      <c r="F238">
        <v>2.2287582616914379</v>
      </c>
      <c r="G238">
        <v>0.95386722891783227</v>
      </c>
      <c r="H238">
        <v>1.0254990410010651</v>
      </c>
      <c r="I238">
        <v>0.22142026708432688</v>
      </c>
      <c r="J238">
        <v>-1.6632388331096235</v>
      </c>
      <c r="K238">
        <v>1.0241640934515974</v>
      </c>
      <c r="L238">
        <v>-0.49984863538556884</v>
      </c>
      <c r="M238">
        <v>0.48199677017852754</v>
      </c>
      <c r="P238" s="16">
        <f t="shared" si="10"/>
        <v>4.8777463570892632E-3</v>
      </c>
      <c r="Q238" s="16">
        <f t="shared" si="11"/>
        <v>4.8896619276841413E-3</v>
      </c>
    </row>
    <row r="239" spans="3:17" x14ac:dyDescent="0.55000000000000004">
      <c r="C239">
        <f t="shared" si="12"/>
        <v>233</v>
      </c>
      <c r="D239">
        <v>1.3974199476518256</v>
      </c>
      <c r="E239">
        <v>0.8006045183562801</v>
      </c>
      <c r="F239">
        <v>1.3119904784240151</v>
      </c>
      <c r="G239">
        <v>1.0114106701073076</v>
      </c>
      <c r="H239">
        <v>-0.38372320692958434</v>
      </c>
      <c r="I239">
        <v>2.4603764841623068</v>
      </c>
      <c r="J239">
        <v>-0.65333217355771245</v>
      </c>
      <c r="K239">
        <v>-0.10648382911526838</v>
      </c>
      <c r="L239">
        <v>0.24075574502366659</v>
      </c>
      <c r="M239">
        <v>1.9680727611182587</v>
      </c>
      <c r="P239" s="16">
        <f t="shared" si="10"/>
        <v>1.3768678410882678E-2</v>
      </c>
      <c r="Q239" s="16">
        <f t="shared" si="11"/>
        <v>1.3863903201398076E-2</v>
      </c>
    </row>
    <row r="240" spans="3:17" x14ac:dyDescent="0.55000000000000004">
      <c r="C240">
        <f t="shared" si="12"/>
        <v>234</v>
      </c>
      <c r="D240">
        <v>-0.68003141524352606</v>
      </c>
      <c r="E240">
        <v>-1.2835592651477274</v>
      </c>
      <c r="F240">
        <v>1.0130870056547792</v>
      </c>
      <c r="G240">
        <v>-1.6681740187434266</v>
      </c>
      <c r="H240">
        <v>-0.30952962782632598</v>
      </c>
      <c r="I240">
        <v>-0.29632277930113787</v>
      </c>
      <c r="J240">
        <v>1.9126863707958517</v>
      </c>
      <c r="K240">
        <v>2.1696376772321493</v>
      </c>
      <c r="L240">
        <v>-0.41168995097723426</v>
      </c>
      <c r="M240">
        <v>0.34629857316033297</v>
      </c>
      <c r="P240" s="16">
        <f t="shared" si="10"/>
        <v>-4.2225781430571107E-3</v>
      </c>
      <c r="Q240" s="16">
        <f t="shared" si="11"/>
        <v>-4.2136755949463423E-3</v>
      </c>
    </row>
    <row r="241" spans="3:17" x14ac:dyDescent="0.55000000000000004">
      <c r="C241">
        <f t="shared" si="12"/>
        <v>235</v>
      </c>
      <c r="D241">
        <v>1.8356071417617228</v>
      </c>
      <c r="E241">
        <v>-1.3255868668306328</v>
      </c>
      <c r="F241">
        <v>0.86406045977791279</v>
      </c>
      <c r="G241">
        <v>1.008553477301297</v>
      </c>
      <c r="H241">
        <v>-7.2423146431392096E-2</v>
      </c>
      <c r="I241">
        <v>0.20812035739738893</v>
      </c>
      <c r="J241">
        <v>0.3613126541060146</v>
      </c>
      <c r="K241">
        <v>-2.3964263523858813</v>
      </c>
      <c r="L241">
        <v>-0.11136978260687413</v>
      </c>
      <c r="M241">
        <v>-1.0155297404957193</v>
      </c>
      <c r="P241" s="16">
        <f t="shared" si="10"/>
        <v>1.7563490828004617E-2</v>
      </c>
      <c r="Q241" s="16">
        <f t="shared" si="11"/>
        <v>1.7718635898418933E-2</v>
      </c>
    </row>
    <row r="242" spans="3:17" x14ac:dyDescent="0.55000000000000004">
      <c r="C242">
        <f t="shared" si="12"/>
        <v>236</v>
      </c>
      <c r="D242">
        <v>1.6362238464089793</v>
      </c>
      <c r="E242">
        <v>-1.9907743879539028</v>
      </c>
      <c r="F242">
        <v>-2.3574011843101559</v>
      </c>
      <c r="G242">
        <v>1.819050783255113</v>
      </c>
      <c r="H242">
        <v>-5.6570582643626723E-2</v>
      </c>
      <c r="I242">
        <v>0.45256185050275161</v>
      </c>
      <c r="J242">
        <v>-0.63342243740315041</v>
      </c>
      <c r="K242">
        <v>-2.9316424072266556</v>
      </c>
      <c r="L242">
        <v>-1.34840557144259</v>
      </c>
      <c r="M242">
        <v>0.73743110098340092</v>
      </c>
      <c r="P242" s="16">
        <f t="shared" si="10"/>
        <v>1.5836780839347298E-2</v>
      </c>
      <c r="Q242" s="16">
        <f t="shared" si="11"/>
        <v>1.5962847269296532E-2</v>
      </c>
    </row>
    <row r="243" spans="3:17" x14ac:dyDescent="0.55000000000000004">
      <c r="C243">
        <f t="shared" si="12"/>
        <v>237</v>
      </c>
      <c r="D243">
        <v>0.31918475378450262</v>
      </c>
      <c r="E243">
        <v>1.1811936088250494</v>
      </c>
      <c r="F243">
        <v>0.77164571771462043</v>
      </c>
      <c r="G243">
        <v>-2.1043601155017413</v>
      </c>
      <c r="H243">
        <v>2.7013297730120699E-2</v>
      </c>
      <c r="I243">
        <v>4.1732751043463419E-2</v>
      </c>
      <c r="J243">
        <v>-0.31700851113752232</v>
      </c>
      <c r="K243">
        <v>-0.77922766873343352</v>
      </c>
      <c r="L243">
        <v>-0.59854416670761224</v>
      </c>
      <c r="M243">
        <v>-0.58062925489249151</v>
      </c>
      <c r="P243" s="16">
        <f t="shared" si="10"/>
        <v>4.4308877194472714E-3</v>
      </c>
      <c r="Q243" s="16">
        <f t="shared" si="11"/>
        <v>4.4407186169432844E-3</v>
      </c>
    </row>
    <row r="244" spans="3:17" x14ac:dyDescent="0.55000000000000004">
      <c r="C244">
        <f t="shared" si="12"/>
        <v>238</v>
      </c>
      <c r="D244">
        <v>1.0526172459697838</v>
      </c>
      <c r="E244">
        <v>0.6481302556300893</v>
      </c>
      <c r="F244">
        <v>-1.392273367601947</v>
      </c>
      <c r="G244">
        <v>0.37495619783180956</v>
      </c>
      <c r="H244">
        <v>0.45449339519053844</v>
      </c>
      <c r="I244">
        <v>0.16290467568006906</v>
      </c>
      <c r="J244">
        <v>1.2363939535300164</v>
      </c>
      <c r="K244">
        <v>-0.69801508252584699</v>
      </c>
      <c r="L244">
        <v>-1.8306839506971537</v>
      </c>
      <c r="M244">
        <v>0.35619341851641367</v>
      </c>
      <c r="P244" s="16">
        <f t="shared" si="10"/>
        <v>1.0782599421381123E-2</v>
      </c>
      <c r="Q244" s="16">
        <f t="shared" si="11"/>
        <v>1.0840941149797167E-2</v>
      </c>
    </row>
    <row r="245" spans="3:17" x14ac:dyDescent="0.55000000000000004">
      <c r="C245">
        <f t="shared" si="12"/>
        <v>239</v>
      </c>
      <c r="D245">
        <v>-0.7204087868068878</v>
      </c>
      <c r="E245">
        <v>4.3994991853321633E-2</v>
      </c>
      <c r="F245">
        <v>-2.4923244086567191</v>
      </c>
      <c r="G245">
        <v>0.74140740270934513</v>
      </c>
      <c r="H245">
        <v>0.26255788795381041</v>
      </c>
      <c r="I245">
        <v>0.62607994666824041</v>
      </c>
      <c r="J245">
        <v>-0.31655575515177692</v>
      </c>
      <c r="K245">
        <v>-0.46964220802343015</v>
      </c>
      <c r="L245">
        <v>-1.5354582362764242</v>
      </c>
      <c r="M245">
        <v>0.38402011007201003</v>
      </c>
      <c r="P245" s="16">
        <f t="shared" si="10"/>
        <v>-4.5722564381762577E-3</v>
      </c>
      <c r="Q245" s="16">
        <f t="shared" si="11"/>
        <v>-4.5618195864212119E-3</v>
      </c>
    </row>
    <row r="246" spans="3:17" x14ac:dyDescent="0.55000000000000004">
      <c r="C246">
        <f t="shared" si="12"/>
        <v>240</v>
      </c>
      <c r="D246">
        <v>-1.2187394258488373</v>
      </c>
      <c r="E246">
        <v>0.4308935407689537</v>
      </c>
      <c r="F246">
        <v>-7.409218926514903E-2</v>
      </c>
      <c r="G246">
        <v>-0.12893638763614471</v>
      </c>
      <c r="H246">
        <v>-0.36392325767165651</v>
      </c>
      <c r="I246">
        <v>-2.0881667676031292</v>
      </c>
      <c r="J246">
        <v>-0.9937307551075254</v>
      </c>
      <c r="K246">
        <v>-0.89693871800871483</v>
      </c>
      <c r="L246">
        <v>0.13445650043408047</v>
      </c>
      <c r="M246">
        <v>0.73447978964075722</v>
      </c>
      <c r="P246" s="16">
        <f t="shared" si="10"/>
        <v>-8.8879263671208728E-3</v>
      </c>
      <c r="Q246" s="16">
        <f t="shared" si="11"/>
        <v>-8.8485455073239461E-3</v>
      </c>
    </row>
    <row r="247" spans="3:17" x14ac:dyDescent="0.55000000000000004">
      <c r="C247">
        <f t="shared" si="12"/>
        <v>241</v>
      </c>
      <c r="D247">
        <v>-1.6067682615048886</v>
      </c>
      <c r="E247">
        <v>1.0549934581139824</v>
      </c>
      <c r="F247">
        <v>-1.8332534639108156</v>
      </c>
      <c r="G247">
        <v>0.25556219484576065</v>
      </c>
      <c r="H247">
        <v>0.45063774555234726</v>
      </c>
      <c r="I247">
        <v>0.67879575195012898</v>
      </c>
      <c r="J247">
        <v>1.7807685560238964</v>
      </c>
      <c r="K247">
        <v>0.1118795691606039</v>
      </c>
      <c r="L247">
        <v>-1.960498339623062</v>
      </c>
      <c r="M247">
        <v>-1.6377470644377734</v>
      </c>
      <c r="P247" s="16">
        <f t="shared" si="10"/>
        <v>-1.2248354657911248E-2</v>
      </c>
      <c r="Q247" s="16">
        <f t="shared" si="11"/>
        <v>-1.2173648880682064E-2</v>
      </c>
    </row>
    <row r="248" spans="3:17" x14ac:dyDescent="0.55000000000000004">
      <c r="C248">
        <f t="shared" si="12"/>
        <v>242</v>
      </c>
      <c r="D248">
        <v>-1.3572706470655085</v>
      </c>
      <c r="E248">
        <v>-0.91816045780347988</v>
      </c>
      <c r="F248">
        <v>2.1151301134762678E-2</v>
      </c>
      <c r="G248">
        <v>0.21197525634114003</v>
      </c>
      <c r="H248">
        <v>0.29940821990008148</v>
      </c>
      <c r="I248">
        <v>-0.15356876272583686</v>
      </c>
      <c r="J248">
        <v>1.1018471517878601</v>
      </c>
      <c r="K248">
        <v>0.3104591325552486</v>
      </c>
      <c r="L248">
        <v>-3.8916428897646439E-2</v>
      </c>
      <c r="M248">
        <v>-0.15640443092932843</v>
      </c>
      <c r="P248" s="16">
        <f t="shared" si="10"/>
        <v>-1.0087641935030063E-2</v>
      </c>
      <c r="Q248" s="16">
        <f t="shared" si="11"/>
        <v>-1.0036932331808801E-2</v>
      </c>
    </row>
    <row r="249" spans="3:17" x14ac:dyDescent="0.55000000000000004">
      <c r="C249">
        <f t="shared" si="12"/>
        <v>243</v>
      </c>
      <c r="D249">
        <v>-1.3848893160729727</v>
      </c>
      <c r="E249">
        <v>0.71391827382604156</v>
      </c>
      <c r="F249">
        <v>-2.2319807596324912</v>
      </c>
      <c r="G249">
        <v>1.1739365048371024</v>
      </c>
      <c r="H249">
        <v>8.2107735874398763E-2</v>
      </c>
      <c r="I249">
        <v>0.21012106411027245</v>
      </c>
      <c r="J249">
        <v>-1.9508431366513834</v>
      </c>
      <c r="K249">
        <v>0.13261078451656111</v>
      </c>
      <c r="L249">
        <v>1.7114861636117573</v>
      </c>
      <c r="M249">
        <v>-0.65847660310370004</v>
      </c>
      <c r="P249" s="16">
        <f t="shared" si="10"/>
        <v>-1.0326826624821844E-2</v>
      </c>
      <c r="Q249" s="16">
        <f t="shared" si="11"/>
        <v>-1.0273688025757011E-2</v>
      </c>
    </row>
    <row r="250" spans="3:17" x14ac:dyDescent="0.55000000000000004">
      <c r="C250">
        <f t="shared" si="12"/>
        <v>244</v>
      </c>
      <c r="D250">
        <v>0.49111803292202516</v>
      </c>
      <c r="E250">
        <v>0.36292037942121824</v>
      </c>
      <c r="F250">
        <v>1.6930496261268995</v>
      </c>
      <c r="G250">
        <v>-0.58407404086322723</v>
      </c>
      <c r="H250">
        <v>-0.58289217527940673</v>
      </c>
      <c r="I250">
        <v>-0.88638877106297742</v>
      </c>
      <c r="J250">
        <v>-0.51753443440209379</v>
      </c>
      <c r="K250">
        <v>-0.23349707868266137</v>
      </c>
      <c r="L250">
        <v>-0.75825248286495184</v>
      </c>
      <c r="M250">
        <v>-0.1523253073534323</v>
      </c>
      <c r="P250" s="16">
        <f t="shared" si="10"/>
        <v>5.9198735943378272E-3</v>
      </c>
      <c r="Q250" s="16">
        <f t="shared" si="11"/>
        <v>5.9374306741573069E-3</v>
      </c>
    </row>
    <row r="251" spans="3:17" x14ac:dyDescent="0.55000000000000004">
      <c r="C251">
        <f t="shared" si="12"/>
        <v>245</v>
      </c>
      <c r="D251">
        <v>-0.57103063802521192</v>
      </c>
      <c r="E251">
        <v>0.55163257918108277</v>
      </c>
      <c r="F251">
        <v>1.8116340114171661</v>
      </c>
      <c r="G251">
        <v>1.2762790453779165</v>
      </c>
      <c r="H251">
        <v>-0.22040405661013923</v>
      </c>
      <c r="I251">
        <v>1.2376726248719947</v>
      </c>
      <c r="J251">
        <v>0.67257249236717898</v>
      </c>
      <c r="K251">
        <v>-1.0467607494438258</v>
      </c>
      <c r="L251">
        <v>-1.734871880760085E-2</v>
      </c>
      <c r="M251">
        <v>0.15834566556391114</v>
      </c>
      <c r="P251" s="16">
        <f t="shared" si="10"/>
        <v>-3.2786037220240297E-3</v>
      </c>
      <c r="Q251" s="16">
        <f t="shared" si="11"/>
        <v>-3.2732349697807139E-3</v>
      </c>
    </row>
    <row r="252" spans="3:17" x14ac:dyDescent="0.55000000000000004">
      <c r="C252">
        <f t="shared" si="12"/>
        <v>246</v>
      </c>
      <c r="D252">
        <v>1.7617765191875869</v>
      </c>
      <c r="E252">
        <v>0.83083170152540364</v>
      </c>
      <c r="F252">
        <v>-2.4318185455448065</v>
      </c>
      <c r="G252">
        <v>-0.45905645802952311</v>
      </c>
      <c r="H252">
        <v>0.74727201592364334</v>
      </c>
      <c r="I252">
        <v>1.0878663824534707</v>
      </c>
      <c r="J252">
        <v>-1.0312237263850608</v>
      </c>
      <c r="K252">
        <v>-0.1831754587891668</v>
      </c>
      <c r="L252">
        <v>-0.54618227752656401</v>
      </c>
      <c r="M252">
        <v>-0.61773234540682131</v>
      </c>
      <c r="P252" s="16">
        <f t="shared" si="10"/>
        <v>1.6924098880740392E-2</v>
      </c>
      <c r="Q252" s="16">
        <f t="shared" si="11"/>
        <v>1.7068122786629392E-2</v>
      </c>
    </row>
    <row r="253" spans="3:17" x14ac:dyDescent="0.55000000000000004">
      <c r="C253">
        <f t="shared" si="12"/>
        <v>247</v>
      </c>
      <c r="D253">
        <v>1.0356364515907992</v>
      </c>
      <c r="E253">
        <v>-0.83772216793924259</v>
      </c>
      <c r="F253">
        <v>0.28067979002688231</v>
      </c>
      <c r="G253">
        <v>-0.16477490843992126</v>
      </c>
      <c r="H253">
        <v>-1.0872003195916025</v>
      </c>
      <c r="I253">
        <v>1.9092788495103397</v>
      </c>
      <c r="J253">
        <v>0.70153946097053621</v>
      </c>
      <c r="K253">
        <v>0.29851874626246799</v>
      </c>
      <c r="L253">
        <v>1.8885654481255745</v>
      </c>
      <c r="M253">
        <v>0.67008278668606669</v>
      </c>
      <c r="P253" s="16">
        <f t="shared" si="10"/>
        <v>1.0635541428294716E-2</v>
      </c>
      <c r="Q253" s="16">
        <f t="shared" si="11"/>
        <v>1.0692299839376362E-2</v>
      </c>
    </row>
    <row r="254" spans="3:17" x14ac:dyDescent="0.55000000000000004">
      <c r="C254">
        <f t="shared" si="12"/>
        <v>248</v>
      </c>
      <c r="D254">
        <v>2.1686304632589612</v>
      </c>
      <c r="E254">
        <v>-1.6486891858698531</v>
      </c>
      <c r="F254">
        <v>-0.20523434017973638</v>
      </c>
      <c r="G254">
        <v>-8.1274783383123064E-2</v>
      </c>
      <c r="H254">
        <v>1.0513958517915976</v>
      </c>
      <c r="I254">
        <v>-3.460564353473345E-2</v>
      </c>
      <c r="J254">
        <v>0.2521627853737089</v>
      </c>
      <c r="K254">
        <v>-0.30440184667159248</v>
      </c>
      <c r="L254">
        <v>-0.43447773387194838</v>
      </c>
      <c r="M254">
        <v>2.3217330034089261</v>
      </c>
      <c r="P254" s="16">
        <f t="shared" si="10"/>
        <v>2.0447557392697425E-2</v>
      </c>
      <c r="Q254" s="16">
        <f t="shared" si="11"/>
        <v>2.0658040870820793E-2</v>
      </c>
    </row>
    <row r="255" spans="3:17" x14ac:dyDescent="0.55000000000000004">
      <c r="C255">
        <f t="shared" si="12"/>
        <v>249</v>
      </c>
      <c r="D255">
        <v>-0.55813003186039423</v>
      </c>
      <c r="E255">
        <v>2.0720281856399358</v>
      </c>
      <c r="F255">
        <v>2.3831330621039024</v>
      </c>
      <c r="G255">
        <v>-1.1173645889082546</v>
      </c>
      <c r="H255">
        <v>0.49119910812980061</v>
      </c>
      <c r="I255">
        <v>0.39629690130503886</v>
      </c>
      <c r="J255">
        <v>1.2449078471560007</v>
      </c>
      <c r="K255">
        <v>-0.16255227914386738</v>
      </c>
      <c r="L255">
        <v>-1.0389518920031806</v>
      </c>
      <c r="M255">
        <v>-1.056317372543095E-2</v>
      </c>
      <c r="P255" s="16">
        <f t="shared" si="10"/>
        <v>-3.1668811953945268E-3</v>
      </c>
      <c r="Q255" s="16">
        <f t="shared" si="11"/>
        <v>-3.1618719164673292E-3</v>
      </c>
    </row>
    <row r="256" spans="3:17" x14ac:dyDescent="0.55000000000000004">
      <c r="C256">
        <f t="shared" si="12"/>
        <v>250</v>
      </c>
      <c r="D256">
        <v>1.2728257824412113</v>
      </c>
      <c r="E256">
        <v>0.72864440194287416</v>
      </c>
      <c r="F256">
        <v>-0.80935991057340206</v>
      </c>
      <c r="G256">
        <v>5.2284704764768361E-2</v>
      </c>
      <c r="H256">
        <v>-0.50648034357944582</v>
      </c>
      <c r="I256">
        <v>-2.0663435929946892</v>
      </c>
      <c r="J256">
        <v>0.14445369393328869</v>
      </c>
      <c r="K256">
        <v>0.645446987361876</v>
      </c>
      <c r="L256">
        <v>0.98082930478303121</v>
      </c>
      <c r="M256">
        <v>1.0567702389823459</v>
      </c>
      <c r="P256" s="16">
        <f t="shared" si="10"/>
        <v>1.2689661288525606E-2</v>
      </c>
      <c r="Q256" s="16">
        <f t="shared" si="11"/>
        <v>1.2770516687572675E-2</v>
      </c>
    </row>
    <row r="257" spans="3:17" x14ac:dyDescent="0.55000000000000004">
      <c r="C257">
        <f t="shared" si="12"/>
        <v>251</v>
      </c>
      <c r="D257">
        <v>-9.9421732103910282E-2</v>
      </c>
      <c r="E257">
        <v>-5.5745542491070325E-2</v>
      </c>
      <c r="F257">
        <v>1.0608814139713985</v>
      </c>
      <c r="G257">
        <v>0.49188362814468817</v>
      </c>
      <c r="H257">
        <v>6.7557055381209805E-2</v>
      </c>
      <c r="I257">
        <v>0.71557678194157903</v>
      </c>
      <c r="J257">
        <v>1.0413257643897242</v>
      </c>
      <c r="K257">
        <v>0.75783374686571869</v>
      </c>
      <c r="L257">
        <v>1.724089994465718</v>
      </c>
      <c r="M257">
        <v>-0.59795322469001466</v>
      </c>
      <c r="P257" s="16">
        <f t="shared" si="10"/>
        <v>8.056492097642951E-4</v>
      </c>
      <c r="Q257" s="16">
        <f t="shared" si="11"/>
        <v>8.0597383226033159E-4</v>
      </c>
    </row>
    <row r="258" spans="3:17" x14ac:dyDescent="0.55000000000000004">
      <c r="C258">
        <f t="shared" si="12"/>
        <v>252</v>
      </c>
      <c r="D258">
        <v>-4.980226924154247E-2</v>
      </c>
      <c r="E258">
        <v>-0.19936411513555855</v>
      </c>
      <c r="F258">
        <v>-0.22757193237912288</v>
      </c>
      <c r="G258">
        <v>0.47862899554185556</v>
      </c>
      <c r="H258">
        <v>0.17936597643927785</v>
      </c>
      <c r="I258">
        <v>0.42264901349089523</v>
      </c>
      <c r="J258">
        <v>0.30639323085004755</v>
      </c>
      <c r="K258">
        <v>0.92347240485298376</v>
      </c>
      <c r="L258">
        <v>-0.85810136393163683</v>
      </c>
      <c r="M258">
        <v>-0.65689140841208504</v>
      </c>
      <c r="P258" s="16">
        <f t="shared" si="10"/>
        <v>1.2353663633737854E-3</v>
      </c>
      <c r="Q258" s="16">
        <f t="shared" si="11"/>
        <v>1.2361297427183615E-3</v>
      </c>
    </row>
    <row r="259" spans="3:17" x14ac:dyDescent="0.55000000000000004">
      <c r="C259">
        <f t="shared" si="12"/>
        <v>253</v>
      </c>
      <c r="D259">
        <v>0.99291780826906884</v>
      </c>
      <c r="E259">
        <v>1.2561529040511459</v>
      </c>
      <c r="F259">
        <v>2.2486620884041328</v>
      </c>
      <c r="G259">
        <v>1.3000386293774462</v>
      </c>
      <c r="H259">
        <v>1.2275202891915922</v>
      </c>
      <c r="I259">
        <v>0.64038459281168059</v>
      </c>
      <c r="J259">
        <v>-1.235029007693331</v>
      </c>
      <c r="K259">
        <v>-1.3855572427483154</v>
      </c>
      <c r="L259">
        <v>-1.5885521079176708</v>
      </c>
      <c r="M259">
        <v>0.17060760199594605</v>
      </c>
      <c r="P259" s="16">
        <f t="shared" si="10"/>
        <v>1.0265587124976466E-2</v>
      </c>
      <c r="Q259" s="16">
        <f t="shared" si="11"/>
        <v>1.0318459029992288E-2</v>
      </c>
    </row>
    <row r="260" spans="3:17" x14ac:dyDescent="0.55000000000000004">
      <c r="C260">
        <f t="shared" si="12"/>
        <v>254</v>
      </c>
      <c r="D260">
        <v>7.8033171330110729E-2</v>
      </c>
      <c r="E260">
        <v>-0.21385479909573288</v>
      </c>
      <c r="F260">
        <v>-1.4049476281686073</v>
      </c>
      <c r="G260">
        <v>0.29948097884680708</v>
      </c>
      <c r="H260">
        <v>-0.63811930396036531</v>
      </c>
      <c r="I260">
        <v>-0.18534245484013201</v>
      </c>
      <c r="J260">
        <v>-0.38385033841498539</v>
      </c>
      <c r="K260">
        <v>4.2948079772507614E-2</v>
      </c>
      <c r="L260">
        <v>0.97778455025434075</v>
      </c>
      <c r="M260">
        <v>0.5447916062932292</v>
      </c>
      <c r="P260" s="16">
        <f t="shared" si="10"/>
        <v>2.3424537537640611E-3</v>
      </c>
      <c r="Q260" s="16">
        <f t="shared" si="11"/>
        <v>2.3451994420222722E-3</v>
      </c>
    </row>
    <row r="261" spans="3:17" x14ac:dyDescent="0.55000000000000004">
      <c r="C261">
        <f t="shared" si="12"/>
        <v>255</v>
      </c>
      <c r="D261">
        <v>-0.74293477278132025</v>
      </c>
      <c r="E261">
        <v>-0.64158790648839759</v>
      </c>
      <c r="F261">
        <v>2.1938506607214174</v>
      </c>
      <c r="G261">
        <v>-0.53735196542157992</v>
      </c>
      <c r="H261">
        <v>0.7628260023579162</v>
      </c>
      <c r="I261">
        <v>1.4020715969936837</v>
      </c>
      <c r="J261">
        <v>0.46191343761685466</v>
      </c>
      <c r="K261">
        <v>0.90815156455848023</v>
      </c>
      <c r="L261">
        <v>-2.916275170121849E-2</v>
      </c>
      <c r="M261">
        <v>0.58266891777003837</v>
      </c>
      <c r="P261" s="16">
        <f t="shared" si="10"/>
        <v>-4.7673371991677621E-3</v>
      </c>
      <c r="Q261" s="16">
        <f t="shared" si="11"/>
        <v>-4.7559914839596651E-3</v>
      </c>
    </row>
    <row r="262" spans="3:17" x14ac:dyDescent="0.55000000000000004">
      <c r="C262">
        <f t="shared" si="12"/>
        <v>256</v>
      </c>
      <c r="D262">
        <v>1.8396735798305874</v>
      </c>
      <c r="E262">
        <v>-1.9736848843937835</v>
      </c>
      <c r="F262">
        <v>-0.95443861625814763</v>
      </c>
      <c r="G262">
        <v>-0.91538748247586499</v>
      </c>
      <c r="H262">
        <v>-1.355770297934525</v>
      </c>
      <c r="I262">
        <v>-0.8390985166761854</v>
      </c>
      <c r="J262">
        <v>-0.35499452061424108</v>
      </c>
      <c r="K262">
        <v>-0.22621441407655143</v>
      </c>
      <c r="L262">
        <v>0.7743425371829874</v>
      </c>
      <c r="M262">
        <v>0.98737453831741739</v>
      </c>
      <c r="P262" s="16">
        <f t="shared" ref="P262:P325" si="13">$P$1*1/12+$P$2*SQRT(1/12)*INDEX(D262:M262,1,$P$3)</f>
        <v>1.7598707214710147E-2</v>
      </c>
      <c r="Q262" s="16">
        <f t="shared" si="11"/>
        <v>1.7754476902549721E-2</v>
      </c>
    </row>
    <row r="263" spans="3:17" x14ac:dyDescent="0.55000000000000004">
      <c r="C263">
        <f t="shared" si="12"/>
        <v>257</v>
      </c>
      <c r="D263">
        <v>-0.42679405656956337</v>
      </c>
      <c r="E263">
        <v>-1.646053911655293</v>
      </c>
      <c r="F263">
        <v>-2.3576407188532329</v>
      </c>
      <c r="G263">
        <v>0.65552155975913251</v>
      </c>
      <c r="H263">
        <v>0.68257609906750827</v>
      </c>
      <c r="I263">
        <v>-0.85607471525989431</v>
      </c>
      <c r="J263">
        <v>0.76396134636050206</v>
      </c>
      <c r="K263">
        <v>0.44214840533244626</v>
      </c>
      <c r="L263">
        <v>-0.55557276057980387</v>
      </c>
      <c r="M263">
        <v>-1.570119159805869</v>
      </c>
      <c r="P263" s="16">
        <f t="shared" si="13"/>
        <v>-2.0294782850678794E-3</v>
      </c>
      <c r="Q263" s="16">
        <f t="shared" ref="Q263:Q326" si="14">EXP(P263)-1</f>
        <v>-2.0274202864696278E-3</v>
      </c>
    </row>
    <row r="264" spans="3:17" x14ac:dyDescent="0.55000000000000004">
      <c r="C264">
        <f t="shared" ref="C264:C327" si="15">C263+1</f>
        <v>258</v>
      </c>
      <c r="D264">
        <v>0.66081274306599436</v>
      </c>
      <c r="E264">
        <v>-0.10769059211713196</v>
      </c>
      <c r="F264">
        <v>-0.36708512914825564</v>
      </c>
      <c r="G264">
        <v>-1.1280607067083928</v>
      </c>
      <c r="H264">
        <v>-2.4317030351994617</v>
      </c>
      <c r="I264">
        <v>-1.1137926598984873</v>
      </c>
      <c r="J264">
        <v>0.2591071174797544</v>
      </c>
      <c r="K264">
        <v>0.6177229829568085</v>
      </c>
      <c r="L264">
        <v>1.0587465020054749</v>
      </c>
      <c r="M264">
        <v>-1.3454624567374835</v>
      </c>
      <c r="P264" s="16">
        <f t="shared" si="13"/>
        <v>7.3894728930629684E-3</v>
      </c>
      <c r="Q264" s="16">
        <f t="shared" si="14"/>
        <v>7.4168424218110651E-3</v>
      </c>
    </row>
    <row r="265" spans="3:17" x14ac:dyDescent="0.55000000000000004">
      <c r="C265">
        <f t="shared" si="15"/>
        <v>259</v>
      </c>
      <c r="D265">
        <v>0.39392567144454477</v>
      </c>
      <c r="E265">
        <v>0.55769347280154524</v>
      </c>
      <c r="F265">
        <v>-0.9578907028076028</v>
      </c>
      <c r="G265">
        <v>1.0938318875180547E-4</v>
      </c>
      <c r="H265">
        <v>0.7679527317852789</v>
      </c>
      <c r="I265">
        <v>1.2873525756987259</v>
      </c>
      <c r="J265">
        <v>-2.2847131968412224</v>
      </c>
      <c r="K265">
        <v>-0.4685208843804094</v>
      </c>
      <c r="L265">
        <v>0.78072572160790477</v>
      </c>
      <c r="M265">
        <v>0.41076382804305195</v>
      </c>
      <c r="P265" s="16">
        <f t="shared" si="13"/>
        <v>5.0781630534048458E-3</v>
      </c>
      <c r="Q265" s="16">
        <f t="shared" si="14"/>
        <v>5.0910787768649879E-3</v>
      </c>
    </row>
    <row r="266" spans="3:17" x14ac:dyDescent="0.55000000000000004">
      <c r="C266">
        <f t="shared" si="15"/>
        <v>260</v>
      </c>
      <c r="D266">
        <v>-1.026229042915259</v>
      </c>
      <c r="E266">
        <v>-1.3007340840755965</v>
      </c>
      <c r="F266">
        <v>-0.77128001287834325</v>
      </c>
      <c r="G266">
        <v>-1.0330617317705566</v>
      </c>
      <c r="H266">
        <v>0.61377700189748363</v>
      </c>
      <c r="I266">
        <v>1.6914955605297843</v>
      </c>
      <c r="J266">
        <v>1.7804550167266482</v>
      </c>
      <c r="K266">
        <v>1.0984816018308234</v>
      </c>
      <c r="L266">
        <v>-0.68870953428292347</v>
      </c>
      <c r="M266">
        <v>-1.2605022658685838</v>
      </c>
      <c r="P266" s="16">
        <f t="shared" si="13"/>
        <v>-7.2207375459933821E-3</v>
      </c>
      <c r="Q266" s="16">
        <f t="shared" si="14"/>
        <v>-7.1947306545995238E-3</v>
      </c>
    </row>
    <row r="267" spans="3:17" x14ac:dyDescent="0.55000000000000004">
      <c r="C267">
        <f t="shared" si="15"/>
        <v>261</v>
      </c>
      <c r="D267">
        <v>0.70955219189940533</v>
      </c>
      <c r="E267">
        <v>1.6624628808050248</v>
      </c>
      <c r="F267">
        <v>0.29303173929871917</v>
      </c>
      <c r="G267">
        <v>8.7124138135183049E-2</v>
      </c>
      <c r="H267">
        <v>1.7158311534860617</v>
      </c>
      <c r="I267">
        <v>-0.88829402828649151</v>
      </c>
      <c r="J267">
        <v>0.10703213966643341</v>
      </c>
      <c r="K267">
        <v>-0.35424660434907873</v>
      </c>
      <c r="L267">
        <v>-0.73373051896786756</v>
      </c>
      <c r="M267">
        <v>0.43528881216474286</v>
      </c>
      <c r="P267" s="16">
        <f t="shared" si="13"/>
        <v>7.8115689016248257E-3</v>
      </c>
      <c r="Q267" s="16">
        <f t="shared" si="14"/>
        <v>7.8421588058146252E-3</v>
      </c>
    </row>
    <row r="268" spans="3:17" x14ac:dyDescent="0.55000000000000004">
      <c r="C268">
        <f t="shared" si="15"/>
        <v>262</v>
      </c>
      <c r="D268">
        <v>0.83927356644414386</v>
      </c>
      <c r="E268">
        <v>0.8974009793375084</v>
      </c>
      <c r="F268">
        <v>-0.96817212608702763</v>
      </c>
      <c r="G268">
        <v>0.4616878323932771</v>
      </c>
      <c r="H268">
        <v>-0.37350369651022197</v>
      </c>
      <c r="I268">
        <v>0.1110116476981956</v>
      </c>
      <c r="J268">
        <v>-0.68770172974535115</v>
      </c>
      <c r="K268">
        <v>-0.27188936330979385</v>
      </c>
      <c r="L268">
        <v>1.1522422653443922</v>
      </c>
      <c r="M268">
        <v>0.69512825112616361</v>
      </c>
      <c r="P268" s="16">
        <f t="shared" si="13"/>
        <v>8.9349889593206208E-3</v>
      </c>
      <c r="Q268" s="16">
        <f t="shared" si="14"/>
        <v>8.9750251252347368E-3</v>
      </c>
    </row>
    <row r="269" spans="3:17" x14ac:dyDescent="0.55000000000000004">
      <c r="C269">
        <f t="shared" si="15"/>
        <v>263</v>
      </c>
      <c r="D269">
        <v>-1.1377004559308452</v>
      </c>
      <c r="E269">
        <v>1.1188932308553932</v>
      </c>
      <c r="F269">
        <v>-0.89379489542760637</v>
      </c>
      <c r="G269">
        <v>0.70741742035581712</v>
      </c>
      <c r="H269">
        <v>-1.2720053642779519</v>
      </c>
      <c r="I269">
        <v>0.59632685330849855</v>
      </c>
      <c r="J269">
        <v>-0.4341118984268546</v>
      </c>
      <c r="K269">
        <v>-0.38070304227798124</v>
      </c>
      <c r="L269">
        <v>0.57667177524697744</v>
      </c>
      <c r="M269">
        <v>-0.15586990271714102</v>
      </c>
      <c r="P269" s="16">
        <f t="shared" si="13"/>
        <v>-8.1861083006658335E-3</v>
      </c>
      <c r="Q269" s="16">
        <f t="shared" si="14"/>
        <v>-8.1526933577243943E-3</v>
      </c>
    </row>
    <row r="270" spans="3:17" x14ac:dyDescent="0.55000000000000004">
      <c r="C270">
        <f t="shared" si="15"/>
        <v>264</v>
      </c>
      <c r="D270">
        <v>-1.3866179820866522</v>
      </c>
      <c r="E270">
        <v>-0.63493478970361406</v>
      </c>
      <c r="F270">
        <v>1.4756697438944433</v>
      </c>
      <c r="G270">
        <v>-0.90425346558789632</v>
      </c>
      <c r="H270">
        <v>-1.2251129390502387</v>
      </c>
      <c r="I270">
        <v>-2.1723859145991038</v>
      </c>
      <c r="J270">
        <v>0.61245967332186191</v>
      </c>
      <c r="K270">
        <v>4.3955529837252358E-2</v>
      </c>
      <c r="L270">
        <v>-1.0818344361310914</v>
      </c>
      <c r="M270">
        <v>-1.1139331200045013</v>
      </c>
      <c r="P270" s="16">
        <f t="shared" si="13"/>
        <v>-1.0341797311646896E-2</v>
      </c>
      <c r="Q270" s="16">
        <f t="shared" si="14"/>
        <v>-1.0288504797507203E-2</v>
      </c>
    </row>
    <row r="271" spans="3:17" x14ac:dyDescent="0.55000000000000004">
      <c r="C271">
        <f t="shared" si="15"/>
        <v>265</v>
      </c>
      <c r="D271">
        <v>-1.2686000477189139</v>
      </c>
      <c r="E271">
        <v>-0.96000297049660754</v>
      </c>
      <c r="F271">
        <v>0.54835749415645441</v>
      </c>
      <c r="G271">
        <v>-1.0815546610383862</v>
      </c>
      <c r="H271">
        <v>-0.32879992079164011</v>
      </c>
      <c r="I271">
        <v>0.42409678184069294</v>
      </c>
      <c r="J271">
        <v>-1.9275391383939324</v>
      </c>
      <c r="K271">
        <v>0.2325410882440726</v>
      </c>
      <c r="L271">
        <v>-1.336565403606961</v>
      </c>
      <c r="M271">
        <v>0.93215661508907244</v>
      </c>
      <c r="P271" s="16">
        <f t="shared" si="13"/>
        <v>-9.3197320190006368E-3</v>
      </c>
      <c r="Q271" s="16">
        <f t="shared" si="14"/>
        <v>-9.2764379174135048E-3</v>
      </c>
    </row>
    <row r="272" spans="3:17" x14ac:dyDescent="0.55000000000000004">
      <c r="C272">
        <f t="shared" si="15"/>
        <v>266</v>
      </c>
      <c r="D272">
        <v>1.2475926761176959</v>
      </c>
      <c r="E272">
        <v>0.22952516035143741</v>
      </c>
      <c r="F272">
        <v>2.2994511571802141</v>
      </c>
      <c r="G272">
        <v>-9.2737576435202987E-2</v>
      </c>
      <c r="H272">
        <v>0.7195908737698814</v>
      </c>
      <c r="I272">
        <v>-1.16598804845313</v>
      </c>
      <c r="J272">
        <v>-0.45748492590722356</v>
      </c>
      <c r="K272">
        <v>-0.69257767087940059</v>
      </c>
      <c r="L272">
        <v>2.1942753983985219</v>
      </c>
      <c r="M272">
        <v>0.9463737528063374</v>
      </c>
      <c r="P272" s="16">
        <f t="shared" si="13"/>
        <v>1.2471136177600024E-2</v>
      </c>
      <c r="Q272" s="16">
        <f t="shared" si="14"/>
        <v>1.2549225077838733E-2</v>
      </c>
    </row>
    <row r="273" spans="3:17" x14ac:dyDescent="0.55000000000000004">
      <c r="C273">
        <f t="shared" si="15"/>
        <v>267</v>
      </c>
      <c r="D273">
        <v>-0.33598592385276521</v>
      </c>
      <c r="E273">
        <v>0.77364921917299245</v>
      </c>
      <c r="F273">
        <v>-0.22329673212041617</v>
      </c>
      <c r="G273">
        <v>-1.660384229345135</v>
      </c>
      <c r="H273">
        <v>-0.41614455209193901</v>
      </c>
      <c r="I273">
        <v>-0.13553833112739841</v>
      </c>
      <c r="J273">
        <v>-0.56719447439499471</v>
      </c>
      <c r="K273">
        <v>0.3275981623625363</v>
      </c>
      <c r="L273">
        <v>-0.545321846722439</v>
      </c>
      <c r="M273">
        <v>-1.1648119234561871</v>
      </c>
      <c r="P273" s="16">
        <f t="shared" si="13"/>
        <v>-1.2430567870381191E-3</v>
      </c>
      <c r="Q273" s="16">
        <f t="shared" si="14"/>
        <v>-1.2422845119772763E-3</v>
      </c>
    </row>
    <row r="274" spans="3:17" x14ac:dyDescent="0.55000000000000004">
      <c r="C274">
        <f t="shared" si="15"/>
        <v>268</v>
      </c>
      <c r="D274">
        <v>1.0178540196037547</v>
      </c>
      <c r="E274">
        <v>-0.34026750529138755</v>
      </c>
      <c r="F274">
        <v>0.25491594126378303</v>
      </c>
      <c r="G274">
        <v>0.28326246462186505</v>
      </c>
      <c r="H274">
        <v>-2.1193688664766306</v>
      </c>
      <c r="I274">
        <v>0.22661607097683092</v>
      </c>
      <c r="J274">
        <v>-0.71113023070232384</v>
      </c>
      <c r="K274">
        <v>-0.97331765711914764</v>
      </c>
      <c r="L274">
        <v>0.92479028422638732</v>
      </c>
      <c r="M274">
        <v>-0.13614347627697404</v>
      </c>
      <c r="P274" s="16">
        <f t="shared" si="13"/>
        <v>1.0481541049876222E-2</v>
      </c>
      <c r="Q274" s="16">
        <f t="shared" si="14"/>
        <v>1.0536664826969577E-2</v>
      </c>
    </row>
    <row r="275" spans="3:17" x14ac:dyDescent="0.55000000000000004">
      <c r="C275">
        <f t="shared" si="15"/>
        <v>269</v>
      </c>
      <c r="D275">
        <v>-0.66383651217300943</v>
      </c>
      <c r="E275">
        <v>-0.78100328796067697</v>
      </c>
      <c r="F275">
        <v>0.70700917779135475</v>
      </c>
      <c r="G275">
        <v>0.91515613998006962</v>
      </c>
      <c r="H275">
        <v>-2.9786351072337261E-3</v>
      </c>
      <c r="I275">
        <v>-0.44463469086323382</v>
      </c>
      <c r="J275">
        <v>0.97753212263616152</v>
      </c>
      <c r="K275">
        <v>5.4527164604277714E-2</v>
      </c>
      <c r="L275">
        <v>-1.0065353529031509</v>
      </c>
      <c r="M275">
        <v>-0.28761826984403921</v>
      </c>
      <c r="P275" s="16">
        <f t="shared" si="13"/>
        <v>-4.0823261683481712E-3</v>
      </c>
      <c r="Q275" s="16">
        <f t="shared" si="14"/>
        <v>-4.0740048022371855E-3</v>
      </c>
    </row>
    <row r="276" spans="3:17" x14ac:dyDescent="0.55000000000000004">
      <c r="C276">
        <f t="shared" si="15"/>
        <v>270</v>
      </c>
      <c r="D276">
        <v>0.51183685545349011</v>
      </c>
      <c r="E276">
        <v>1.8319278542050397</v>
      </c>
      <c r="F276">
        <v>0.80058323115085672</v>
      </c>
      <c r="G276">
        <v>1.0920533733972628</v>
      </c>
      <c r="H276">
        <v>-1.2013361511482448</v>
      </c>
      <c r="I276">
        <v>1.2316116594162008</v>
      </c>
      <c r="J276">
        <v>-0.66371369924643753</v>
      </c>
      <c r="K276">
        <v>1.1536308411535774</v>
      </c>
      <c r="L276">
        <v>-0.11684139682918356</v>
      </c>
      <c r="M276">
        <v>-0.22839050123896124</v>
      </c>
      <c r="P276" s="16">
        <f t="shared" si="13"/>
        <v>6.0993038608253272E-3</v>
      </c>
      <c r="Q276" s="16">
        <f t="shared" si="14"/>
        <v>6.1179424895703161E-3</v>
      </c>
    </row>
    <row r="277" spans="3:17" x14ac:dyDescent="0.55000000000000004">
      <c r="C277">
        <f t="shared" si="15"/>
        <v>271</v>
      </c>
      <c r="D277">
        <v>-1.4227573639975408</v>
      </c>
      <c r="E277">
        <v>1.0058356843281342</v>
      </c>
      <c r="F277">
        <v>-0.72693539661491868</v>
      </c>
      <c r="G277">
        <v>0.92067350043467</v>
      </c>
      <c r="H277">
        <v>0.91177236662032546</v>
      </c>
      <c r="I277">
        <v>1.418657406684205</v>
      </c>
      <c r="J277">
        <v>-1.3860840154047389</v>
      </c>
      <c r="K277">
        <v>0.13559556634684725</v>
      </c>
      <c r="L277">
        <v>0.5204886345506754</v>
      </c>
      <c r="M277">
        <v>-0.15949716077646858</v>
      </c>
      <c r="P277" s="16">
        <f t="shared" si="13"/>
        <v>-1.0654773539765868E-2</v>
      </c>
      <c r="Q277" s="16">
        <f t="shared" si="14"/>
        <v>-1.059821250009918E-2</v>
      </c>
    </row>
    <row r="278" spans="3:17" x14ac:dyDescent="0.55000000000000004">
      <c r="C278">
        <f t="shared" si="15"/>
        <v>272</v>
      </c>
      <c r="D278">
        <v>-0.2837843919418061</v>
      </c>
      <c r="E278">
        <v>1.3278748159830216</v>
      </c>
      <c r="F278">
        <v>-1.0838891763664549</v>
      </c>
      <c r="G278">
        <v>1.7404424050977105</v>
      </c>
      <c r="H278">
        <v>0.1356771331721891</v>
      </c>
      <c r="I278">
        <v>-0.36528002487561934</v>
      </c>
      <c r="J278">
        <v>-1.386888098507205</v>
      </c>
      <c r="K278">
        <v>-0.95004509668947856</v>
      </c>
      <c r="L278">
        <v>0.39635771032069267</v>
      </c>
      <c r="M278">
        <v>0.59771826569679731</v>
      </c>
      <c r="P278" s="16">
        <f t="shared" si="13"/>
        <v>-7.9097825952457296E-4</v>
      </c>
      <c r="Q278" s="16">
        <f t="shared" si="14"/>
        <v>-7.9066551868356427E-4</v>
      </c>
    </row>
    <row r="279" spans="3:17" x14ac:dyDescent="0.55000000000000004">
      <c r="C279">
        <f t="shared" si="15"/>
        <v>273</v>
      </c>
      <c r="D279">
        <v>0.46929761938669029</v>
      </c>
      <c r="E279">
        <v>0.23545710925973223</v>
      </c>
      <c r="F279">
        <v>0.31630670221320895</v>
      </c>
      <c r="G279">
        <v>-0.8864569227640301</v>
      </c>
      <c r="H279">
        <v>-0.89318328276680448</v>
      </c>
      <c r="I279">
        <v>-0.66744002156366922</v>
      </c>
      <c r="J279">
        <v>-1.2276995002721756</v>
      </c>
      <c r="K279">
        <v>-1.4336757827989688</v>
      </c>
      <c r="L279">
        <v>-1.1793432220422437</v>
      </c>
      <c r="M279">
        <v>9.8682795185584773E-2</v>
      </c>
      <c r="P279" s="16">
        <f t="shared" si="13"/>
        <v>5.7309032699110092E-3</v>
      </c>
      <c r="Q279" s="16">
        <f t="shared" si="14"/>
        <v>5.7473563113024095E-3</v>
      </c>
    </row>
    <row r="280" spans="3:17" x14ac:dyDescent="0.55000000000000004">
      <c r="C280">
        <f t="shared" si="15"/>
        <v>274</v>
      </c>
      <c r="D280">
        <v>-0.65848710623654172</v>
      </c>
      <c r="E280">
        <v>0.38469509576434352</v>
      </c>
      <c r="F280">
        <v>0.78736419990926676</v>
      </c>
      <c r="G280">
        <v>-1.0670854195788293</v>
      </c>
      <c r="H280">
        <v>0.43181469398955269</v>
      </c>
      <c r="I280">
        <v>0.49181040257034547</v>
      </c>
      <c r="J280">
        <v>-1.0550514494037113</v>
      </c>
      <c r="K280">
        <v>-0.33838310375792002</v>
      </c>
      <c r="L280">
        <v>-0.66254489886074219</v>
      </c>
      <c r="M280">
        <v>-1.000903138130856</v>
      </c>
      <c r="P280" s="16">
        <f t="shared" si="13"/>
        <v>-4.0359989539868078E-3</v>
      </c>
      <c r="Q280" s="16">
        <f t="shared" si="14"/>
        <v>-4.0278652564195161E-3</v>
      </c>
    </row>
    <row r="281" spans="3:17" x14ac:dyDescent="0.55000000000000004">
      <c r="C281">
        <f t="shared" si="15"/>
        <v>275</v>
      </c>
      <c r="D281">
        <v>-1.7263301090765739</v>
      </c>
      <c r="E281">
        <v>-0.32355137655667388</v>
      </c>
      <c r="F281">
        <v>0.62915488995042512</v>
      </c>
      <c r="G281">
        <v>-1.9055248221184755</v>
      </c>
      <c r="H281">
        <v>1.7795049627465656</v>
      </c>
      <c r="I281">
        <v>0.63398798310683269</v>
      </c>
      <c r="J281">
        <v>-0.53798131367904534</v>
      </c>
      <c r="K281">
        <v>0.22219072918797184</v>
      </c>
      <c r="L281">
        <v>-0.51369878010236969</v>
      </c>
      <c r="M281">
        <v>1.44523014047593</v>
      </c>
      <c r="P281" s="16">
        <f t="shared" si="13"/>
        <v>-1.3283790631116069E-2</v>
      </c>
      <c r="Q281" s="16">
        <f t="shared" si="14"/>
        <v>-1.3195950464656492E-2</v>
      </c>
    </row>
    <row r="282" spans="3:17" x14ac:dyDescent="0.55000000000000004">
      <c r="C282">
        <f t="shared" si="15"/>
        <v>276</v>
      </c>
      <c r="D282">
        <v>0.33526915156568193</v>
      </c>
      <c r="E282">
        <v>0.39910329611404849</v>
      </c>
      <c r="F282">
        <v>-1.8146747654556712</v>
      </c>
      <c r="G282">
        <v>1.0750801984639993</v>
      </c>
      <c r="H282">
        <v>0.66799413203253211</v>
      </c>
      <c r="I282">
        <v>-0.86072553926087925</v>
      </c>
      <c r="J282">
        <v>1.2389938213240623</v>
      </c>
      <c r="K282">
        <v>-0.55432047699901821</v>
      </c>
      <c r="L282">
        <v>0.75207173627790092</v>
      </c>
      <c r="M282">
        <v>0.2284743677389319</v>
      </c>
      <c r="P282" s="16">
        <f t="shared" si="13"/>
        <v>4.5701826902780247E-3</v>
      </c>
      <c r="Q282" s="16">
        <f t="shared" si="14"/>
        <v>4.5806419026228617E-3</v>
      </c>
    </row>
    <row r="283" spans="3:17" x14ac:dyDescent="0.55000000000000004">
      <c r="C283">
        <f t="shared" si="15"/>
        <v>277</v>
      </c>
      <c r="D283">
        <v>-1.0312055522826835</v>
      </c>
      <c r="E283">
        <v>-0.25440252484729098</v>
      </c>
      <c r="F283">
        <v>0.25903401551797828</v>
      </c>
      <c r="G283">
        <v>-0.18281082359966738</v>
      </c>
      <c r="H283">
        <v>-0.27756112970919466</v>
      </c>
      <c r="I283">
        <v>-6.4635728642464113E-2</v>
      </c>
      <c r="J283">
        <v>0.2972778320568516</v>
      </c>
      <c r="K283">
        <v>-1.022235942239861</v>
      </c>
      <c r="L283">
        <v>0.63342001320103281</v>
      </c>
      <c r="M283">
        <v>-2.2131566300146368E-2</v>
      </c>
      <c r="P283" s="16">
        <f t="shared" si="13"/>
        <v>-7.2638353813369912E-3</v>
      </c>
      <c r="Q283" s="16">
        <f t="shared" si="14"/>
        <v>-7.2375174906094131E-3</v>
      </c>
    </row>
    <row r="284" spans="3:17" x14ac:dyDescent="0.55000000000000004">
      <c r="C284">
        <f t="shared" si="15"/>
        <v>278</v>
      </c>
      <c r="D284">
        <v>-0.82826407539080082</v>
      </c>
      <c r="E284">
        <v>0.16153664527689451</v>
      </c>
      <c r="F284">
        <v>0.74870669117525945</v>
      </c>
      <c r="G284">
        <v>-1.9492147420539661</v>
      </c>
      <c r="H284">
        <v>-0.15158455865606257</v>
      </c>
      <c r="I284">
        <v>-0.64412352244154214</v>
      </c>
      <c r="J284">
        <v>0.87969419756264233</v>
      </c>
      <c r="K284">
        <v>-0.30716207063682616</v>
      </c>
      <c r="L284">
        <v>0.85375923168268641</v>
      </c>
      <c r="M284">
        <v>-0.47644450102570429</v>
      </c>
      <c r="P284" s="16">
        <f t="shared" si="13"/>
        <v>-5.5063106366379615E-3</v>
      </c>
      <c r="Q284" s="16">
        <f t="shared" si="14"/>
        <v>-5.4911786946882923E-3</v>
      </c>
    </row>
    <row r="285" spans="3:17" x14ac:dyDescent="0.55000000000000004">
      <c r="C285">
        <f t="shared" si="15"/>
        <v>279</v>
      </c>
      <c r="D285">
        <v>1.3821303002045044</v>
      </c>
      <c r="E285">
        <v>-0.94805894480903197</v>
      </c>
      <c r="F285">
        <v>-0.37806337763350945</v>
      </c>
      <c r="G285">
        <v>0.21492094540170004</v>
      </c>
      <c r="H285">
        <v>1.2535432326414235</v>
      </c>
      <c r="I285">
        <v>-0.10152617744648976</v>
      </c>
      <c r="J285">
        <v>0.46932713698033607</v>
      </c>
      <c r="K285">
        <v>-1.3197046953032204E-2</v>
      </c>
      <c r="L285">
        <v>-0.63383929147571116</v>
      </c>
      <c r="M285">
        <v>-0.19029966225449046</v>
      </c>
      <c r="P285" s="16">
        <f t="shared" si="13"/>
        <v>1.3636266179839799E-2</v>
      </c>
      <c r="Q285" s="16">
        <f t="shared" si="14"/>
        <v>1.3729664107646533E-2</v>
      </c>
    </row>
    <row r="286" spans="3:17" x14ac:dyDescent="0.55000000000000004">
      <c r="C286">
        <f t="shared" si="15"/>
        <v>280</v>
      </c>
      <c r="D286">
        <v>1.695265871581183</v>
      </c>
      <c r="E286">
        <v>1.8909836694656357</v>
      </c>
      <c r="F286">
        <v>-0.22757513387716391</v>
      </c>
      <c r="G286">
        <v>-0.676063037928474</v>
      </c>
      <c r="H286">
        <v>0.74343400866731923</v>
      </c>
      <c r="I286">
        <v>-1.7571362367990724</v>
      </c>
      <c r="J286">
        <v>-0.7691600563385228</v>
      </c>
      <c r="K286">
        <v>0.67751181999254362</v>
      </c>
      <c r="L286">
        <v>-1.516290562228406</v>
      </c>
      <c r="M286">
        <v>-1.2353800603241762</v>
      </c>
      <c r="P286" s="16">
        <f t="shared" si="13"/>
        <v>1.6348099776247387E-2</v>
      </c>
      <c r="Q286" s="16">
        <f t="shared" si="14"/>
        <v>1.6482461145178595E-2</v>
      </c>
    </row>
    <row r="287" spans="3:17" x14ac:dyDescent="0.55000000000000004">
      <c r="C287">
        <f t="shared" si="15"/>
        <v>281</v>
      </c>
      <c r="D287">
        <v>-0.14743730610880201</v>
      </c>
      <c r="E287">
        <v>-0.24531998153454906</v>
      </c>
      <c r="F287">
        <v>-4.8694911465570291E-2</v>
      </c>
      <c r="G287">
        <v>0.76334885878656633</v>
      </c>
      <c r="H287">
        <v>-1.054686493321964</v>
      </c>
      <c r="I287">
        <v>1.4229471674864731</v>
      </c>
      <c r="J287">
        <v>-0.19052957460369158</v>
      </c>
      <c r="K287">
        <v>0.25554859276718223</v>
      </c>
      <c r="L287">
        <v>1.2568162950937143</v>
      </c>
      <c r="M287">
        <v>-0.49845812056440664</v>
      </c>
      <c r="P287" s="16">
        <f t="shared" si="13"/>
        <v>3.8982214110901549E-4</v>
      </c>
      <c r="Q287" s="16">
        <f t="shared" si="14"/>
        <v>3.8989813163370357E-4</v>
      </c>
    </row>
    <row r="288" spans="3:17" x14ac:dyDescent="0.55000000000000004">
      <c r="C288">
        <f t="shared" si="15"/>
        <v>282</v>
      </c>
      <c r="D288">
        <v>-0.25493463522125753</v>
      </c>
      <c r="E288">
        <v>0.64724256083979592</v>
      </c>
      <c r="F288">
        <v>2.4582404010800833</v>
      </c>
      <c r="G288">
        <v>-1.1492756296832634</v>
      </c>
      <c r="H288">
        <v>-1.3225563844682804</v>
      </c>
      <c r="I288">
        <v>-8.6149946431128777E-2</v>
      </c>
      <c r="J288">
        <v>1.3490274258989245</v>
      </c>
      <c r="K288">
        <v>-1.3974938596466822</v>
      </c>
      <c r="L288">
        <v>-1.0493617271123223</v>
      </c>
      <c r="M288">
        <v>0.22125755779688069</v>
      </c>
      <c r="P288" s="16">
        <f t="shared" si="13"/>
        <v>-5.4113203739461426E-4</v>
      </c>
      <c r="Q288" s="16">
        <f t="shared" si="14"/>
        <v>-5.4098565185944913E-4</v>
      </c>
    </row>
    <row r="289" spans="3:17" x14ac:dyDescent="0.55000000000000004">
      <c r="C289">
        <f t="shared" si="15"/>
        <v>283</v>
      </c>
      <c r="D289">
        <v>0.14629013592601767</v>
      </c>
      <c r="E289">
        <v>0.60259779469138253</v>
      </c>
      <c r="F289">
        <v>0.4585934451650584</v>
      </c>
      <c r="G289">
        <v>-0.56789595940160809</v>
      </c>
      <c r="H289">
        <v>-0.69942922453762335</v>
      </c>
      <c r="I289">
        <v>-1.2443119293827425E-2</v>
      </c>
      <c r="J289">
        <v>0.54843984762890252</v>
      </c>
      <c r="K289">
        <v>-0.71419841738891188</v>
      </c>
      <c r="L289">
        <v>-0.68184698621887352</v>
      </c>
      <c r="M289">
        <v>-8.1748735842057302E-2</v>
      </c>
      <c r="P289" s="16">
        <f t="shared" si="13"/>
        <v>2.9335764070167651E-3</v>
      </c>
      <c r="Q289" s="16">
        <f t="shared" si="14"/>
        <v>2.9378835530355918E-3</v>
      </c>
    </row>
    <row r="290" spans="3:17" x14ac:dyDescent="0.55000000000000004">
      <c r="C290">
        <f t="shared" si="15"/>
        <v>284</v>
      </c>
      <c r="D290">
        <v>-2.1067897600167198</v>
      </c>
      <c r="E290">
        <v>2.4754967945813573E-2</v>
      </c>
      <c r="F290">
        <v>0.35357987309492706</v>
      </c>
      <c r="G290">
        <v>0.20606702469525842</v>
      </c>
      <c r="H290">
        <v>-1.6283067501135711</v>
      </c>
      <c r="I290">
        <v>-2.4415918627140925</v>
      </c>
      <c r="J290">
        <v>0.44815841131829409</v>
      </c>
      <c r="K290">
        <v>-0.7720661784087457</v>
      </c>
      <c r="L290">
        <v>-0.76969435519495844</v>
      </c>
      <c r="M290">
        <v>-0.53492183885795153</v>
      </c>
      <c r="P290" s="16">
        <f t="shared" si="13"/>
        <v>-1.6578667859407332E-2</v>
      </c>
      <c r="Q290" s="16">
        <f t="shared" si="14"/>
        <v>-1.6441998055462648E-2</v>
      </c>
    </row>
    <row r="291" spans="3:17" x14ac:dyDescent="0.55000000000000004">
      <c r="C291">
        <f t="shared" si="15"/>
        <v>285</v>
      </c>
      <c r="D291">
        <v>-0.84671432928593438</v>
      </c>
      <c r="E291">
        <v>-0.72640256094595945</v>
      </c>
      <c r="F291">
        <v>-3.0218587325403518E-2</v>
      </c>
      <c r="G291">
        <v>0.4297704307833613</v>
      </c>
      <c r="H291">
        <v>-0.99934384292967315</v>
      </c>
      <c r="I291">
        <v>-2.9369636325630855</v>
      </c>
      <c r="J291">
        <v>-1.2534926160505815</v>
      </c>
      <c r="K291">
        <v>0.23773385485774617</v>
      </c>
      <c r="L291">
        <v>1.8401377472355789</v>
      </c>
      <c r="M291">
        <v>0.23515843578670109</v>
      </c>
      <c r="P291" s="16">
        <f t="shared" si="13"/>
        <v>-5.666094522432546E-3</v>
      </c>
      <c r="Q291" s="16">
        <f t="shared" si="14"/>
        <v>-5.6500724839417815E-3</v>
      </c>
    </row>
    <row r="292" spans="3:17" x14ac:dyDescent="0.55000000000000004">
      <c r="C292">
        <f t="shared" si="15"/>
        <v>286</v>
      </c>
      <c r="D292">
        <v>0.50441583070899698</v>
      </c>
      <c r="E292">
        <v>1.5371868547991141</v>
      </c>
      <c r="F292">
        <v>0.71344522764327001</v>
      </c>
      <c r="G292">
        <v>9.7424061333904285E-2</v>
      </c>
      <c r="H292">
        <v>-0.8050489786615832</v>
      </c>
      <c r="I292">
        <v>1.1722472355143236</v>
      </c>
      <c r="J292">
        <v>1.3380358791971103</v>
      </c>
      <c r="K292">
        <v>-1.6720145333627301</v>
      </c>
      <c r="L292">
        <v>-0.67642640745318083</v>
      </c>
      <c r="M292">
        <v>-1.6778090458007804</v>
      </c>
      <c r="P292" s="16">
        <f t="shared" si="13"/>
        <v>6.0350359013168877E-3</v>
      </c>
      <c r="Q292" s="16">
        <f t="shared" si="14"/>
        <v>6.0532834201569852E-3</v>
      </c>
    </row>
    <row r="293" spans="3:17" x14ac:dyDescent="0.55000000000000004">
      <c r="C293">
        <f t="shared" si="15"/>
        <v>287</v>
      </c>
      <c r="D293">
        <v>0.92362299425188521</v>
      </c>
      <c r="E293">
        <v>-2.0555938375426104</v>
      </c>
      <c r="F293">
        <v>0.42924791774709931</v>
      </c>
      <c r="G293">
        <v>-1.3924273758871561</v>
      </c>
      <c r="H293">
        <v>-0.29203753017469564</v>
      </c>
      <c r="I293">
        <v>0.21097691658368919</v>
      </c>
      <c r="J293">
        <v>0.61057104304161292</v>
      </c>
      <c r="K293">
        <v>-1.3374561574187389</v>
      </c>
      <c r="L293">
        <v>-0.91223432166777785</v>
      </c>
      <c r="M293">
        <v>0.38696217069191902</v>
      </c>
      <c r="P293" s="16">
        <f t="shared" si="13"/>
        <v>9.6654764320824767E-3</v>
      </c>
      <c r="Q293" s="16">
        <f t="shared" si="14"/>
        <v>9.712338007543897E-3</v>
      </c>
    </row>
    <row r="294" spans="3:17" x14ac:dyDescent="0.55000000000000004">
      <c r="C294">
        <f t="shared" si="15"/>
        <v>288</v>
      </c>
      <c r="D294">
        <v>-0.21944900205796022</v>
      </c>
      <c r="E294">
        <v>1.4376934730877908</v>
      </c>
      <c r="F294">
        <v>1.0374806614228191</v>
      </c>
      <c r="G294">
        <v>-0.23184940265525728</v>
      </c>
      <c r="H294">
        <v>-0.88190021187198298</v>
      </c>
      <c r="I294">
        <v>-0.54745899042839086</v>
      </c>
      <c r="J294">
        <v>0.90503076757754686</v>
      </c>
      <c r="K294">
        <v>-1.4923588979087248</v>
      </c>
      <c r="L294">
        <v>-0.84672657963016451</v>
      </c>
      <c r="M294">
        <v>0.37044994929665848</v>
      </c>
      <c r="P294" s="16">
        <f t="shared" si="13"/>
        <v>-2.3381743950670391E-4</v>
      </c>
      <c r="Q294" s="16">
        <f t="shared" si="14"/>
        <v>-2.3379010633961528E-4</v>
      </c>
    </row>
    <row r="295" spans="3:17" x14ac:dyDescent="0.55000000000000004">
      <c r="C295">
        <f t="shared" si="15"/>
        <v>289</v>
      </c>
      <c r="D295">
        <v>-0.45146695727724123</v>
      </c>
      <c r="E295">
        <v>0.70412763613734064</v>
      </c>
      <c r="F295">
        <v>-0.14449411460582992</v>
      </c>
      <c r="G295">
        <v>0.58594230404786474</v>
      </c>
      <c r="H295">
        <v>0.4551610515755446</v>
      </c>
      <c r="I295">
        <v>-0.64096768027717987</v>
      </c>
      <c r="J295">
        <v>0.5768912153768927</v>
      </c>
      <c r="K295">
        <v>-0.41578316229611773</v>
      </c>
      <c r="L295">
        <v>0.23401645377071609</v>
      </c>
      <c r="M295">
        <v>-2.1524883060284146</v>
      </c>
      <c r="P295" s="16">
        <f t="shared" si="13"/>
        <v>-2.2431518730468801E-3</v>
      </c>
      <c r="Q295" s="16">
        <f t="shared" si="14"/>
        <v>-2.2406378879855637E-3</v>
      </c>
    </row>
    <row r="296" spans="3:17" x14ac:dyDescent="0.55000000000000004">
      <c r="C296">
        <f t="shared" si="15"/>
        <v>290</v>
      </c>
      <c r="D296">
        <v>0.15857358346952777</v>
      </c>
      <c r="E296">
        <v>-7.189364248818283E-3</v>
      </c>
      <c r="F296">
        <v>1.1371379067641001</v>
      </c>
      <c r="G296">
        <v>1.0315675234379726</v>
      </c>
      <c r="H296">
        <v>1.1173845501215878</v>
      </c>
      <c r="I296">
        <v>-0.10017479780307066</v>
      </c>
      <c r="J296">
        <v>0.32196808444053876</v>
      </c>
      <c r="K296">
        <v>-0.97488918636690025</v>
      </c>
      <c r="L296">
        <v>-0.32796244322892742</v>
      </c>
      <c r="M296">
        <v>-0.25346571601564233</v>
      </c>
      <c r="P296" s="16">
        <f t="shared" si="13"/>
        <v>3.0399541832040983E-3</v>
      </c>
      <c r="Q296" s="16">
        <f t="shared" si="14"/>
        <v>3.0445795296816236E-3</v>
      </c>
    </row>
    <row r="297" spans="3:17" x14ac:dyDescent="0.55000000000000004">
      <c r="C297">
        <f t="shared" si="15"/>
        <v>291</v>
      </c>
      <c r="D297">
        <v>-0.88944423695167785</v>
      </c>
      <c r="E297">
        <v>-1.0983103988083285</v>
      </c>
      <c r="F297">
        <v>-4.2349576772568981E-2</v>
      </c>
      <c r="G297">
        <v>-0.40504736526540658</v>
      </c>
      <c r="H297">
        <v>0.82666307127393712</v>
      </c>
      <c r="I297">
        <v>0.19614536906124747</v>
      </c>
      <c r="J297">
        <v>4.3030987023394203E-2</v>
      </c>
      <c r="K297">
        <v>0.31999143455909995</v>
      </c>
      <c r="L297">
        <v>0.64612876415857268</v>
      </c>
      <c r="M297">
        <v>0.39492115730948035</v>
      </c>
      <c r="P297" s="16">
        <f t="shared" si="13"/>
        <v>-6.0361463778315187E-3</v>
      </c>
      <c r="Q297" s="16">
        <f t="shared" si="14"/>
        <v>-6.0179654456001819E-3</v>
      </c>
    </row>
    <row r="298" spans="3:17" x14ac:dyDescent="0.55000000000000004">
      <c r="C298">
        <f t="shared" si="15"/>
        <v>292</v>
      </c>
      <c r="D298">
        <v>-1.7530173895260666</v>
      </c>
      <c r="E298">
        <v>8.5861867959270421E-2</v>
      </c>
      <c r="F298">
        <v>-0.97730677691174861</v>
      </c>
      <c r="G298">
        <v>0.16548274877932612</v>
      </c>
      <c r="H298">
        <v>-1.5875227135760261</v>
      </c>
      <c r="I298">
        <v>-0.74327631380132131</v>
      </c>
      <c r="J298">
        <v>-1.5690323637143151</v>
      </c>
      <c r="K298">
        <v>0.2431573450410639</v>
      </c>
      <c r="L298">
        <v>-1.7759589195150129</v>
      </c>
      <c r="M298">
        <v>0.99754004934833296</v>
      </c>
      <c r="P298" s="16">
        <f t="shared" si="13"/>
        <v>-1.3514909259387874E-2</v>
      </c>
      <c r="Q298" s="16">
        <f t="shared" si="14"/>
        <v>-1.3423992909514459E-2</v>
      </c>
    </row>
    <row r="299" spans="3:17" x14ac:dyDescent="0.55000000000000004">
      <c r="C299">
        <f t="shared" si="15"/>
        <v>293</v>
      </c>
      <c r="D299">
        <v>-0.11180547066350853</v>
      </c>
      <c r="E299">
        <v>-0.43850996711084206</v>
      </c>
      <c r="F299">
        <v>-5.8466966487384968E-2</v>
      </c>
      <c r="G299">
        <v>0.97246605782838502</v>
      </c>
      <c r="H299">
        <v>-2.5836323087607163</v>
      </c>
      <c r="I299">
        <v>-0.71675972740726535</v>
      </c>
      <c r="J299">
        <v>-0.99352125331558483</v>
      </c>
      <c r="K299">
        <v>1.9954930285536627</v>
      </c>
      <c r="L299">
        <v>9.5059436246453577E-2</v>
      </c>
      <c r="M299">
        <v>-0.93846675250912381</v>
      </c>
      <c r="P299" s="16">
        <f t="shared" si="13"/>
        <v>6.9840288789992512E-4</v>
      </c>
      <c r="Q299" s="16">
        <f t="shared" si="14"/>
        <v>6.9864682798304045E-4</v>
      </c>
    </row>
    <row r="300" spans="3:17" x14ac:dyDescent="0.55000000000000004">
      <c r="C300">
        <f t="shared" si="15"/>
        <v>294</v>
      </c>
      <c r="D300">
        <v>2.1280548292871044</v>
      </c>
      <c r="E300">
        <v>-2.5698188021569056E-2</v>
      </c>
      <c r="F300">
        <v>0.58545177633581613</v>
      </c>
      <c r="G300">
        <v>0.32298972398030784</v>
      </c>
      <c r="H300">
        <v>1.8257171113563846</v>
      </c>
      <c r="I300">
        <v>0.1427750541887037</v>
      </c>
      <c r="J300">
        <v>0.83461829383106623</v>
      </c>
      <c r="K300">
        <v>-0.23109820442033732</v>
      </c>
      <c r="L300">
        <v>-0.54842400578067219</v>
      </c>
      <c r="M300">
        <v>0.66159114924071005</v>
      </c>
      <c r="P300" s="16">
        <f t="shared" si="13"/>
        <v>2.0096162094754556E-2</v>
      </c>
      <c r="Q300" s="16">
        <f t="shared" si="14"/>
        <v>2.0299449441812056E-2</v>
      </c>
    </row>
    <row r="301" spans="3:17" x14ac:dyDescent="0.55000000000000004">
      <c r="C301">
        <f t="shared" si="15"/>
        <v>295</v>
      </c>
      <c r="D301">
        <v>0.15808488826276243</v>
      </c>
      <c r="E301">
        <v>2.0602857606653839</v>
      </c>
      <c r="F301">
        <v>1.0450117000623638</v>
      </c>
      <c r="G301">
        <v>0.42646168547431718</v>
      </c>
      <c r="H301">
        <v>0.49759907523521568</v>
      </c>
      <c r="I301">
        <v>0.80749623901528333</v>
      </c>
      <c r="J301">
        <v>3.9624047186366078E-2</v>
      </c>
      <c r="K301">
        <v>0.77032143289394017</v>
      </c>
      <c r="L301">
        <v>-0.43678572479410815</v>
      </c>
      <c r="M301">
        <v>-0.5959567075258646</v>
      </c>
      <c r="P301" s="16">
        <f t="shared" si="13"/>
        <v>3.0357219585664336E-3</v>
      </c>
      <c r="Q301" s="16">
        <f t="shared" si="14"/>
        <v>3.0403344286826783E-3</v>
      </c>
    </row>
    <row r="302" spans="3:17" x14ac:dyDescent="0.55000000000000004">
      <c r="C302">
        <f t="shared" si="15"/>
        <v>296</v>
      </c>
      <c r="D302">
        <v>3.6171467578684875</v>
      </c>
      <c r="E302">
        <v>1.4001174808002881</v>
      </c>
      <c r="F302">
        <v>-1.6447988582001514</v>
      </c>
      <c r="G302">
        <v>-0.93708565715971315</v>
      </c>
      <c r="H302">
        <v>-0.24438749540378207</v>
      </c>
      <c r="I302">
        <v>0.26494383423730972</v>
      </c>
      <c r="J302">
        <v>0.23841073023999101</v>
      </c>
      <c r="K302">
        <v>0.47988885100395673</v>
      </c>
      <c r="L302">
        <v>0.51609494231556885</v>
      </c>
      <c r="M302">
        <v>0.7218496151458178</v>
      </c>
      <c r="P302" s="16">
        <f t="shared" si="13"/>
        <v>3.2992076481972957E-2</v>
      </c>
      <c r="Q302" s="16">
        <f t="shared" si="14"/>
        <v>3.3542349917420111E-2</v>
      </c>
    </row>
    <row r="303" spans="3:17" x14ac:dyDescent="0.55000000000000004">
      <c r="C303">
        <f t="shared" si="15"/>
        <v>297</v>
      </c>
      <c r="D303">
        <v>0.54994154722407984</v>
      </c>
      <c r="E303">
        <v>7.6836194545870082E-2</v>
      </c>
      <c r="F303">
        <v>1.7047748572557877</v>
      </c>
      <c r="G303">
        <v>0.37660633594078369</v>
      </c>
      <c r="H303">
        <v>0.15173531193030479</v>
      </c>
      <c r="I303">
        <v>-0.18506276249215359</v>
      </c>
      <c r="J303">
        <v>0.55419975175050995</v>
      </c>
      <c r="K303">
        <v>-0.66854617556315887</v>
      </c>
      <c r="L303">
        <v>-0.30028506893500517</v>
      </c>
      <c r="M303">
        <v>0.88164709883384951</v>
      </c>
      <c r="P303" s="16">
        <f t="shared" si="13"/>
        <v>6.4293001715923928E-3</v>
      </c>
      <c r="Q303" s="16">
        <f t="shared" si="14"/>
        <v>6.4500124867119535E-3</v>
      </c>
    </row>
    <row r="304" spans="3:17" x14ac:dyDescent="0.55000000000000004">
      <c r="C304">
        <f t="shared" si="15"/>
        <v>298</v>
      </c>
      <c r="D304">
        <v>1.4934874355450574</v>
      </c>
      <c r="E304">
        <v>-1.0195972507958362</v>
      </c>
      <c r="F304">
        <v>1.4761887418612956</v>
      </c>
      <c r="G304">
        <v>1.2838763762141654</v>
      </c>
      <c r="H304">
        <v>1.2241400360633652</v>
      </c>
      <c r="I304">
        <v>-0.67326070713962094</v>
      </c>
      <c r="J304">
        <v>1.0654378175932073</v>
      </c>
      <c r="K304">
        <v>-0.12188833080626651</v>
      </c>
      <c r="L304">
        <v>-0.81932070819066183</v>
      </c>
      <c r="M304">
        <v>-0.91206610585663495</v>
      </c>
      <c r="P304" s="16">
        <f t="shared" si="13"/>
        <v>1.4600647260815605E-2</v>
      </c>
      <c r="Q304" s="16">
        <f t="shared" si="14"/>
        <v>1.4707757368449093E-2</v>
      </c>
    </row>
    <row r="305" spans="3:17" x14ac:dyDescent="0.55000000000000004">
      <c r="C305">
        <f t="shared" si="15"/>
        <v>299</v>
      </c>
      <c r="D305">
        <v>-0.19392476012162357</v>
      </c>
      <c r="E305">
        <v>-0.49087613657029888</v>
      </c>
      <c r="F305">
        <v>0.12167077510152023</v>
      </c>
      <c r="G305">
        <v>-4.4479986346416839E-2</v>
      </c>
      <c r="H305">
        <v>5.9150639195438233E-2</v>
      </c>
      <c r="I305">
        <v>-0.39781398639377424</v>
      </c>
      <c r="J305">
        <v>-1.0913949971438137</v>
      </c>
      <c r="K305">
        <v>0.83442999528243178</v>
      </c>
      <c r="L305">
        <v>-0.27311748570295497</v>
      </c>
      <c r="M305">
        <v>2.0059722904498911</v>
      </c>
      <c r="P305" s="16">
        <f t="shared" si="13"/>
        <v>-1.2771020214627461E-5</v>
      </c>
      <c r="Q305" s="16">
        <f t="shared" si="14"/>
        <v>-1.2770938665473963E-5</v>
      </c>
    </row>
    <row r="306" spans="3:17" x14ac:dyDescent="0.55000000000000004">
      <c r="C306">
        <f t="shared" si="15"/>
        <v>300</v>
      </c>
      <c r="D306">
        <v>-2.0101066261563614</v>
      </c>
      <c r="E306">
        <v>0.25205633459514742</v>
      </c>
      <c r="F306">
        <v>-0.23190660374866068</v>
      </c>
      <c r="G306">
        <v>-1.3478177010230621</v>
      </c>
      <c r="H306">
        <v>0.76980318928575353</v>
      </c>
      <c r="I306">
        <v>1.2121857618004408</v>
      </c>
      <c r="J306">
        <v>1.352779890711761</v>
      </c>
      <c r="K306">
        <v>-0.48002289603185339</v>
      </c>
      <c r="L306">
        <v>-0.97553656754417839</v>
      </c>
      <c r="M306">
        <v>1.5752230015341884</v>
      </c>
      <c r="P306" s="16">
        <f t="shared" si="13"/>
        <v>-1.5741367359001716E-2</v>
      </c>
      <c r="Q306" s="16">
        <f t="shared" si="14"/>
        <v>-1.5618119579459577E-2</v>
      </c>
    </row>
    <row r="307" spans="3:17" x14ac:dyDescent="0.55000000000000004">
      <c r="C307">
        <f t="shared" si="15"/>
        <v>301</v>
      </c>
      <c r="D307">
        <v>-0.44942840843756149</v>
      </c>
      <c r="E307">
        <v>0.74667953805901544</v>
      </c>
      <c r="F307">
        <v>-7.040777067786648E-2</v>
      </c>
      <c r="G307">
        <v>-0.1059262315418312</v>
      </c>
      <c r="H307">
        <v>0.52338940229554642</v>
      </c>
      <c r="I307">
        <v>0.51903839095017357</v>
      </c>
      <c r="J307">
        <v>0.33324065107216061</v>
      </c>
      <c r="K307">
        <v>-1.6756551637043087</v>
      </c>
      <c r="L307">
        <v>1.3332427703406151</v>
      </c>
      <c r="M307">
        <v>1.4706243401134116</v>
      </c>
      <c r="P307" s="16">
        <f t="shared" si="13"/>
        <v>-2.2254975222267001E-3</v>
      </c>
      <c r="Q307" s="16">
        <f t="shared" si="14"/>
        <v>-2.2230229386829281E-3</v>
      </c>
    </row>
    <row r="308" spans="3:17" x14ac:dyDescent="0.55000000000000004">
      <c r="C308">
        <f t="shared" si="15"/>
        <v>302</v>
      </c>
      <c r="D308">
        <v>0.60792142402190397</v>
      </c>
      <c r="E308">
        <v>0.84112701832242565</v>
      </c>
      <c r="F308">
        <v>-1.0582527797370873</v>
      </c>
      <c r="G308">
        <v>-0.40108630159629821</v>
      </c>
      <c r="H308">
        <v>-1.0271110074378416</v>
      </c>
      <c r="I308">
        <v>1.5710860838915288</v>
      </c>
      <c r="J308">
        <v>0.58691660536715451</v>
      </c>
      <c r="K308">
        <v>0.15252466007545204</v>
      </c>
      <c r="L308">
        <v>0.11738015915082203</v>
      </c>
      <c r="M308">
        <v>-0.68790664374581723</v>
      </c>
      <c r="P308" s="16">
        <f t="shared" si="13"/>
        <v>6.931420633744469E-3</v>
      </c>
      <c r="Q308" s="16">
        <f t="shared" si="14"/>
        <v>6.9554985289368432E-3</v>
      </c>
    </row>
    <row r="309" spans="3:17" x14ac:dyDescent="0.55000000000000004">
      <c r="C309">
        <f t="shared" si="15"/>
        <v>303</v>
      </c>
      <c r="D309">
        <v>-0.84767762053230944</v>
      </c>
      <c r="E309">
        <v>1.0660573930231612</v>
      </c>
      <c r="F309">
        <v>-0.51982850862893593</v>
      </c>
      <c r="G309">
        <v>-0.86443275225601424</v>
      </c>
      <c r="H309">
        <v>-0.95694955360971479</v>
      </c>
      <c r="I309">
        <v>1.4711966897710083</v>
      </c>
      <c r="J309">
        <v>-0.57403590067271193</v>
      </c>
      <c r="K309">
        <v>-1.0309265295539121</v>
      </c>
      <c r="L309">
        <v>-1.3104435202904436</v>
      </c>
      <c r="M309">
        <v>0.4686598073838229</v>
      </c>
      <c r="P309" s="16">
        <f t="shared" si="13"/>
        <v>-5.6744368693385861E-3</v>
      </c>
      <c r="Q309" s="16">
        <f t="shared" si="14"/>
        <v>-5.6583676613825018E-3</v>
      </c>
    </row>
    <row r="310" spans="3:17" x14ac:dyDescent="0.55000000000000004">
      <c r="C310">
        <f t="shared" si="15"/>
        <v>304</v>
      </c>
      <c r="D310">
        <v>0.74168965949725607</v>
      </c>
      <c r="E310">
        <v>-1.6139653779439802</v>
      </c>
      <c r="F310">
        <v>0.50528659302961432</v>
      </c>
      <c r="G310">
        <v>-0.81285420079064474</v>
      </c>
      <c r="H310">
        <v>0.62441022241463751</v>
      </c>
      <c r="I310">
        <v>0.43580585542602762</v>
      </c>
      <c r="J310">
        <v>0.99170083849180013</v>
      </c>
      <c r="K310">
        <v>-1.2168334909267753</v>
      </c>
      <c r="L310">
        <v>-0.44709358600137045</v>
      </c>
      <c r="M310">
        <v>-1.6853214017230138</v>
      </c>
      <c r="P310" s="16">
        <f t="shared" si="13"/>
        <v>8.0898875351552053E-3</v>
      </c>
      <c r="Q310" s="16">
        <f t="shared" si="14"/>
        <v>8.1226990962519618E-3</v>
      </c>
    </row>
    <row r="311" spans="3:17" x14ac:dyDescent="0.55000000000000004">
      <c r="C311">
        <f t="shared" si="15"/>
        <v>305</v>
      </c>
      <c r="D311">
        <v>-9.8461704450517343E-2</v>
      </c>
      <c r="E311">
        <v>-0.48291074074378226</v>
      </c>
      <c r="F311">
        <v>-0.82638717522230221</v>
      </c>
      <c r="G311">
        <v>-1.4658168226274086</v>
      </c>
      <c r="H311">
        <v>1.0336550353761933</v>
      </c>
      <c r="I311">
        <v>9.8824989294462512E-2</v>
      </c>
      <c r="J311">
        <v>1.7332603857744389</v>
      </c>
      <c r="K311">
        <v>-0.47282618122315551</v>
      </c>
      <c r="L311">
        <v>0.66535264286083928</v>
      </c>
      <c r="M311">
        <v>-0.36297863525754959</v>
      </c>
      <c r="P311" s="16">
        <f t="shared" si="13"/>
        <v>8.1396329312603355E-4</v>
      </c>
      <c r="Q311" s="16">
        <f t="shared" si="14"/>
        <v>8.1429465114557509E-4</v>
      </c>
    </row>
    <row r="312" spans="3:17" x14ac:dyDescent="0.55000000000000004">
      <c r="C312">
        <f t="shared" si="15"/>
        <v>306</v>
      </c>
      <c r="D312">
        <v>-1.0316003345155769</v>
      </c>
      <c r="E312">
        <v>-0.19448317410771371</v>
      </c>
      <c r="F312">
        <v>-0.79924269829797534</v>
      </c>
      <c r="G312">
        <v>-0.54591995663047621</v>
      </c>
      <c r="H312">
        <v>0.15498128136770609</v>
      </c>
      <c r="I312">
        <v>-0.2902663742579436</v>
      </c>
      <c r="J312">
        <v>-0.71135474521031372</v>
      </c>
      <c r="K312">
        <v>1.1061054100859937</v>
      </c>
      <c r="L312">
        <v>-0.64042918628012446</v>
      </c>
      <c r="M312">
        <v>0.15057920258024529</v>
      </c>
      <c r="P312" s="16">
        <f t="shared" si="13"/>
        <v>-7.2672542957634752E-3</v>
      </c>
      <c r="Q312" s="16">
        <f t="shared" si="14"/>
        <v>-7.2409116547808017E-3</v>
      </c>
    </row>
    <row r="313" spans="3:17" x14ac:dyDescent="0.55000000000000004">
      <c r="C313">
        <f t="shared" si="15"/>
        <v>307</v>
      </c>
      <c r="D313">
        <v>1.3402134217672173</v>
      </c>
      <c r="E313">
        <v>-0.303043802079488</v>
      </c>
      <c r="F313">
        <v>0.84013967988166971</v>
      </c>
      <c r="G313">
        <v>-0.24075596275178474</v>
      </c>
      <c r="H313">
        <v>0.90642124382427436</v>
      </c>
      <c r="I313">
        <v>-1.9712918628402871</v>
      </c>
      <c r="J313">
        <v>1.8088029939538488</v>
      </c>
      <c r="K313">
        <v>-0.83720747466517076</v>
      </c>
      <c r="L313">
        <v>2.3932041264780959</v>
      </c>
      <c r="M313">
        <v>-0.5586452588265638</v>
      </c>
      <c r="P313" s="16">
        <f t="shared" si="13"/>
        <v>1.327325536409945E-2</v>
      </c>
      <c r="Q313" s="16">
        <f t="shared" si="14"/>
        <v>1.3361736060309104E-2</v>
      </c>
    </row>
    <row r="314" spans="3:17" x14ac:dyDescent="0.55000000000000004">
      <c r="C314">
        <f t="shared" si="15"/>
        <v>308</v>
      </c>
      <c r="D314">
        <v>0.74344729736637172</v>
      </c>
      <c r="E314">
        <v>-2.3238127236282988</v>
      </c>
      <c r="F314">
        <v>-0.17084555978683644</v>
      </c>
      <c r="G314">
        <v>4.5642402022197472E-2</v>
      </c>
      <c r="H314">
        <v>1.6045232629819506</v>
      </c>
      <c r="I314">
        <v>-1.0549769708453467</v>
      </c>
      <c r="J314">
        <v>-2.3854041294926209</v>
      </c>
      <c r="K314">
        <v>-0.826498061075433</v>
      </c>
      <c r="L314">
        <v>-1.630796562988494</v>
      </c>
      <c r="M314">
        <v>0.33043205191037994</v>
      </c>
      <c r="P314" s="16">
        <f t="shared" si="13"/>
        <v>8.1051091256082817E-3</v>
      </c>
      <c r="Q314" s="16">
        <f t="shared" si="14"/>
        <v>8.1380444438940991E-3</v>
      </c>
    </row>
    <row r="315" spans="3:17" x14ac:dyDescent="0.55000000000000004">
      <c r="C315">
        <f t="shared" si="15"/>
        <v>309</v>
      </c>
      <c r="D315">
        <v>-0.77142604588513419</v>
      </c>
      <c r="E315">
        <v>-1.1547144594134982</v>
      </c>
      <c r="F315">
        <v>0.26033915070073432</v>
      </c>
      <c r="G315">
        <v>0.94581288243767858</v>
      </c>
      <c r="H315">
        <v>-2.5360591666986196</v>
      </c>
      <c r="I315">
        <v>-0.26256831002901226</v>
      </c>
      <c r="J315">
        <v>0.77125641671993173</v>
      </c>
      <c r="K315">
        <v>-1.1754899372617349</v>
      </c>
      <c r="L315">
        <v>-0.80807857781095838</v>
      </c>
      <c r="M315">
        <v>-0.96706740597650298</v>
      </c>
      <c r="P315" s="16">
        <f t="shared" si="13"/>
        <v>-5.0140788621083942E-3</v>
      </c>
      <c r="Q315" s="16">
        <f t="shared" si="14"/>
        <v>-5.0015293521959991E-3</v>
      </c>
    </row>
    <row r="316" spans="3:17" x14ac:dyDescent="0.55000000000000004">
      <c r="C316">
        <f t="shared" si="15"/>
        <v>310</v>
      </c>
      <c r="D316">
        <v>6.2569794903227532E-2</v>
      </c>
      <c r="E316">
        <v>-0.99965412299392842</v>
      </c>
      <c r="F316">
        <v>0.2010572690955427</v>
      </c>
      <c r="G316">
        <v>1.1353933383195789</v>
      </c>
      <c r="H316">
        <v>0.71663993508234591</v>
      </c>
      <c r="I316">
        <v>0.10420323620828933</v>
      </c>
      <c r="J316">
        <v>0.38950522152240202</v>
      </c>
      <c r="K316">
        <v>-0.50527821884793267</v>
      </c>
      <c r="L316">
        <v>0.11634822666683617</v>
      </c>
      <c r="M316">
        <v>1.0853228219951094</v>
      </c>
      <c r="P316" s="16">
        <f t="shared" si="13"/>
        <v>2.2085369856244381E-3</v>
      </c>
      <c r="Q316" s="16">
        <f t="shared" si="14"/>
        <v>2.2109775998311321E-3</v>
      </c>
    </row>
    <row r="317" spans="3:17" x14ac:dyDescent="0.55000000000000004">
      <c r="C317">
        <f t="shared" si="15"/>
        <v>311</v>
      </c>
      <c r="D317">
        <v>1.2995198070660905</v>
      </c>
      <c r="E317">
        <v>-0.62845726184631356</v>
      </c>
      <c r="F317">
        <v>-0.16944632229897227</v>
      </c>
      <c r="G317">
        <v>-0.94606589508926942</v>
      </c>
      <c r="H317">
        <v>0.58167309106017639</v>
      </c>
      <c r="I317">
        <v>-1.0641436934472588</v>
      </c>
      <c r="J317">
        <v>-0.68330713539678101</v>
      </c>
      <c r="K317">
        <v>-0.62082499115642598</v>
      </c>
      <c r="L317">
        <v>1.1921073467863676</v>
      </c>
      <c r="M317">
        <v>0.98360710685227848</v>
      </c>
      <c r="P317" s="16">
        <f t="shared" si="13"/>
        <v>1.2920838323069533E-2</v>
      </c>
      <c r="Q317" s="16">
        <f t="shared" si="14"/>
        <v>1.3004673037036563E-2</v>
      </c>
    </row>
    <row r="318" spans="3:17" x14ac:dyDescent="0.55000000000000004">
      <c r="C318">
        <f t="shared" si="15"/>
        <v>312</v>
      </c>
      <c r="D318">
        <v>-2.5541675740557315</v>
      </c>
      <c r="E318">
        <v>-9.8434814556562084E-2</v>
      </c>
      <c r="F318">
        <v>-2.4294081179217053</v>
      </c>
      <c r="G318">
        <v>1.3665950235756203</v>
      </c>
      <c r="H318">
        <v>0.63358359631790229</v>
      </c>
      <c r="I318">
        <v>0.14468983242016903</v>
      </c>
      <c r="J318">
        <v>1.3981771317025826</v>
      </c>
      <c r="K318">
        <v>-0.33373056531843825</v>
      </c>
      <c r="L318">
        <v>-0.19833276017676069</v>
      </c>
      <c r="M318">
        <v>0.63110150738799586</v>
      </c>
      <c r="P318" s="16">
        <f t="shared" si="13"/>
        <v>-2.0453073379880678E-2</v>
      </c>
      <c r="Q318" s="16">
        <f t="shared" si="14"/>
        <v>-2.0245328028926202E-2</v>
      </c>
    </row>
    <row r="319" spans="3:17" x14ac:dyDescent="0.55000000000000004">
      <c r="C319">
        <f t="shared" si="15"/>
        <v>313</v>
      </c>
      <c r="D319">
        <v>1.7421217765810455</v>
      </c>
      <c r="E319">
        <v>-0.96015116765726416</v>
      </c>
      <c r="F319">
        <v>0.74188828281207153</v>
      </c>
      <c r="G319">
        <v>1.3494418937344563</v>
      </c>
      <c r="H319">
        <v>-0.99215781757938992</v>
      </c>
      <c r="I319">
        <v>-0.14104699745061805</v>
      </c>
      <c r="J319">
        <v>2.5878929384092717</v>
      </c>
      <c r="K319">
        <v>0.9022939357655686</v>
      </c>
      <c r="L319">
        <v>0.14142600059194735</v>
      </c>
      <c r="M319">
        <v>-1.3569033191642257</v>
      </c>
      <c r="P319" s="16">
        <f t="shared" si="13"/>
        <v>1.6753883816719297E-2</v>
      </c>
      <c r="Q319" s="16">
        <f t="shared" si="14"/>
        <v>1.6895017204002327E-2</v>
      </c>
    </row>
    <row r="320" spans="3:17" x14ac:dyDescent="0.55000000000000004">
      <c r="C320">
        <f t="shared" si="15"/>
        <v>314</v>
      </c>
      <c r="D320">
        <v>-1.2431948763074951</v>
      </c>
      <c r="E320">
        <v>-1.1729756903201494</v>
      </c>
      <c r="F320">
        <v>-0.52625888249859942</v>
      </c>
      <c r="G320">
        <v>-0.25358476963797211</v>
      </c>
      <c r="H320">
        <v>-1.4789962740024134</v>
      </c>
      <c r="I320">
        <v>-0.44363365266462956</v>
      </c>
      <c r="J320">
        <v>0.50247887669375013</v>
      </c>
      <c r="K320">
        <v>0.90880414632333917</v>
      </c>
      <c r="L320">
        <v>-0.90930425005297633</v>
      </c>
      <c r="M320">
        <v>0.24476533550245344</v>
      </c>
      <c r="P320" s="16">
        <f t="shared" si="13"/>
        <v>-9.0997167807027688E-3</v>
      </c>
      <c r="Q320" s="16">
        <f t="shared" si="14"/>
        <v>-9.0584396562243263E-3</v>
      </c>
    </row>
    <row r="321" spans="3:17" x14ac:dyDescent="0.55000000000000004">
      <c r="C321">
        <f t="shared" si="15"/>
        <v>315</v>
      </c>
      <c r="D321">
        <v>1.2764422251613035</v>
      </c>
      <c r="E321">
        <v>-0.14721562341665245</v>
      </c>
      <c r="F321">
        <v>-0.64479334714837644</v>
      </c>
      <c r="G321">
        <v>0.50859870009013064</v>
      </c>
      <c r="H321">
        <v>0.34756782165921879</v>
      </c>
      <c r="I321">
        <v>0.13407763891711305</v>
      </c>
      <c r="J321">
        <v>-2.3947787932742108E-3</v>
      </c>
      <c r="K321">
        <v>-1.6897960065744726</v>
      </c>
      <c r="L321">
        <v>-0.98155743051373168</v>
      </c>
      <c r="M321">
        <v>0.21154054007344888</v>
      </c>
      <c r="P321" s="16">
        <f t="shared" si="13"/>
        <v>1.2720980601194917E-2</v>
      </c>
      <c r="Q321" s="16">
        <f t="shared" si="14"/>
        <v>1.2802236460765171E-2</v>
      </c>
    </row>
    <row r="322" spans="3:17" x14ac:dyDescent="0.55000000000000004">
      <c r="C322">
        <f t="shared" si="15"/>
        <v>316</v>
      </c>
      <c r="D322">
        <v>0.8247311343639564</v>
      </c>
      <c r="E322">
        <v>1.2406235867103688</v>
      </c>
      <c r="F322">
        <v>2.9525807761222569E-2</v>
      </c>
      <c r="G322">
        <v>6.4559664648145554E-2</v>
      </c>
      <c r="H322">
        <v>-0.18915099820142281</v>
      </c>
      <c r="I322">
        <v>-0.65800715963632728</v>
      </c>
      <c r="J322">
        <v>1.8369771714848607E-2</v>
      </c>
      <c r="K322">
        <v>0.87636400659646962</v>
      </c>
      <c r="L322">
        <v>0.64700743214395395</v>
      </c>
      <c r="M322">
        <v>0.11753869924262632</v>
      </c>
      <c r="P322" s="16">
        <f t="shared" si="13"/>
        <v>8.8090478031780991E-3</v>
      </c>
      <c r="Q322" s="16">
        <f t="shared" si="14"/>
        <v>8.8479616454804066E-3</v>
      </c>
    </row>
    <row r="323" spans="3:17" x14ac:dyDescent="0.55000000000000004">
      <c r="C323">
        <f t="shared" si="15"/>
        <v>317</v>
      </c>
      <c r="D323">
        <v>0.56242665148625604</v>
      </c>
      <c r="E323">
        <v>0.5443964341277191</v>
      </c>
      <c r="F323">
        <v>0.30908106272712133</v>
      </c>
      <c r="G323">
        <v>-0.7548572267589615</v>
      </c>
      <c r="H323">
        <v>1.1779699390313672</v>
      </c>
      <c r="I323">
        <v>0.52567291354296375</v>
      </c>
      <c r="J323">
        <v>0.10915045697864312</v>
      </c>
      <c r="K323">
        <v>-7.7950780475152415E-2</v>
      </c>
      <c r="L323">
        <v>0.67341496393755296</v>
      </c>
      <c r="M323">
        <v>-0.2543155609362629</v>
      </c>
      <c r="P323" s="16">
        <f t="shared" si="13"/>
        <v>6.5374243461918122E-3</v>
      </c>
      <c r="Q323" s="16">
        <f t="shared" si="14"/>
        <v>6.5588399469211911E-3</v>
      </c>
    </row>
    <row r="324" spans="3:17" x14ac:dyDescent="0.55000000000000004">
      <c r="C324">
        <f t="shared" si="15"/>
        <v>318</v>
      </c>
      <c r="D324">
        <v>0.38356348737741347</v>
      </c>
      <c r="E324">
        <v>0.16003226271271859</v>
      </c>
      <c r="F324">
        <v>0.19184518122091712</v>
      </c>
      <c r="G324">
        <v>0.45301769130233394</v>
      </c>
      <c r="H324">
        <v>1.2456418313260857</v>
      </c>
      <c r="I324">
        <v>-1.0832700922893854</v>
      </c>
      <c r="J324">
        <v>1.0126821674527113</v>
      </c>
      <c r="K324">
        <v>0.34625189030938741</v>
      </c>
      <c r="L324">
        <v>1.3252861791343811</v>
      </c>
      <c r="M324">
        <v>0.95992819648992445</v>
      </c>
      <c r="P324" s="16">
        <f t="shared" si="13"/>
        <v>4.9884239069965851E-3</v>
      </c>
      <c r="Q324" s="16">
        <f t="shared" si="14"/>
        <v>5.0008868083286639E-3</v>
      </c>
    </row>
    <row r="325" spans="3:17" x14ac:dyDescent="0.55000000000000004">
      <c r="C325">
        <f t="shared" si="15"/>
        <v>319</v>
      </c>
      <c r="D325">
        <v>0.69840014674797202</v>
      </c>
      <c r="E325">
        <v>-0.95718006105926479</v>
      </c>
      <c r="F325">
        <v>0.23355571204482456</v>
      </c>
      <c r="G325">
        <v>-5.8430708600467583E-2</v>
      </c>
      <c r="H325">
        <v>-2.1306054112770236</v>
      </c>
      <c r="I325">
        <v>-2.1796444182649113</v>
      </c>
      <c r="J325">
        <v>1.0335968760159802</v>
      </c>
      <c r="K325">
        <v>1.1299880182202811</v>
      </c>
      <c r="L325">
        <v>-1.2646634966470593</v>
      </c>
      <c r="M325">
        <v>-0.68416117345839322</v>
      </c>
      <c r="P325" s="16">
        <f t="shared" si="13"/>
        <v>7.7149893575719029E-3</v>
      </c>
      <c r="Q325" s="16">
        <f t="shared" si="14"/>
        <v>7.7448265698669694E-3</v>
      </c>
    </row>
    <row r="326" spans="3:17" x14ac:dyDescent="0.55000000000000004">
      <c r="C326">
        <f t="shared" si="15"/>
        <v>320</v>
      </c>
      <c r="D326">
        <v>0.81697228153074541</v>
      </c>
      <c r="E326">
        <v>0.8805530098319243</v>
      </c>
      <c r="F326">
        <v>-0.1952161017695819</v>
      </c>
      <c r="G326">
        <v>0.42975861799977905</v>
      </c>
      <c r="H326">
        <v>-1.0697348116175414</v>
      </c>
      <c r="I326">
        <v>-0.48015389061543423</v>
      </c>
      <c r="J326">
        <v>2.2965635020801716</v>
      </c>
      <c r="K326">
        <v>1.408762691030123</v>
      </c>
      <c r="L326">
        <v>-0.37105889333275982</v>
      </c>
      <c r="M326">
        <v>0.8809013278690262</v>
      </c>
      <c r="P326" s="16">
        <f t="shared" ref="P326:P389" si="16">$P$1*1/12+$P$2*SQRT(1/12)*INDEX(D326:M326,1,$P$3)</f>
        <v>8.7418541666002443E-3</v>
      </c>
      <c r="Q326" s="16">
        <f t="shared" si="14"/>
        <v>8.780175759598885E-3</v>
      </c>
    </row>
    <row r="327" spans="3:17" x14ac:dyDescent="0.55000000000000004">
      <c r="C327">
        <f t="shared" si="15"/>
        <v>321</v>
      </c>
      <c r="D327">
        <v>0.49459497136001201</v>
      </c>
      <c r="E327">
        <v>0.40656713101191255</v>
      </c>
      <c r="F327">
        <v>0.98333813257653446</v>
      </c>
      <c r="G327">
        <v>-1.6197307634878133</v>
      </c>
      <c r="H327">
        <v>0.82930489469028468</v>
      </c>
      <c r="I327">
        <v>-0.43405506562191404</v>
      </c>
      <c r="J327">
        <v>0.16766108525610801</v>
      </c>
      <c r="K327">
        <v>1.1862500835897576</v>
      </c>
      <c r="L327">
        <v>-1.2154838683793889</v>
      </c>
      <c r="M327">
        <v>0.26783280523497033</v>
      </c>
      <c r="P327" s="16">
        <f t="shared" si="16"/>
        <v>5.9499847644847387E-3</v>
      </c>
      <c r="Q327" s="16">
        <f t="shared" ref="Q327:Q390" si="17">EXP(P327)-1</f>
        <v>5.9677210833271044E-3</v>
      </c>
    </row>
    <row r="328" spans="3:17" x14ac:dyDescent="0.55000000000000004">
      <c r="C328">
        <f t="shared" ref="C328:C391" si="18">C327+1</f>
        <v>322</v>
      </c>
      <c r="D328">
        <v>0.10136478333652901</v>
      </c>
      <c r="E328">
        <v>-0.27887026149439981</v>
      </c>
      <c r="F328">
        <v>1.1226222046827652</v>
      </c>
      <c r="G328">
        <v>-1.8665225465797901</v>
      </c>
      <c r="H328">
        <v>0.43359487400201929</v>
      </c>
      <c r="I328">
        <v>0.2455227997241812</v>
      </c>
      <c r="J328">
        <v>1.6126165661001846</v>
      </c>
      <c r="K328">
        <v>0.60987942703095999</v>
      </c>
      <c r="L328">
        <v>0.61718161253421</v>
      </c>
      <c r="M328">
        <v>0.38496561876809671</v>
      </c>
      <c r="P328" s="16">
        <f t="shared" si="16"/>
        <v>2.5445114408520634E-3</v>
      </c>
      <c r="Q328" s="16">
        <f t="shared" si="17"/>
        <v>2.5477514575922289E-3</v>
      </c>
    </row>
    <row r="329" spans="3:17" x14ac:dyDescent="0.55000000000000004">
      <c r="C329">
        <f t="shared" si="18"/>
        <v>323</v>
      </c>
      <c r="D329">
        <v>0.31951379698654347</v>
      </c>
      <c r="E329">
        <v>-0.2012627601100373</v>
      </c>
      <c r="F329">
        <v>0.64039755061395964</v>
      </c>
      <c r="G329">
        <v>-1.4603446068808474</v>
      </c>
      <c r="H329">
        <v>-1.5172211169827376</v>
      </c>
      <c r="I329">
        <v>1.624124753921772</v>
      </c>
      <c r="J329">
        <v>0.40877594656360933</v>
      </c>
      <c r="K329">
        <v>-1.4785134433244278</v>
      </c>
      <c r="L329">
        <v>0.69815544297752952</v>
      </c>
      <c r="M329">
        <v>-1.2753061664525498</v>
      </c>
      <c r="P329" s="16">
        <f t="shared" si="16"/>
        <v>4.4337373171663705E-3</v>
      </c>
      <c r="Q329" s="16">
        <f t="shared" si="17"/>
        <v>4.4435808730021176E-3</v>
      </c>
    </row>
    <row r="330" spans="3:17" x14ac:dyDescent="0.55000000000000004">
      <c r="C330">
        <f t="shared" si="18"/>
        <v>324</v>
      </c>
      <c r="D330">
        <v>1.0545324503866267</v>
      </c>
      <c r="E330">
        <v>7.6368267930437675E-2</v>
      </c>
      <c r="F330">
        <v>-7.8240742022796933E-2</v>
      </c>
      <c r="G330">
        <v>-8.4857965525962323E-2</v>
      </c>
      <c r="H330">
        <v>-4.1014093415073644E-2</v>
      </c>
      <c r="I330">
        <v>2.1033941182176923</v>
      </c>
      <c r="J330">
        <v>-0.33703560222808049</v>
      </c>
      <c r="K330">
        <v>-0.35144679562383108</v>
      </c>
      <c r="L330">
        <v>2.1721490571532436</v>
      </c>
      <c r="M330">
        <v>-0.58613491413727359</v>
      </c>
      <c r="P330" s="16">
        <f t="shared" si="16"/>
        <v>1.0799185578165385E-2</v>
      </c>
      <c r="Q330" s="16">
        <f t="shared" si="17"/>
        <v>1.0857707255173432E-2</v>
      </c>
    </row>
    <row r="331" spans="3:17" x14ac:dyDescent="0.55000000000000004">
      <c r="C331">
        <f t="shared" si="18"/>
        <v>325</v>
      </c>
      <c r="D331">
        <v>0.46862924251154586</v>
      </c>
      <c r="E331">
        <v>5.4679281762952017E-2</v>
      </c>
      <c r="F331">
        <v>-1.780754031798127</v>
      </c>
      <c r="G331">
        <v>-1.5747583987448532E-2</v>
      </c>
      <c r="H331">
        <v>-1.7767115439358996</v>
      </c>
      <c r="I331">
        <v>-2.1300261398613043</v>
      </c>
      <c r="J331">
        <v>0.93803251993515369</v>
      </c>
      <c r="K331">
        <v>4.0828170335845709E-2</v>
      </c>
      <c r="L331">
        <v>-0.16300205856652664</v>
      </c>
      <c r="M331">
        <v>2.3652511707272827</v>
      </c>
      <c r="P331" s="16">
        <f t="shared" si="16"/>
        <v>5.7251149563792379E-3</v>
      </c>
      <c r="Q331" s="16">
        <f t="shared" si="17"/>
        <v>5.7415347471188038E-3</v>
      </c>
    </row>
    <row r="332" spans="3:17" x14ac:dyDescent="0.55000000000000004">
      <c r="C332">
        <f t="shared" si="18"/>
        <v>326</v>
      </c>
      <c r="D332">
        <v>-1.0683696683435377</v>
      </c>
      <c r="E332">
        <v>0.13641735079599002</v>
      </c>
      <c r="F332">
        <v>-0.88840028420251682</v>
      </c>
      <c r="G332">
        <v>0.29927529548231396</v>
      </c>
      <c r="H332">
        <v>-0.21291076831091099</v>
      </c>
      <c r="I332">
        <v>8.3289952697520445E-2</v>
      </c>
      <c r="J332">
        <v>-0.65996579909661324</v>
      </c>
      <c r="K332">
        <v>-0.5520208328141657</v>
      </c>
      <c r="L332">
        <v>-1.1636157636910782</v>
      </c>
      <c r="M332">
        <v>1.1144525570303883</v>
      </c>
      <c r="P332" s="16">
        <f t="shared" si="16"/>
        <v>-7.5856860675159211E-3</v>
      </c>
      <c r="Q332" s="16">
        <f t="shared" si="17"/>
        <v>-7.5569873632611584E-3</v>
      </c>
    </row>
    <row r="333" spans="3:17" x14ac:dyDescent="0.55000000000000004">
      <c r="C333">
        <f t="shared" si="18"/>
        <v>327</v>
      </c>
      <c r="D333">
        <v>1.5265164953535602</v>
      </c>
      <c r="E333">
        <v>0.31427907058865256</v>
      </c>
      <c r="F333">
        <v>-0.91521552960625296</v>
      </c>
      <c r="G333">
        <v>1.3607980673579791</v>
      </c>
      <c r="H333">
        <v>1.3150426052708606</v>
      </c>
      <c r="I333">
        <v>0.24115124475524999</v>
      </c>
      <c r="J333">
        <v>-0.75514224332570357</v>
      </c>
      <c r="K333">
        <v>-0.27496078877943536</v>
      </c>
      <c r="L333">
        <v>-0.53294614687235498</v>
      </c>
      <c r="M333">
        <v>-1.394115001555412</v>
      </c>
      <c r="P333" s="16">
        <f t="shared" si="16"/>
        <v>1.4886687309388396E-2</v>
      </c>
      <c r="Q333" s="16">
        <f t="shared" si="17"/>
        <v>1.499804593975318E-2</v>
      </c>
    </row>
    <row r="334" spans="3:17" x14ac:dyDescent="0.55000000000000004">
      <c r="C334">
        <f t="shared" si="18"/>
        <v>328</v>
      </c>
      <c r="D334">
        <v>0.44442481279147311</v>
      </c>
      <c r="E334">
        <v>-7.3446308914048894E-2</v>
      </c>
      <c r="F334">
        <v>0.29205154940874078</v>
      </c>
      <c r="G334">
        <v>-0.48723203461555831</v>
      </c>
      <c r="H334">
        <v>1.8093441755937314</v>
      </c>
      <c r="I334">
        <v>-0.41411268607054075</v>
      </c>
      <c r="J334">
        <v>-0.4792000451518531</v>
      </c>
      <c r="K334">
        <v>0.86034200553083739</v>
      </c>
      <c r="L334">
        <v>1.694096455059366E-2</v>
      </c>
      <c r="M334">
        <v>-0.60811854716645708</v>
      </c>
      <c r="P334" s="16">
        <f t="shared" si="16"/>
        <v>5.5154984461622562E-3</v>
      </c>
      <c r="Q334" s="16">
        <f t="shared" si="17"/>
        <v>5.5307368105605992E-3</v>
      </c>
    </row>
    <row r="335" spans="3:17" x14ac:dyDescent="0.55000000000000004">
      <c r="C335">
        <f t="shared" si="18"/>
        <v>329</v>
      </c>
      <c r="D335">
        <v>-0.20441995535920424</v>
      </c>
      <c r="E335">
        <v>-0.87461311115187557</v>
      </c>
      <c r="F335">
        <v>1.1075809984230347</v>
      </c>
      <c r="G335">
        <v>-1.6639923285852878</v>
      </c>
      <c r="H335">
        <v>-0.85470788848192292</v>
      </c>
      <c r="I335">
        <v>-2.9217091549862717</v>
      </c>
      <c r="J335">
        <v>0.3566778309684302</v>
      </c>
      <c r="K335">
        <v>-0.29070013247043452</v>
      </c>
      <c r="L335">
        <v>0.75891687738121494</v>
      </c>
      <c r="M335">
        <v>1.5273840443270115</v>
      </c>
      <c r="P335" s="16">
        <f t="shared" si="16"/>
        <v>-1.036620771488507E-4</v>
      </c>
      <c r="Q335" s="16">
        <f t="shared" si="17"/>
        <v>-1.036567044213621E-4</v>
      </c>
    </row>
    <row r="336" spans="3:17" x14ac:dyDescent="0.55000000000000004">
      <c r="C336">
        <f t="shared" si="18"/>
        <v>330</v>
      </c>
      <c r="D336">
        <v>-0.79287201605320168</v>
      </c>
      <c r="E336">
        <v>2.8518265167976002</v>
      </c>
      <c r="F336">
        <v>-0.40385289964408361</v>
      </c>
      <c r="G336">
        <v>0.52974672744304574</v>
      </c>
      <c r="H336">
        <v>-0.43042173747447438</v>
      </c>
      <c r="I336">
        <v>0.55140648824789862</v>
      </c>
      <c r="J336">
        <v>0.69237848919643208</v>
      </c>
      <c r="K336">
        <v>-1.1092328272908925</v>
      </c>
      <c r="L336">
        <v>-0.14678707124003362</v>
      </c>
      <c r="M336">
        <v>-2.1686251038932363</v>
      </c>
      <c r="P336" s="16">
        <f t="shared" si="16"/>
        <v>-5.1998064118518907E-3</v>
      </c>
      <c r="Q336" s="16">
        <f t="shared" si="17"/>
        <v>-5.1863108201121166E-3</v>
      </c>
    </row>
    <row r="337" spans="3:17" x14ac:dyDescent="0.55000000000000004">
      <c r="C337">
        <f t="shared" si="18"/>
        <v>331</v>
      </c>
      <c r="D337">
        <v>-1.516390943438803</v>
      </c>
      <c r="E337">
        <v>-5.1592729198755745E-2</v>
      </c>
      <c r="F337">
        <v>0.98969554089281031</v>
      </c>
      <c r="G337">
        <v>-0.73816800467676214</v>
      </c>
      <c r="H337">
        <v>-1.3465771824603618</v>
      </c>
      <c r="I337">
        <v>-1.4773529125025799</v>
      </c>
      <c r="J337">
        <v>0.84057523081336216</v>
      </c>
      <c r="K337">
        <v>0.78160167053457874</v>
      </c>
      <c r="L337">
        <v>0.1833136746638101</v>
      </c>
      <c r="M337">
        <v>-0.34428307631680549</v>
      </c>
      <c r="P337" s="16">
        <f t="shared" si="16"/>
        <v>-1.1465664124199883E-2</v>
      </c>
      <c r="Q337" s="16">
        <f t="shared" si="17"/>
        <v>-1.1400183894334504E-2</v>
      </c>
    </row>
    <row r="338" spans="3:17" x14ac:dyDescent="0.55000000000000004">
      <c r="C338">
        <f t="shared" si="18"/>
        <v>332</v>
      </c>
      <c r="D338">
        <v>-0.89420062043691051</v>
      </c>
      <c r="E338">
        <v>-1.3738970402509414</v>
      </c>
      <c r="F338">
        <v>0.2378861577348009</v>
      </c>
      <c r="G338">
        <v>-3.008566571104824</v>
      </c>
      <c r="H338">
        <v>-1.4201038185849775</v>
      </c>
      <c r="I338">
        <v>-0.94822540083829676</v>
      </c>
      <c r="J338">
        <v>0.53250262564410067</v>
      </c>
      <c r="K338">
        <v>1.5502810466506096</v>
      </c>
      <c r="L338">
        <v>-0.72048745721765983</v>
      </c>
      <c r="M338">
        <v>-2.2697409427699138</v>
      </c>
      <c r="P338" s="16">
        <f t="shared" si="16"/>
        <v>-6.0773378671150416E-3</v>
      </c>
      <c r="Q338" s="16">
        <f t="shared" si="17"/>
        <v>-6.0589082026721863E-3</v>
      </c>
    </row>
    <row r="339" spans="3:17" x14ac:dyDescent="0.55000000000000004">
      <c r="C339">
        <f t="shared" si="18"/>
        <v>333</v>
      </c>
      <c r="D339">
        <v>5.9635699043038184E-2</v>
      </c>
      <c r="E339">
        <v>0.70905587370837997</v>
      </c>
      <c r="F339">
        <v>-2.4100020964879589</v>
      </c>
      <c r="G339">
        <v>2.0577747850840948</v>
      </c>
      <c r="H339">
        <v>-0.17998757517974284</v>
      </c>
      <c r="I339">
        <v>1.1372607823372023</v>
      </c>
      <c r="J339">
        <v>-1.1837591554118276</v>
      </c>
      <c r="K339">
        <v>0.7412806039090778</v>
      </c>
      <c r="L339">
        <v>-2.0083918542700347</v>
      </c>
      <c r="M339">
        <v>-0.44463599893199457</v>
      </c>
      <c r="P339" s="16">
        <f t="shared" si="16"/>
        <v>2.1831269701038107E-3</v>
      </c>
      <c r="Q339" s="16">
        <f t="shared" si="17"/>
        <v>2.1855117268807511E-3</v>
      </c>
    </row>
    <row r="340" spans="3:17" x14ac:dyDescent="0.55000000000000004">
      <c r="C340">
        <f t="shared" si="18"/>
        <v>334</v>
      </c>
      <c r="D340">
        <v>-1.4553136368219906</v>
      </c>
      <c r="E340">
        <v>-1.590256322898429</v>
      </c>
      <c r="F340">
        <v>9.4092725680235245E-2</v>
      </c>
      <c r="G340">
        <v>0.96972107556631137</v>
      </c>
      <c r="H340">
        <v>-8.4603884656828734E-2</v>
      </c>
      <c r="I340">
        <v>-1.2762781941067862</v>
      </c>
      <c r="J340">
        <v>1.609515709965591</v>
      </c>
      <c r="K340">
        <v>0.93047760040879435</v>
      </c>
      <c r="L340">
        <v>1.8624162030641231</v>
      </c>
      <c r="M340">
        <v>-2.0452183269368014</v>
      </c>
      <c r="P340" s="16">
        <f t="shared" si="16"/>
        <v>-1.0936719132950972E-2</v>
      </c>
      <c r="Q340" s="16">
        <f t="shared" si="17"/>
        <v>-1.0877130652254707E-2</v>
      </c>
    </row>
    <row r="341" spans="3:17" x14ac:dyDescent="0.55000000000000004">
      <c r="C341">
        <f t="shared" si="18"/>
        <v>335</v>
      </c>
      <c r="D341">
        <v>-0.13666412157539121</v>
      </c>
      <c r="E341">
        <v>1.8968190731420822</v>
      </c>
      <c r="F341">
        <v>0.49904257120347445</v>
      </c>
      <c r="G341">
        <v>0.99424715960188892</v>
      </c>
      <c r="H341">
        <v>0.80655067342193376</v>
      </c>
      <c r="I341">
        <v>0.48307121450782309</v>
      </c>
      <c r="J341">
        <v>-0.46064964883413978</v>
      </c>
      <c r="K341">
        <v>-1.4812091293412957</v>
      </c>
      <c r="L341">
        <v>6.7594530606142594E-2</v>
      </c>
      <c r="M341">
        <v>0.11044505342036753</v>
      </c>
      <c r="P341" s="16">
        <f t="shared" si="16"/>
        <v>4.8312065596492915E-4</v>
      </c>
      <c r="Q341" s="16">
        <f t="shared" si="17"/>
        <v>4.8323737754518703E-4</v>
      </c>
    </row>
    <row r="342" spans="3:17" x14ac:dyDescent="0.55000000000000004">
      <c r="C342">
        <f t="shared" si="18"/>
        <v>336</v>
      </c>
      <c r="D342">
        <v>-0.17167211099095284</v>
      </c>
      <c r="E342">
        <v>1.630917348922263</v>
      </c>
      <c r="F342">
        <v>-1.3298352902866646</v>
      </c>
      <c r="G342">
        <v>-2.3317203763203485</v>
      </c>
      <c r="H342">
        <v>1.9280375663900813</v>
      </c>
      <c r="I342">
        <v>-0.21705909449458752</v>
      </c>
      <c r="J342">
        <v>-1.072411879432364</v>
      </c>
      <c r="K342">
        <v>1.0818979504843091</v>
      </c>
      <c r="L342">
        <v>-2.5875016982480354</v>
      </c>
      <c r="M342">
        <v>0.13668619916213348</v>
      </c>
      <c r="P342" s="16">
        <f t="shared" si="16"/>
        <v>1.79942574271998E-4</v>
      </c>
      <c r="Q342" s="16">
        <f t="shared" si="17"/>
        <v>1.799587649080614E-4</v>
      </c>
    </row>
    <row r="343" spans="3:17" x14ac:dyDescent="0.55000000000000004">
      <c r="C343">
        <f t="shared" si="18"/>
        <v>337</v>
      </c>
      <c r="D343">
        <v>-0.86765686433491795</v>
      </c>
      <c r="E343">
        <v>-0.1903856260096056</v>
      </c>
      <c r="F343">
        <v>-0.311395806318851</v>
      </c>
      <c r="G343">
        <v>5.462344739573146E-2</v>
      </c>
      <c r="H343">
        <v>1.5828341458002062</v>
      </c>
      <c r="I343">
        <v>-0.63809827878055891</v>
      </c>
      <c r="J343">
        <v>-0.10150877721235838</v>
      </c>
      <c r="K343">
        <v>0.93574631638479067</v>
      </c>
      <c r="L343">
        <v>1.648224316871697</v>
      </c>
      <c r="M343">
        <v>-0.51309955688249675</v>
      </c>
      <c r="P343" s="16">
        <f t="shared" si="16"/>
        <v>-5.8474621961532034E-3</v>
      </c>
      <c r="Q343" s="16">
        <f t="shared" si="17"/>
        <v>-5.8303990639592129E-3</v>
      </c>
    </row>
    <row r="344" spans="3:17" x14ac:dyDescent="0.55000000000000004">
      <c r="C344">
        <f t="shared" si="18"/>
        <v>338</v>
      </c>
      <c r="D344">
        <v>-0.30451404147817845</v>
      </c>
      <c r="E344">
        <v>-0.43287047850564153</v>
      </c>
      <c r="F344">
        <v>-1.4200997274853799</v>
      </c>
      <c r="G344">
        <v>0.11860877075588333</v>
      </c>
      <c r="H344">
        <v>-0.10307359886687052</v>
      </c>
      <c r="I344">
        <v>1.4361848224810625</v>
      </c>
      <c r="J344">
        <v>0.50293966526926193</v>
      </c>
      <c r="K344">
        <v>-1.6272723431508704</v>
      </c>
      <c r="L344">
        <v>-1.3383511687568621</v>
      </c>
      <c r="M344">
        <v>-1.0675689248678797</v>
      </c>
      <c r="P344" s="16">
        <f t="shared" si="16"/>
        <v>-9.7050229062504057E-4</v>
      </c>
      <c r="Q344" s="16">
        <f t="shared" si="17"/>
        <v>-9.7003150558860884E-4</v>
      </c>
    </row>
    <row r="345" spans="3:17" x14ac:dyDescent="0.55000000000000004">
      <c r="C345">
        <f t="shared" si="18"/>
        <v>339</v>
      </c>
      <c r="D345">
        <v>-5.8549347595481215E-2</v>
      </c>
      <c r="E345">
        <v>-1.9887792594975535</v>
      </c>
      <c r="F345">
        <v>0.48587202318062112</v>
      </c>
      <c r="G345">
        <v>-0.633174805262401</v>
      </c>
      <c r="H345">
        <v>-0.82490644672120916</v>
      </c>
      <c r="I345">
        <v>1.4507962365089677</v>
      </c>
      <c r="J345">
        <v>-0.33317116771104488</v>
      </c>
      <c r="K345">
        <v>-1.5258553201029457</v>
      </c>
      <c r="L345">
        <v>0.46331659032494132</v>
      </c>
      <c r="M345">
        <v>9.4603869221827314E-2</v>
      </c>
      <c r="P345" s="16">
        <f t="shared" si="16"/>
        <v>1.1596144427397461E-3</v>
      </c>
      <c r="Q345" s="16">
        <f t="shared" si="17"/>
        <v>1.1602870555329492E-3</v>
      </c>
    </row>
    <row r="346" spans="3:17" x14ac:dyDescent="0.55000000000000004">
      <c r="C346">
        <f t="shared" si="18"/>
        <v>340</v>
      </c>
      <c r="D346">
        <v>1.1784749358994191</v>
      </c>
      <c r="E346">
        <v>1.4703854612569334</v>
      </c>
      <c r="F346">
        <v>1.8755125712543974</v>
      </c>
      <c r="G346">
        <v>0.3191178110150717</v>
      </c>
      <c r="H346">
        <v>-1.6731815594121944</v>
      </c>
      <c r="I346">
        <v>-2.5250215447836635E-2</v>
      </c>
      <c r="J346">
        <v>0.19239113181671269</v>
      </c>
      <c r="K346">
        <v>-0.39305380606268936</v>
      </c>
      <c r="L346">
        <v>0.95804957393485612</v>
      </c>
      <c r="M346">
        <v>0.18116469729281856</v>
      </c>
      <c r="P346" s="16">
        <f t="shared" si="16"/>
        <v>1.1872558988788013E-2</v>
      </c>
      <c r="Q346" s="16">
        <f t="shared" si="17"/>
        <v>1.1943317568455791E-2</v>
      </c>
    </row>
    <row r="347" spans="3:17" x14ac:dyDescent="0.55000000000000004">
      <c r="C347">
        <f t="shared" si="18"/>
        <v>341</v>
      </c>
      <c r="D347">
        <v>0.68736905933706827</v>
      </c>
      <c r="E347">
        <v>3.8787188754504792E-2</v>
      </c>
      <c r="F347">
        <v>-0.16542316907363724</v>
      </c>
      <c r="G347">
        <v>8.0320474620826088E-2</v>
      </c>
      <c r="H347">
        <v>2.4550292708983221</v>
      </c>
      <c r="I347">
        <v>-0.35678770270189969</v>
      </c>
      <c r="J347">
        <v>0.29538267454647771</v>
      </c>
      <c r="K347">
        <v>-1.8750205594279536</v>
      </c>
      <c r="L347">
        <v>2.3436496416647654</v>
      </c>
      <c r="M347">
        <v>-0.41734806794885565</v>
      </c>
      <c r="P347" s="16">
        <f t="shared" si="16"/>
        <v>7.6194573382798092E-3</v>
      </c>
      <c r="Q347" s="16">
        <f t="shared" si="17"/>
        <v>7.6485592700314964E-3</v>
      </c>
    </row>
    <row r="348" spans="3:17" x14ac:dyDescent="0.55000000000000004">
      <c r="C348">
        <f t="shared" si="18"/>
        <v>342</v>
      </c>
      <c r="D348">
        <v>0.39598040262408551</v>
      </c>
      <c r="E348">
        <v>6.8563244830835632E-2</v>
      </c>
      <c r="F348">
        <v>-0.6340852718676171</v>
      </c>
      <c r="G348">
        <v>-5.805851409288857E-2</v>
      </c>
      <c r="H348">
        <v>-0.73215499993338273</v>
      </c>
      <c r="I348">
        <v>-2.4522237738308056E-2</v>
      </c>
      <c r="J348">
        <v>-1.6118782534503535</v>
      </c>
      <c r="K348">
        <v>0.15430409206392179</v>
      </c>
      <c r="L348">
        <v>0.61540451106914418</v>
      </c>
      <c r="M348">
        <v>0.72908675778858845</v>
      </c>
      <c r="P348" s="16">
        <f t="shared" si="16"/>
        <v>5.0959575473991485E-3</v>
      </c>
      <c r="Q348" s="16">
        <f t="shared" si="17"/>
        <v>5.1089640231589684E-3</v>
      </c>
    </row>
    <row r="349" spans="3:17" x14ac:dyDescent="0.55000000000000004">
      <c r="C349">
        <f t="shared" si="18"/>
        <v>343</v>
      </c>
      <c r="D349">
        <v>0.54823295486727197</v>
      </c>
      <c r="E349">
        <v>0.66522113247790915</v>
      </c>
      <c r="F349">
        <v>-4.5587231622319396E-2</v>
      </c>
      <c r="G349">
        <v>-0.30926550225990013</v>
      </c>
      <c r="H349">
        <v>-0.85810009592055481</v>
      </c>
      <c r="I349">
        <v>-0.2651608219851172</v>
      </c>
      <c r="J349">
        <v>-0.98772941540012782</v>
      </c>
      <c r="K349">
        <v>9.6967061947397348E-2</v>
      </c>
      <c r="L349">
        <v>0.66917925494507269</v>
      </c>
      <c r="M349">
        <v>-0.21084301127000421</v>
      </c>
      <c r="P349" s="16">
        <f t="shared" si="16"/>
        <v>6.4145033277353174E-3</v>
      </c>
      <c r="Q349" s="16">
        <f t="shared" si="17"/>
        <v>6.4351203132060331E-3</v>
      </c>
    </row>
    <row r="350" spans="3:17" x14ac:dyDescent="0.55000000000000004">
      <c r="C350">
        <f t="shared" si="18"/>
        <v>344</v>
      </c>
      <c r="D350">
        <v>0.55984870362218808</v>
      </c>
      <c r="E350">
        <v>-0.91932006578151537</v>
      </c>
      <c r="F350">
        <v>-0.5154182905582172</v>
      </c>
      <c r="G350">
        <v>0.69855386976083178</v>
      </c>
      <c r="H350">
        <v>-0.27882375816249866</v>
      </c>
      <c r="I350">
        <v>0.47849371465118429</v>
      </c>
      <c r="J350">
        <v>0.76120047668891233</v>
      </c>
      <c r="K350">
        <v>0.80500583060119679</v>
      </c>
      <c r="L350">
        <v>1.082154865032021</v>
      </c>
      <c r="M350">
        <v>3.5389716430465394E-2</v>
      </c>
      <c r="P350" s="16">
        <f t="shared" si="16"/>
        <v>6.5150986627926658E-3</v>
      </c>
      <c r="Q350" s="16">
        <f t="shared" si="17"/>
        <v>6.5363680837886573E-3</v>
      </c>
    </row>
    <row r="351" spans="3:17" x14ac:dyDescent="0.55000000000000004">
      <c r="C351">
        <f t="shared" si="18"/>
        <v>345</v>
      </c>
      <c r="D351">
        <v>-0.70659243752585277</v>
      </c>
      <c r="E351">
        <v>-1.017702071939891</v>
      </c>
      <c r="F351">
        <v>-0.3651229006719619</v>
      </c>
      <c r="G351">
        <v>-0.17290115512121026</v>
      </c>
      <c r="H351">
        <v>1.5089226883423361</v>
      </c>
      <c r="I351">
        <v>-1.9938617695611263</v>
      </c>
      <c r="J351">
        <v>-0.77697167117758137</v>
      </c>
      <c r="K351">
        <v>0.51177619769758809</v>
      </c>
      <c r="L351">
        <v>-0.75270101794238342</v>
      </c>
      <c r="M351">
        <v>0.56814966091311225</v>
      </c>
      <c r="P351" s="16">
        <f t="shared" si="16"/>
        <v>-4.452603343526906E-3</v>
      </c>
      <c r="Q351" s="16">
        <f t="shared" si="17"/>
        <v>-4.4427052015423296E-3</v>
      </c>
    </row>
    <row r="352" spans="3:17" x14ac:dyDescent="0.55000000000000004">
      <c r="C352">
        <f t="shared" si="18"/>
        <v>346</v>
      </c>
      <c r="D352">
        <v>-0.84805648922431154</v>
      </c>
      <c r="E352">
        <v>-0.2873591268218087</v>
      </c>
      <c r="F352">
        <v>5.6105175225051242E-2</v>
      </c>
      <c r="G352">
        <v>-1.521834741418463</v>
      </c>
      <c r="H352">
        <v>-0.77768854771403773</v>
      </c>
      <c r="I352">
        <v>1.3976180287932392</v>
      </c>
      <c r="J352">
        <v>-0.47282644761153225</v>
      </c>
      <c r="K352">
        <v>-1.3213339747565911</v>
      </c>
      <c r="L352">
        <v>-0.22889437194218579</v>
      </c>
      <c r="M352">
        <v>0.81353854587585628</v>
      </c>
      <c r="P352" s="16">
        <f t="shared" si="16"/>
        <v>-5.6777179684583097E-3</v>
      </c>
      <c r="Q352" s="16">
        <f t="shared" si="17"/>
        <v>-5.6616301894847343E-3</v>
      </c>
    </row>
    <row r="353" spans="3:17" x14ac:dyDescent="0.55000000000000004">
      <c r="C353">
        <f t="shared" si="18"/>
        <v>347</v>
      </c>
      <c r="D353">
        <v>-0.61461665437105806</v>
      </c>
      <c r="E353">
        <v>-1.3348710270036652</v>
      </c>
      <c r="F353">
        <v>-1.095385580674737</v>
      </c>
      <c r="G353">
        <v>-0.51099461391892675</v>
      </c>
      <c r="H353">
        <v>0.84614982181271348</v>
      </c>
      <c r="I353">
        <v>0.9475975034156694</v>
      </c>
      <c r="J353">
        <v>1.6006236448371878</v>
      </c>
      <c r="K353">
        <v>1.304300553871979</v>
      </c>
      <c r="L353">
        <v>0.26311396477770949</v>
      </c>
      <c r="M353">
        <v>0.14121193707969709</v>
      </c>
      <c r="P353" s="16">
        <f t="shared" si="16"/>
        <v>-3.6560696960766951E-3</v>
      </c>
      <c r="Q353" s="16">
        <f t="shared" si="17"/>
        <v>-3.6493944108459964E-3</v>
      </c>
    </row>
    <row r="354" spans="3:17" x14ac:dyDescent="0.55000000000000004">
      <c r="C354">
        <f t="shared" si="18"/>
        <v>348</v>
      </c>
      <c r="D354">
        <v>-0.54366394230989501</v>
      </c>
      <c r="E354">
        <v>0.54895336055174504</v>
      </c>
      <c r="F354">
        <v>-0.26635560275257042</v>
      </c>
      <c r="G354">
        <v>2.4342893037910143</v>
      </c>
      <c r="H354">
        <v>-0.27635815313793838</v>
      </c>
      <c r="I354">
        <v>3.933598362093281E-2</v>
      </c>
      <c r="J354">
        <v>-0.35742605528428839</v>
      </c>
      <c r="K354">
        <v>1.4130837043393873</v>
      </c>
      <c r="L354">
        <v>-0.44119872027066287</v>
      </c>
      <c r="M354">
        <v>0.39421769663320189</v>
      </c>
      <c r="P354" s="16">
        <f t="shared" si="16"/>
        <v>-3.0416011849529979E-3</v>
      </c>
      <c r="Q354" s="16">
        <f t="shared" si="17"/>
        <v>-3.0369802023182402E-3</v>
      </c>
    </row>
    <row r="355" spans="3:17" x14ac:dyDescent="0.55000000000000004">
      <c r="C355">
        <f t="shared" si="18"/>
        <v>349</v>
      </c>
      <c r="D355">
        <v>-1.0956134668653026</v>
      </c>
      <c r="E355">
        <v>0.47680811430280828</v>
      </c>
      <c r="F355">
        <v>0.73462867354936134</v>
      </c>
      <c r="G355">
        <v>0.66331324941774072</v>
      </c>
      <c r="H355">
        <v>-1.7664494811006846</v>
      </c>
      <c r="I355">
        <v>-0.14747487424908887</v>
      </c>
      <c r="J355">
        <v>-0.55220014618022983</v>
      </c>
      <c r="K355">
        <v>5.516047235849867E-3</v>
      </c>
      <c r="L355">
        <v>-0.26085473614956639</v>
      </c>
      <c r="M355">
        <v>-1.2073706761788918</v>
      </c>
      <c r="P355" s="16">
        <f t="shared" si="16"/>
        <v>-7.8216242836702549E-3</v>
      </c>
      <c r="Q355" s="16">
        <f t="shared" si="17"/>
        <v>-7.7911149763856269E-3</v>
      </c>
    </row>
    <row r="356" spans="3:17" x14ac:dyDescent="0.55000000000000004">
      <c r="C356">
        <f t="shared" si="18"/>
        <v>350</v>
      </c>
      <c r="D356">
        <v>-1.7834532157091956</v>
      </c>
      <c r="E356">
        <v>-0.69913746277821553</v>
      </c>
      <c r="F356">
        <v>0.19586823587068092</v>
      </c>
      <c r="G356">
        <v>-1.6461341550615438</v>
      </c>
      <c r="H356">
        <v>-1.1004645088925376</v>
      </c>
      <c r="I356">
        <v>3.4123198731126514E-2</v>
      </c>
      <c r="J356">
        <v>0.5822612586306638</v>
      </c>
      <c r="K356">
        <v>-1.0316838670251909</v>
      </c>
      <c r="L356">
        <v>0.16235916500874742</v>
      </c>
      <c r="M356">
        <v>-0.19425122036808429</v>
      </c>
      <c r="P356" s="16">
        <f t="shared" si="16"/>
        <v>-1.3778491245985446E-2</v>
      </c>
      <c r="Q356" s="16">
        <f t="shared" si="17"/>
        <v>-1.3684002304991005E-2</v>
      </c>
    </row>
    <row r="357" spans="3:17" x14ac:dyDescent="0.55000000000000004">
      <c r="C357">
        <f t="shared" si="18"/>
        <v>351</v>
      </c>
      <c r="D357">
        <v>1.4518535841622373</v>
      </c>
      <c r="E357">
        <v>-0.26519019292162205</v>
      </c>
      <c r="F357">
        <v>-0.47836969616597014</v>
      </c>
      <c r="G357">
        <v>-6.5717855684115437E-2</v>
      </c>
      <c r="H357">
        <v>0.59428321522447802</v>
      </c>
      <c r="I357">
        <v>-0.65218440262110733</v>
      </c>
      <c r="J357">
        <v>0.11432292865835204</v>
      </c>
      <c r="K357">
        <v>1.0637217353205666</v>
      </c>
      <c r="L357">
        <v>-0.73613520289608647</v>
      </c>
      <c r="M357">
        <v>-2.4433327169577992E-2</v>
      </c>
      <c r="P357" s="16">
        <f t="shared" si="16"/>
        <v>1.4240087531266526E-2</v>
      </c>
      <c r="Q357" s="16">
        <f t="shared" si="17"/>
        <v>1.4341960563642342E-2</v>
      </c>
    </row>
    <row r="358" spans="3:17" x14ac:dyDescent="0.55000000000000004">
      <c r="C358">
        <f t="shared" si="18"/>
        <v>352</v>
      </c>
      <c r="D358">
        <v>1.3268970982062644</v>
      </c>
      <c r="E358">
        <v>0.26490992692220788</v>
      </c>
      <c r="F358">
        <v>-0.83549028131112135</v>
      </c>
      <c r="G358">
        <v>0.97341934612462289</v>
      </c>
      <c r="H358">
        <v>1.3773544391621921</v>
      </c>
      <c r="I358">
        <v>-2.5833957882925835</v>
      </c>
      <c r="J358">
        <v>-1.5870224302108791</v>
      </c>
      <c r="K358">
        <v>0.90161915430494022</v>
      </c>
      <c r="L358">
        <v>0.37307469474670002</v>
      </c>
      <c r="M358">
        <v>-0.18313424198907186</v>
      </c>
      <c r="P358" s="16">
        <f t="shared" si="16"/>
        <v>1.3157932619211466E-2</v>
      </c>
      <c r="Q358" s="16">
        <f t="shared" si="17"/>
        <v>1.3244879141601995E-2</v>
      </c>
    </row>
    <row r="359" spans="3:17" x14ac:dyDescent="0.55000000000000004">
      <c r="C359">
        <f t="shared" si="18"/>
        <v>353</v>
      </c>
      <c r="D359">
        <v>0.48696803118460258</v>
      </c>
      <c r="E359">
        <v>-2.0276392788101529</v>
      </c>
      <c r="F359">
        <v>0.52297362741686237</v>
      </c>
      <c r="G359">
        <v>-1.1121263116705389E-4</v>
      </c>
      <c r="H359">
        <v>0.93297933275115974</v>
      </c>
      <c r="I359">
        <v>0.20302129424169379</v>
      </c>
      <c r="J359">
        <v>-9.692705572730162E-2</v>
      </c>
      <c r="K359">
        <v>2.1229772080301919</v>
      </c>
      <c r="L359">
        <v>-1.0761932488338988</v>
      </c>
      <c r="M359">
        <v>0.31617958104180949</v>
      </c>
      <c r="P359" s="16">
        <f t="shared" si="16"/>
        <v>5.8839335250342514E-3</v>
      </c>
      <c r="Q359" s="16">
        <f t="shared" si="17"/>
        <v>5.9012778628551033E-3</v>
      </c>
    </row>
    <row r="360" spans="3:17" x14ac:dyDescent="0.55000000000000004">
      <c r="C360">
        <f t="shared" si="18"/>
        <v>354</v>
      </c>
      <c r="D360">
        <v>0.2030491904021271</v>
      </c>
      <c r="E360">
        <v>0.68326984373852062</v>
      </c>
      <c r="F360">
        <v>-1.1606501360865245</v>
      </c>
      <c r="G360">
        <v>0.26478990781859157</v>
      </c>
      <c r="H360">
        <v>0.19084912546704144</v>
      </c>
      <c r="I360">
        <v>-0.91390370075098648</v>
      </c>
      <c r="J360">
        <v>4.3796415240244163E-2</v>
      </c>
      <c r="K360">
        <v>-0.25436793829780707</v>
      </c>
      <c r="L360">
        <v>0.57484649294441703</v>
      </c>
      <c r="M360">
        <v>0.25690496565118137</v>
      </c>
      <c r="P360" s="16">
        <f t="shared" si="16"/>
        <v>3.4251242377277211E-3</v>
      </c>
      <c r="Q360" s="16">
        <f t="shared" si="17"/>
        <v>3.4309966784484836E-3</v>
      </c>
    </row>
    <row r="361" spans="3:17" x14ac:dyDescent="0.55000000000000004">
      <c r="C361">
        <f t="shared" si="18"/>
        <v>355</v>
      </c>
      <c r="D361">
        <v>0.35314289106715951</v>
      </c>
      <c r="E361">
        <v>1.6338523339793967</v>
      </c>
      <c r="F361">
        <v>-0.3035231489401205</v>
      </c>
      <c r="G361">
        <v>-1.4925237783557301</v>
      </c>
      <c r="H361">
        <v>0.22322845922968071</v>
      </c>
      <c r="I361">
        <v>2.2703105822438077</v>
      </c>
      <c r="J361">
        <v>0.98416880947952157</v>
      </c>
      <c r="K361">
        <v>-0.24584664366821304</v>
      </c>
      <c r="L361">
        <v>0.47141186264403456</v>
      </c>
      <c r="M361">
        <v>-0.14151766628166887</v>
      </c>
      <c r="P361" s="16">
        <f t="shared" si="16"/>
        <v>4.7249738149670751E-3</v>
      </c>
      <c r="Q361" s="16">
        <f t="shared" si="17"/>
        <v>4.7361541056678558E-3</v>
      </c>
    </row>
    <row r="362" spans="3:17" x14ac:dyDescent="0.55000000000000004">
      <c r="C362">
        <f t="shared" si="18"/>
        <v>356</v>
      </c>
      <c r="D362">
        <v>-0.54396168654562438</v>
      </c>
      <c r="E362">
        <v>0.18906292810667769</v>
      </c>
      <c r="F362">
        <v>-0.44157170591284228</v>
      </c>
      <c r="G362">
        <v>0.17642015304181111</v>
      </c>
      <c r="H362">
        <v>-0.95981376044666977</v>
      </c>
      <c r="I362">
        <v>1.094947170068554</v>
      </c>
      <c r="J362">
        <v>0.7368232616892556</v>
      </c>
      <c r="K362">
        <v>-1.0553732274620296</v>
      </c>
      <c r="L362">
        <v>0.4938212746751004</v>
      </c>
      <c r="M362">
        <v>0.96227044468501655</v>
      </c>
      <c r="P362" s="16">
        <f t="shared" si="16"/>
        <v>-3.0441797256727183E-3</v>
      </c>
      <c r="Q362" s="16">
        <f t="shared" si="17"/>
        <v>-3.0395509087464134E-3</v>
      </c>
    </row>
    <row r="363" spans="3:17" x14ac:dyDescent="0.55000000000000004">
      <c r="C363">
        <f t="shared" si="18"/>
        <v>357</v>
      </c>
      <c r="D363">
        <v>-1.0679279638539894</v>
      </c>
      <c r="E363">
        <v>1.5582053233717124</v>
      </c>
      <c r="F363">
        <v>1.4325184561737789</v>
      </c>
      <c r="G363">
        <v>0.36386355196134657</v>
      </c>
      <c r="H363">
        <v>0.60194520276902541</v>
      </c>
      <c r="I363">
        <v>1.2957074395664119</v>
      </c>
      <c r="J363">
        <v>-0.721394564586885</v>
      </c>
      <c r="K363">
        <v>0.82156190452005096</v>
      </c>
      <c r="L363">
        <v>0.42560623022671668</v>
      </c>
      <c r="M363">
        <v>0.93066288963943067</v>
      </c>
      <c r="P363" s="16">
        <f t="shared" si="16"/>
        <v>-7.5818607944267771E-3</v>
      </c>
      <c r="Q363" s="16">
        <f t="shared" si="17"/>
        <v>-7.553190990451264E-3</v>
      </c>
    </row>
    <row r="364" spans="3:17" x14ac:dyDescent="0.55000000000000004">
      <c r="C364">
        <f t="shared" si="18"/>
        <v>358</v>
      </c>
      <c r="D364">
        <v>0.85372149132181574</v>
      </c>
      <c r="E364">
        <v>0.38833187435067978</v>
      </c>
      <c r="F364">
        <v>0.43892840668942507</v>
      </c>
      <c r="G364">
        <v>-0.83163813081929239</v>
      </c>
      <c r="H364">
        <v>-0.28358105688757884</v>
      </c>
      <c r="I364">
        <v>8.8291737254745858E-2</v>
      </c>
      <c r="J364">
        <v>-1.1610658506057785</v>
      </c>
      <c r="K364">
        <v>-0.37053626944012596</v>
      </c>
      <c r="L364">
        <v>-0.56055924904223275</v>
      </c>
      <c r="M364">
        <v>-1.9879893010641108</v>
      </c>
      <c r="P364" s="16">
        <f t="shared" si="16"/>
        <v>9.0601116590809504E-3</v>
      </c>
      <c r="Q364" s="16">
        <f t="shared" si="17"/>
        <v>9.1012787027988651E-3</v>
      </c>
    </row>
    <row r="365" spans="3:17" x14ac:dyDescent="0.55000000000000004">
      <c r="C365">
        <f t="shared" si="18"/>
        <v>359</v>
      </c>
      <c r="D365">
        <v>-0.44110074810188005</v>
      </c>
      <c r="E365">
        <v>-0.37173440661389634</v>
      </c>
      <c r="F365">
        <v>-0.24222079002832525</v>
      </c>
      <c r="G365">
        <v>0.93082381588663121</v>
      </c>
      <c r="H365">
        <v>0.92087799622818522</v>
      </c>
      <c r="I365">
        <v>-0.97780123796851659</v>
      </c>
      <c r="J365">
        <v>-1.2771722265076806</v>
      </c>
      <c r="K365">
        <v>-0.44379005983691783</v>
      </c>
      <c r="L365">
        <v>0.29370371070868107</v>
      </c>
      <c r="M365">
        <v>2.1514687719937124</v>
      </c>
      <c r="P365" s="16">
        <f t="shared" si="16"/>
        <v>-2.1533778681788185E-3</v>
      </c>
      <c r="Q365" s="16">
        <f t="shared" si="17"/>
        <v>-2.1510610133769204E-3</v>
      </c>
    </row>
    <row r="366" spans="3:17" x14ac:dyDescent="0.55000000000000004">
      <c r="C366">
        <f t="shared" si="18"/>
        <v>360</v>
      </c>
      <c r="D366">
        <v>-0.67330673997538537</v>
      </c>
      <c r="E366">
        <v>-0.37580997094601798</v>
      </c>
      <c r="F366">
        <v>0.18000389651353907</v>
      </c>
      <c r="G366">
        <v>0.93675499228139902</v>
      </c>
      <c r="H366">
        <v>0.82245261349395005</v>
      </c>
      <c r="I366">
        <v>1.9098121099240588</v>
      </c>
      <c r="J366">
        <v>-1.2696273264769895</v>
      </c>
      <c r="K366">
        <v>7.5684112624196567E-2</v>
      </c>
      <c r="L366">
        <v>2.215808223820261</v>
      </c>
      <c r="M366">
        <v>1.2362570090172902</v>
      </c>
      <c r="P366" s="16">
        <f t="shared" si="16"/>
        <v>-4.1643407469130036E-3</v>
      </c>
      <c r="Q366" s="16">
        <f t="shared" si="17"/>
        <v>-4.1556819036127068E-3</v>
      </c>
    </row>
    <row r="367" spans="3:17" x14ac:dyDescent="0.55000000000000004">
      <c r="C367">
        <f t="shared" si="18"/>
        <v>361</v>
      </c>
      <c r="D367">
        <v>1.3167569823404384</v>
      </c>
      <c r="E367">
        <v>0.82921170290310597</v>
      </c>
      <c r="F367">
        <v>-0.6784692959025439</v>
      </c>
      <c r="G367">
        <v>-0.71230203620449395</v>
      </c>
      <c r="H367">
        <v>0.38222825320809339</v>
      </c>
      <c r="I367">
        <v>0.25869012403938463</v>
      </c>
      <c r="J367">
        <v>0.55040469467032394</v>
      </c>
      <c r="K367">
        <v>0.6414886810704713</v>
      </c>
      <c r="L367">
        <v>-0.30560953940427371</v>
      </c>
      <c r="M367">
        <v>-0.13468735656996336</v>
      </c>
      <c r="P367" s="16">
        <f t="shared" si="16"/>
        <v>1.3070116639840236E-2</v>
      </c>
      <c r="Q367" s="16">
        <f t="shared" si="17"/>
        <v>1.3155903956975967E-2</v>
      </c>
    </row>
    <row r="368" spans="3:17" x14ac:dyDescent="0.55000000000000004">
      <c r="C368">
        <f t="shared" si="18"/>
        <v>362</v>
      </c>
      <c r="D368">
        <v>0.27436551638762829</v>
      </c>
      <c r="E368">
        <v>-1.2170848560310308</v>
      </c>
      <c r="F368">
        <v>1.8874636240795406</v>
      </c>
      <c r="G368">
        <v>-1.2958942620274772</v>
      </c>
      <c r="H368">
        <v>2.0913469574808596</v>
      </c>
      <c r="I368">
        <v>1.324644698505262</v>
      </c>
      <c r="J368">
        <v>1.6404623172814579</v>
      </c>
      <c r="K368">
        <v>-1.1365820483525813</v>
      </c>
      <c r="L368">
        <v>-0.92722957798038741</v>
      </c>
      <c r="M368">
        <v>-0.1848342295802386</v>
      </c>
      <c r="P368" s="16">
        <f t="shared" si="16"/>
        <v>4.0427417378078841E-3</v>
      </c>
      <c r="Q368" s="16">
        <f t="shared" si="17"/>
        <v>4.0509246415934008E-3</v>
      </c>
    </row>
    <row r="369" spans="3:17" x14ac:dyDescent="0.55000000000000004">
      <c r="C369">
        <f t="shared" si="18"/>
        <v>363</v>
      </c>
      <c r="D369">
        <v>0.72981942720683868</v>
      </c>
      <c r="E369">
        <v>-0.12034485491545709</v>
      </c>
      <c r="F369">
        <v>0.37222771468204202</v>
      </c>
      <c r="G369">
        <v>-0.10303354546761805</v>
      </c>
      <c r="H369">
        <v>1.5454090095904416</v>
      </c>
      <c r="I369">
        <v>1.2723691672790003</v>
      </c>
      <c r="J369">
        <v>-0.13647201793781469</v>
      </c>
      <c r="K369">
        <v>-0.68075590187991486</v>
      </c>
      <c r="L369">
        <v>0.92850420495867414</v>
      </c>
      <c r="M369">
        <v>-0.45976633949624146</v>
      </c>
      <c r="P369" s="16">
        <f t="shared" si="16"/>
        <v>7.9870883080319678E-3</v>
      </c>
      <c r="Q369" s="16">
        <f t="shared" si="17"/>
        <v>8.0190701885165527E-3</v>
      </c>
    </row>
    <row r="370" spans="3:17" x14ac:dyDescent="0.55000000000000004">
      <c r="C370">
        <f t="shared" si="18"/>
        <v>364</v>
      </c>
      <c r="D370">
        <v>-0.6903717284434544</v>
      </c>
      <c r="E370">
        <v>-0.70358724033663367</v>
      </c>
      <c r="F370">
        <v>-0.85388268752543894</v>
      </c>
      <c r="G370">
        <v>0.85355551566619181</v>
      </c>
      <c r="H370">
        <v>-6.2714266789593548E-2</v>
      </c>
      <c r="I370">
        <v>-1.0407281206454679</v>
      </c>
      <c r="J370">
        <v>-1.1539821675128983</v>
      </c>
      <c r="K370">
        <v>0.57129823531643087</v>
      </c>
      <c r="L370">
        <v>-0.24085539449775153</v>
      </c>
      <c r="M370">
        <v>1.6354799172568371</v>
      </c>
      <c r="P370" s="16">
        <f t="shared" si="16"/>
        <v>-4.3121278821993663E-3</v>
      </c>
      <c r="Q370" s="16">
        <f t="shared" si="17"/>
        <v>-4.3028440079746488E-3</v>
      </c>
    </row>
    <row r="371" spans="3:17" x14ac:dyDescent="0.55000000000000004">
      <c r="C371">
        <f t="shared" si="18"/>
        <v>365</v>
      </c>
      <c r="D371">
        <v>1.3064355975347683</v>
      </c>
      <c r="E371">
        <v>-0.47443876561648773</v>
      </c>
      <c r="F371">
        <v>-0.38332484161156832</v>
      </c>
      <c r="G371">
        <v>-0.35283633045211615</v>
      </c>
      <c r="H371">
        <v>1.2125210172845464</v>
      </c>
      <c r="I371">
        <v>-0.86265053313985962</v>
      </c>
      <c r="J371">
        <v>0.25561337535209494</v>
      </c>
      <c r="K371">
        <v>2.0444219929384513</v>
      </c>
      <c r="L371">
        <v>4.7029151261362388E-2</v>
      </c>
      <c r="M371">
        <v>-0.65171703212236309</v>
      </c>
      <c r="P371" s="16">
        <f t="shared" si="16"/>
        <v>1.2980730825400787E-2</v>
      </c>
      <c r="Q371" s="16">
        <f t="shared" si="17"/>
        <v>1.3065346238694708E-2</v>
      </c>
    </row>
    <row r="372" spans="3:17" x14ac:dyDescent="0.55000000000000004">
      <c r="C372">
        <f t="shared" si="18"/>
        <v>366</v>
      </c>
      <c r="D372">
        <v>-0.12043732582346374</v>
      </c>
      <c r="E372">
        <v>-1.4946667033099172</v>
      </c>
      <c r="F372">
        <v>-0.7609431141397508</v>
      </c>
      <c r="G372">
        <v>1.0781823620246462</v>
      </c>
      <c r="H372">
        <v>1.1064141399066731</v>
      </c>
      <c r="I372">
        <v>0.40662045680689851</v>
      </c>
      <c r="J372">
        <v>-0.26013949262183705</v>
      </c>
      <c r="K372">
        <v>0.34310513670217496</v>
      </c>
      <c r="L372">
        <v>0.6171316757039893</v>
      </c>
      <c r="M372">
        <v>-0.33426888488778356</v>
      </c>
      <c r="P372" s="16">
        <f t="shared" si="16"/>
        <v>6.2364882939683515E-4</v>
      </c>
      <c r="Q372" s="16">
        <f t="shared" si="17"/>
        <v>6.2384333876108755E-4</v>
      </c>
    </row>
    <row r="373" spans="3:17" x14ac:dyDescent="0.55000000000000004">
      <c r="C373">
        <f t="shared" si="18"/>
        <v>367</v>
      </c>
      <c r="D373">
        <v>-0.32256142186028269</v>
      </c>
      <c r="E373">
        <v>2.603009893546524</v>
      </c>
      <c r="F373">
        <v>-5.4005919006646655E-2</v>
      </c>
      <c r="G373">
        <v>-1.0935132291489431</v>
      </c>
      <c r="H373">
        <v>1.3051108122588495</v>
      </c>
      <c r="I373">
        <v>-1.8657498122341742</v>
      </c>
      <c r="J373">
        <v>0.56727353119411694</v>
      </c>
      <c r="K373">
        <v>0.16071722237774225</v>
      </c>
      <c r="L373">
        <v>0.41304225257452626</v>
      </c>
      <c r="M373">
        <v>-0.30584433463034644</v>
      </c>
      <c r="P373" s="16">
        <f t="shared" si="16"/>
        <v>-1.1267971894516726E-3</v>
      </c>
      <c r="Q373" s="16">
        <f t="shared" si="17"/>
        <v>-1.1261625918752571E-3</v>
      </c>
    </row>
    <row r="374" spans="3:17" x14ac:dyDescent="0.55000000000000004">
      <c r="C374">
        <f t="shared" si="18"/>
        <v>368</v>
      </c>
      <c r="D374">
        <v>0.74087035339215146</v>
      </c>
      <c r="E374">
        <v>-2.0173913335703739</v>
      </c>
      <c r="F374">
        <v>0.32457936059286679</v>
      </c>
      <c r="G374">
        <v>0.1994816702854155</v>
      </c>
      <c r="H374">
        <v>0.26523102894071704</v>
      </c>
      <c r="I374">
        <v>-0.99890388533166974</v>
      </c>
      <c r="J374">
        <v>0.1520602730278092</v>
      </c>
      <c r="K374">
        <v>0.74937236730084777</v>
      </c>
      <c r="L374">
        <v>-0.7021820899463298</v>
      </c>
      <c r="M374">
        <v>-7.4046315126890796E-3</v>
      </c>
      <c r="P374" s="16">
        <f t="shared" si="16"/>
        <v>8.0827921361502422E-3</v>
      </c>
      <c r="Q374" s="16">
        <f t="shared" si="17"/>
        <v>8.1155460888326925E-3</v>
      </c>
    </row>
    <row r="375" spans="3:17" x14ac:dyDescent="0.55000000000000004">
      <c r="C375">
        <f t="shared" si="18"/>
        <v>369</v>
      </c>
      <c r="D375">
        <v>2.1410201272822085</v>
      </c>
      <c r="E375">
        <v>0.30330627254690568</v>
      </c>
      <c r="F375">
        <v>0.49537790355193662</v>
      </c>
      <c r="G375">
        <v>0.10899116063934064</v>
      </c>
      <c r="H375">
        <v>1.2347149125039334</v>
      </c>
      <c r="I375">
        <v>-0.79643197869968185</v>
      </c>
      <c r="J375">
        <v>-1.573580080427585</v>
      </c>
      <c r="K375">
        <v>-0.84418924322759736</v>
      </c>
      <c r="L375">
        <v>-0.76075000060594433</v>
      </c>
      <c r="M375">
        <v>1.0840402250749364</v>
      </c>
      <c r="P375" s="16">
        <f t="shared" si="16"/>
        <v>2.0208444869068511E-2</v>
      </c>
      <c r="Q375" s="16">
        <f t="shared" si="17"/>
        <v>2.041401792653974E-2</v>
      </c>
    </row>
    <row r="376" spans="3:17" x14ac:dyDescent="0.55000000000000004">
      <c r="C376">
        <f t="shared" si="18"/>
        <v>370</v>
      </c>
      <c r="D376">
        <v>0.84304316797804379</v>
      </c>
      <c r="E376">
        <v>-0.22706187445627476</v>
      </c>
      <c r="F376">
        <v>-2.336193577768332</v>
      </c>
      <c r="G376">
        <v>-2.0450152833240201</v>
      </c>
      <c r="H376">
        <v>-0.58705131147873901</v>
      </c>
      <c r="I376">
        <v>-0.19787364810692237</v>
      </c>
      <c r="J376">
        <v>-0.73597485245352334</v>
      </c>
      <c r="K376">
        <v>1.3458951179429959</v>
      </c>
      <c r="L376">
        <v>0.92793063845738899</v>
      </c>
      <c r="M376">
        <v>-0.71821379143982411</v>
      </c>
      <c r="P376" s="16">
        <f t="shared" si="16"/>
        <v>8.9676346662256427E-3</v>
      </c>
      <c r="Q376" s="16">
        <f t="shared" si="17"/>
        <v>9.0079643658389497E-3</v>
      </c>
    </row>
    <row r="377" spans="3:17" x14ac:dyDescent="0.55000000000000004">
      <c r="C377">
        <f t="shared" si="18"/>
        <v>371</v>
      </c>
      <c r="D377">
        <v>1.0583262804605693</v>
      </c>
      <c r="E377">
        <v>-0.47784024389536928</v>
      </c>
      <c r="F377">
        <v>-1.8865948361768123</v>
      </c>
      <c r="G377">
        <v>-0.84962153899528337</v>
      </c>
      <c r="H377">
        <v>0.77315378480008445</v>
      </c>
      <c r="I377">
        <v>0.98495561825640543</v>
      </c>
      <c r="J377">
        <v>-0.14815338595143565</v>
      </c>
      <c r="K377">
        <v>1.0700409699509621</v>
      </c>
      <c r="L377">
        <v>-0.20367224964410593</v>
      </c>
      <c r="M377">
        <v>-0.9650643126340458</v>
      </c>
      <c r="P377" s="16">
        <f t="shared" si="16"/>
        <v>1.0832041110382142E-2</v>
      </c>
      <c r="Q377" s="16">
        <f t="shared" si="17"/>
        <v>1.0890920068749921E-2</v>
      </c>
    </row>
    <row r="378" spans="3:17" x14ac:dyDescent="0.55000000000000004">
      <c r="C378">
        <f t="shared" si="18"/>
        <v>372</v>
      </c>
      <c r="D378">
        <v>1.3403358599908977</v>
      </c>
      <c r="E378">
        <v>-9.2313783490824003E-2</v>
      </c>
      <c r="F378">
        <v>0.96052098097460514</v>
      </c>
      <c r="G378">
        <v>0.12974723546558087</v>
      </c>
      <c r="H378">
        <v>1.3731917876428876</v>
      </c>
      <c r="I378">
        <v>-0.67387045895645858</v>
      </c>
      <c r="J378">
        <v>0.10967085090667861</v>
      </c>
      <c r="K378">
        <v>-2.6340868983128929E-2</v>
      </c>
      <c r="L378">
        <v>0.10931356854882511</v>
      </c>
      <c r="M378">
        <v>0.50947308988546847</v>
      </c>
      <c r="P378" s="16">
        <f t="shared" si="16"/>
        <v>1.3274315710220464E-2</v>
      </c>
      <c r="Q378" s="16">
        <f t="shared" si="17"/>
        <v>1.3362810575064943E-2</v>
      </c>
    </row>
    <row r="379" spans="3:17" x14ac:dyDescent="0.55000000000000004">
      <c r="C379">
        <f t="shared" si="18"/>
        <v>373</v>
      </c>
      <c r="D379">
        <v>-0.18094271165406839</v>
      </c>
      <c r="E379">
        <v>0.19300970871126824</v>
      </c>
      <c r="F379">
        <v>-0.66792702059240183</v>
      </c>
      <c r="G379">
        <v>1.0987453511606395</v>
      </c>
      <c r="H379">
        <v>0.17255389257248868</v>
      </c>
      <c r="I379">
        <v>-0.23415669193834249</v>
      </c>
      <c r="J379">
        <v>-0.13564651906476849</v>
      </c>
      <c r="K379">
        <v>-0.89000919795146172</v>
      </c>
      <c r="L379">
        <v>0.2606713955191049</v>
      </c>
      <c r="M379">
        <v>0.47432585431444646</v>
      </c>
      <c r="P379" s="16">
        <f t="shared" si="16"/>
        <v>9.965681744600872E-5</v>
      </c>
      <c r="Q379" s="16">
        <f t="shared" si="17"/>
        <v>9.9661783351523425E-5</v>
      </c>
    </row>
    <row r="380" spans="3:17" x14ac:dyDescent="0.55000000000000004">
      <c r="C380">
        <f t="shared" si="18"/>
        <v>374</v>
      </c>
      <c r="D380">
        <v>0.21551752467718702</v>
      </c>
      <c r="E380">
        <v>0.50195546892797449</v>
      </c>
      <c r="F380">
        <v>-0.21865085690540603</v>
      </c>
      <c r="G380">
        <v>1.4681884438487014</v>
      </c>
      <c r="H380">
        <v>0.15614796686138191</v>
      </c>
      <c r="I380">
        <v>0.65732383597507371</v>
      </c>
      <c r="J380">
        <v>-0.36401780556043134</v>
      </c>
      <c r="K380">
        <v>-0.5064987290944688</v>
      </c>
      <c r="L380">
        <v>0.75971352083742727</v>
      </c>
      <c r="M380">
        <v>-0.3405802473659979</v>
      </c>
      <c r="P380" s="16">
        <f t="shared" si="16"/>
        <v>3.5331031799785027E-3</v>
      </c>
      <c r="Q380" s="16">
        <f t="shared" si="17"/>
        <v>3.5393519460298339E-3</v>
      </c>
    </row>
    <row r="381" spans="3:17" x14ac:dyDescent="0.55000000000000004">
      <c r="C381">
        <f t="shared" si="18"/>
        <v>375</v>
      </c>
      <c r="D381">
        <v>-7.4267850768885937E-2</v>
      </c>
      <c r="E381">
        <v>-0.97311907434593292</v>
      </c>
      <c r="F381">
        <v>-1.6245695498809911</v>
      </c>
      <c r="G381">
        <v>2.2919585227288501</v>
      </c>
      <c r="H381">
        <v>0.84269790210568196</v>
      </c>
      <c r="I381">
        <v>0.18703546989662903</v>
      </c>
      <c r="J381">
        <v>2.2840807554762264</v>
      </c>
      <c r="K381">
        <v>1.8254586433874322</v>
      </c>
      <c r="L381">
        <v>1.1186961862918441</v>
      </c>
      <c r="M381">
        <v>-1.295036961215944</v>
      </c>
      <c r="P381" s="16">
        <f t="shared" si="16"/>
        <v>1.0234882121633981E-3</v>
      </c>
      <c r="Q381" s="16">
        <f t="shared" si="17"/>
        <v>1.024012154958065E-3</v>
      </c>
    </row>
    <row r="382" spans="3:17" x14ac:dyDescent="0.55000000000000004">
      <c r="C382">
        <f t="shared" si="18"/>
        <v>376</v>
      </c>
      <c r="D382">
        <v>-1.0006284068182951</v>
      </c>
      <c r="E382">
        <v>1.0525817544771188</v>
      </c>
      <c r="F382">
        <v>-0.49752814065955164</v>
      </c>
      <c r="G382">
        <v>-1.6900563292212645</v>
      </c>
      <c r="H382">
        <v>0.26114803257067659</v>
      </c>
      <c r="I382">
        <v>-1.0754915825919356</v>
      </c>
      <c r="J382">
        <v>-0.84120797190482854</v>
      </c>
      <c r="K382">
        <v>0.50510193177056728</v>
      </c>
      <c r="L382">
        <v>1.3964986023762325</v>
      </c>
      <c r="M382">
        <v>-0.5218201564103444</v>
      </c>
      <c r="P382" s="16">
        <f t="shared" si="16"/>
        <v>-6.9990295338632665E-3</v>
      </c>
      <c r="Q382" s="16">
        <f t="shared" si="17"/>
        <v>-6.9745933697024087E-3</v>
      </c>
    </row>
    <row r="383" spans="3:17" x14ac:dyDescent="0.55000000000000004">
      <c r="C383">
        <f t="shared" si="18"/>
        <v>377</v>
      </c>
      <c r="D383">
        <v>0.37460683753137547</v>
      </c>
      <c r="E383">
        <v>0.50870914521017019</v>
      </c>
      <c r="F383">
        <v>0.55006517747806183</v>
      </c>
      <c r="G383">
        <v>0.73823512075854858</v>
      </c>
      <c r="H383">
        <v>-0.7686825330458692</v>
      </c>
      <c r="I383">
        <v>1.5194638298074792</v>
      </c>
      <c r="J383">
        <v>0.71220520962031664</v>
      </c>
      <c r="K383">
        <v>-1.1421409742227644</v>
      </c>
      <c r="L383">
        <v>-1.0079537026921801</v>
      </c>
      <c r="M383">
        <v>1.2644146855680345</v>
      </c>
      <c r="P383" s="16">
        <f t="shared" si="16"/>
        <v>4.910857044001877E-3</v>
      </c>
      <c r="Q383" s="16">
        <f t="shared" si="17"/>
        <v>4.9229350655071169E-3</v>
      </c>
    </row>
    <row r="384" spans="3:17" x14ac:dyDescent="0.55000000000000004">
      <c r="C384">
        <f t="shared" si="18"/>
        <v>378</v>
      </c>
      <c r="D384">
        <v>-0.47371061938744885</v>
      </c>
      <c r="E384">
        <v>0.68014488794391981</v>
      </c>
      <c r="F384">
        <v>2.8765405284315881E-2</v>
      </c>
      <c r="G384">
        <v>1.2195262445677877</v>
      </c>
      <c r="H384">
        <v>0.9114918519002152</v>
      </c>
      <c r="I384">
        <v>1.5025976377621575</v>
      </c>
      <c r="J384">
        <v>-0.47052190676807365</v>
      </c>
      <c r="K384">
        <v>1.1646028732080713</v>
      </c>
      <c r="L384">
        <v>-1.5301938702920042</v>
      </c>
      <c r="M384">
        <v>0.51548489894817684</v>
      </c>
      <c r="P384" s="16">
        <f t="shared" si="16"/>
        <v>-2.4357876376532514E-3</v>
      </c>
      <c r="Q384" s="16">
        <f t="shared" si="17"/>
        <v>-2.4328235140923526E-3</v>
      </c>
    </row>
    <row r="385" spans="3:17" x14ac:dyDescent="0.55000000000000004">
      <c r="C385">
        <f t="shared" si="18"/>
        <v>379</v>
      </c>
      <c r="D385">
        <v>-0.99012994862157488</v>
      </c>
      <c r="E385">
        <v>-0.89328020217245874</v>
      </c>
      <c r="F385">
        <v>-0.2895598861816252</v>
      </c>
      <c r="G385">
        <v>1.41890711445819</v>
      </c>
      <c r="H385">
        <v>0.99645906470628887</v>
      </c>
      <c r="I385">
        <v>0.28038348984220351</v>
      </c>
      <c r="J385">
        <v>1.3623764024357434</v>
      </c>
      <c r="K385">
        <v>0.64790842660178161</v>
      </c>
      <c r="L385">
        <v>0.91969792958088525</v>
      </c>
      <c r="M385">
        <v>-0.21127320483176074</v>
      </c>
      <c r="P385" s="16">
        <f t="shared" si="16"/>
        <v>-6.90811021887398E-3</v>
      </c>
      <c r="Q385" s="16">
        <f t="shared" si="17"/>
        <v>-6.8843040755064422E-3</v>
      </c>
    </row>
    <row r="386" spans="3:17" x14ac:dyDescent="0.55000000000000004">
      <c r="C386">
        <f t="shared" si="18"/>
        <v>380</v>
      </c>
      <c r="D386">
        <v>-0.55125223176887428</v>
      </c>
      <c r="E386">
        <v>-0.6454195477981689</v>
      </c>
      <c r="F386">
        <v>-0.39218319340777325</v>
      </c>
      <c r="G386">
        <v>-3.4895873563446048E-2</v>
      </c>
      <c r="H386">
        <v>-0.41896783418169065</v>
      </c>
      <c r="I386">
        <v>-1.8161935823576993</v>
      </c>
      <c r="J386">
        <v>-0.25434907176086508</v>
      </c>
      <c r="K386">
        <v>-0.45919067105079681</v>
      </c>
      <c r="L386">
        <v>0.1156465202525106</v>
      </c>
      <c r="M386">
        <v>-0.95091160087087279</v>
      </c>
      <c r="P386" s="16">
        <f t="shared" si="16"/>
        <v>-3.1073176993804555E-3</v>
      </c>
      <c r="Q386" s="16">
        <f t="shared" si="17"/>
        <v>-3.10249498426729E-3</v>
      </c>
    </row>
    <row r="387" spans="3:17" x14ac:dyDescent="0.55000000000000004">
      <c r="C387">
        <f t="shared" si="18"/>
        <v>381</v>
      </c>
      <c r="D387">
        <v>1.3621897371039682</v>
      </c>
      <c r="E387">
        <v>-2.0423276021914884E-2</v>
      </c>
      <c r="F387">
        <v>6.3058561110796524E-2</v>
      </c>
      <c r="G387">
        <v>0.60636607382215757</v>
      </c>
      <c r="H387">
        <v>0.44020317949316762</v>
      </c>
      <c r="I387">
        <v>-0.79632498971909216</v>
      </c>
      <c r="J387">
        <v>0.7484323743517034</v>
      </c>
      <c r="K387">
        <v>-1.0487228631290741</v>
      </c>
      <c r="L387">
        <v>-0.45621181596367227</v>
      </c>
      <c r="M387">
        <v>0.19288636381003582</v>
      </c>
      <c r="P387" s="16">
        <f t="shared" si="16"/>
        <v>1.3463575837731489E-2</v>
      </c>
      <c r="Q387" s="16">
        <f t="shared" si="17"/>
        <v>1.355461789997614E-2</v>
      </c>
    </row>
    <row r="388" spans="3:17" x14ac:dyDescent="0.55000000000000004">
      <c r="C388">
        <f t="shared" si="18"/>
        <v>382</v>
      </c>
      <c r="D388">
        <v>3.1985327319463956E-2</v>
      </c>
      <c r="E388">
        <v>2.097342901391654</v>
      </c>
      <c r="F388">
        <v>-0.44800892917894786</v>
      </c>
      <c r="G388">
        <v>0.13797991231198536</v>
      </c>
      <c r="H388">
        <v>0.5122854304963127</v>
      </c>
      <c r="I388">
        <v>-1.2506880977922328</v>
      </c>
      <c r="J388">
        <v>1.1926407061991662E-2</v>
      </c>
      <c r="K388">
        <v>1.508720671478422</v>
      </c>
      <c r="L388">
        <v>0.44929784897388647</v>
      </c>
      <c r="M388">
        <v>-0.94014468234917359</v>
      </c>
      <c r="P388" s="16">
        <f t="shared" si="16"/>
        <v>1.9436677267368288E-3</v>
      </c>
      <c r="Q388" s="16">
        <f t="shared" si="17"/>
        <v>1.9455578732601175E-3</v>
      </c>
    </row>
    <row r="389" spans="3:17" x14ac:dyDescent="0.55000000000000004">
      <c r="C389">
        <f t="shared" si="18"/>
        <v>383</v>
      </c>
      <c r="D389">
        <v>-0.25802467906903997</v>
      </c>
      <c r="E389">
        <v>0.6007547247033822</v>
      </c>
      <c r="F389">
        <v>-3.9726447360186622E-2</v>
      </c>
      <c r="G389">
        <v>0.96626600180120936</v>
      </c>
      <c r="H389">
        <v>1.9435309761041983</v>
      </c>
      <c r="I389">
        <v>-1.012792060927205</v>
      </c>
      <c r="J389">
        <v>0.4443515972667626</v>
      </c>
      <c r="K389">
        <v>-0.20208196385380447</v>
      </c>
      <c r="L389">
        <v>-0.60976154144048378</v>
      </c>
      <c r="M389">
        <v>-0.78438004616719548</v>
      </c>
      <c r="P389" s="16">
        <f t="shared" si="16"/>
        <v>-5.6789260210448798E-4</v>
      </c>
      <c r="Q389" s="16">
        <f t="shared" si="17"/>
        <v>-5.6773138162080627E-4</v>
      </c>
    </row>
    <row r="390" spans="3:17" x14ac:dyDescent="0.55000000000000004">
      <c r="C390">
        <f t="shared" si="18"/>
        <v>384</v>
      </c>
      <c r="D390">
        <v>0.73101087045407642</v>
      </c>
      <c r="E390">
        <v>1.0969230300311412</v>
      </c>
      <c r="F390">
        <v>-0.95436857169231337</v>
      </c>
      <c r="G390">
        <v>1.5921565210823139</v>
      </c>
      <c r="H390">
        <v>1.8133538505193605</v>
      </c>
      <c r="I390">
        <v>2.9944627963971883E-2</v>
      </c>
      <c r="J390">
        <v>-1.2033566790365566</v>
      </c>
      <c r="K390">
        <v>-0.17887665126066818</v>
      </c>
      <c r="L390">
        <v>-0.55262207761446192</v>
      </c>
      <c r="M390">
        <v>1.2208293928230129</v>
      </c>
      <c r="P390" s="16">
        <f t="shared" ref="P390:P453" si="19">$P$1*1/12+$P$2*SQRT(1/12)*INDEX(D390:M390,1,$P$3)</f>
        <v>7.99740650922472E-3</v>
      </c>
      <c r="Q390" s="16">
        <f t="shared" si="17"/>
        <v>8.0294711857487044E-3</v>
      </c>
    </row>
    <row r="391" spans="3:17" x14ac:dyDescent="0.55000000000000004">
      <c r="C391">
        <f t="shared" si="18"/>
        <v>385</v>
      </c>
      <c r="D391">
        <v>-0.11173963729627769</v>
      </c>
      <c r="E391">
        <v>-0.65859776939348036</v>
      </c>
      <c r="F391">
        <v>-1.6945129006170632</v>
      </c>
      <c r="G391">
        <v>-0.94781521166194849</v>
      </c>
      <c r="H391">
        <v>0.20291322133352285</v>
      </c>
      <c r="I391">
        <v>-0.64550496652827682</v>
      </c>
      <c r="J391">
        <v>0.27372572090915731</v>
      </c>
      <c r="K391">
        <v>-0.38917484448604245</v>
      </c>
      <c r="L391">
        <v>-2.4847357807580881</v>
      </c>
      <c r="M391">
        <v>-0.44913934619459672</v>
      </c>
      <c r="P391" s="16">
        <f t="shared" si="19"/>
        <v>6.9897302158431092E-4</v>
      </c>
      <c r="Q391" s="16">
        <f t="shared" ref="Q391:Q454" si="20">EXP(P391)-1</f>
        <v>6.9921736015210456E-4</v>
      </c>
    </row>
    <row r="392" spans="3:17" x14ac:dyDescent="0.55000000000000004">
      <c r="C392">
        <f t="shared" ref="C392:C455" si="21">C391+1</f>
        <v>386</v>
      </c>
      <c r="D392">
        <v>0.10636052752164206</v>
      </c>
      <c r="E392">
        <v>-0.5147623667248924</v>
      </c>
      <c r="F392">
        <v>-0.53888949248297646</v>
      </c>
      <c r="G392">
        <v>-0.21546645550079391</v>
      </c>
      <c r="H392">
        <v>-1.0658471803312837</v>
      </c>
      <c r="I392">
        <v>1.0693903456429916</v>
      </c>
      <c r="J392">
        <v>-0.12337815639865982</v>
      </c>
      <c r="K392">
        <v>-5.677412424244669E-2</v>
      </c>
      <c r="L392">
        <v>-1.1300675815670231</v>
      </c>
      <c r="M392">
        <v>-0.71115292973125754</v>
      </c>
      <c r="P392" s="16">
        <f t="shared" si="19"/>
        <v>2.5877758546032264E-3</v>
      </c>
      <c r="Q392" s="16">
        <f t="shared" si="20"/>
        <v>2.591127036619234E-3</v>
      </c>
    </row>
    <row r="393" spans="3:17" x14ac:dyDescent="0.55000000000000004">
      <c r="C393">
        <f t="shared" si="21"/>
        <v>387</v>
      </c>
      <c r="D393">
        <v>0.66615402282130809</v>
      </c>
      <c r="E393">
        <v>-1.2958385087393751</v>
      </c>
      <c r="F393">
        <v>0.19791004351705674</v>
      </c>
      <c r="G393">
        <v>-0.12744339691488021</v>
      </c>
      <c r="H393">
        <v>0.24158210755311102</v>
      </c>
      <c r="I393">
        <v>-0.84400151175395322</v>
      </c>
      <c r="J393">
        <v>-4.1727154338462427E-2</v>
      </c>
      <c r="K393">
        <v>-0.16756045251370333</v>
      </c>
      <c r="L393">
        <v>0.1611847443944299</v>
      </c>
      <c r="M393">
        <v>0.69320847898772675</v>
      </c>
      <c r="P393" s="16">
        <f t="shared" si="19"/>
        <v>7.4357297326311808E-3</v>
      </c>
      <c r="Q393" s="16">
        <f t="shared" si="20"/>
        <v>7.4634434188682874E-3</v>
      </c>
    </row>
    <row r="394" spans="3:17" x14ac:dyDescent="0.55000000000000004">
      <c r="C394">
        <f t="shared" si="21"/>
        <v>388</v>
      </c>
      <c r="D394">
        <v>-5.3687910195621497E-2</v>
      </c>
      <c r="E394">
        <v>-0.84913675676542599</v>
      </c>
      <c r="F394">
        <v>0.21588704478507598</v>
      </c>
      <c r="G394">
        <v>0.59735981120544734</v>
      </c>
      <c r="H394">
        <v>-0.47824665176973047</v>
      </c>
      <c r="I394">
        <v>-1.1124341616588236</v>
      </c>
      <c r="J394">
        <v>-1.235339820039117</v>
      </c>
      <c r="K394">
        <v>1.3529790126293499</v>
      </c>
      <c r="L394">
        <v>-2.3437526973103378</v>
      </c>
      <c r="M394">
        <v>0.63815564429310223</v>
      </c>
      <c r="P394" s="16">
        <f t="shared" si="19"/>
        <v>1.2017157256116089E-3</v>
      </c>
      <c r="Q394" s="16">
        <f t="shared" si="20"/>
        <v>1.2024380752782005E-3</v>
      </c>
    </row>
    <row r="395" spans="3:17" x14ac:dyDescent="0.55000000000000004">
      <c r="C395">
        <f t="shared" si="21"/>
        <v>389</v>
      </c>
      <c r="D395">
        <v>-0.74289096586086645</v>
      </c>
      <c r="E395">
        <v>0.38302855320353446</v>
      </c>
      <c r="F395">
        <v>-1.8432853295612845</v>
      </c>
      <c r="G395">
        <v>0.59718102166124931</v>
      </c>
      <c r="H395">
        <v>-1.0795538710158519</v>
      </c>
      <c r="I395">
        <v>0.25780657514713617</v>
      </c>
      <c r="J395">
        <v>3.4550207621112661E-2</v>
      </c>
      <c r="K395">
        <v>1.688775983606376</v>
      </c>
      <c r="L395">
        <v>0.34461842383213148</v>
      </c>
      <c r="M395">
        <v>-1.2270388462741404</v>
      </c>
      <c r="P395" s="16">
        <f t="shared" si="19"/>
        <v>-4.7669578201080167E-3</v>
      </c>
      <c r="Q395" s="16">
        <f t="shared" si="20"/>
        <v>-4.7556139091519123E-3</v>
      </c>
    </row>
    <row r="396" spans="3:17" x14ac:dyDescent="0.55000000000000004">
      <c r="C396">
        <f t="shared" si="21"/>
        <v>390</v>
      </c>
      <c r="D396">
        <v>1.5394255945070514</v>
      </c>
      <c r="E396">
        <v>0.93418779380698858</v>
      </c>
      <c r="F396">
        <v>-0.23223192034370646</v>
      </c>
      <c r="G396">
        <v>-0.26126426282678367</v>
      </c>
      <c r="H396">
        <v>-1.8091029112945434</v>
      </c>
      <c r="I396">
        <v>-0.41882078228725239</v>
      </c>
      <c r="J396">
        <v>-1.3416379494985222</v>
      </c>
      <c r="K396">
        <v>1.3578645378113694</v>
      </c>
      <c r="L396">
        <v>-1.0636373211948789</v>
      </c>
      <c r="M396">
        <v>0.38846461164349211</v>
      </c>
      <c r="P396" s="16">
        <f t="shared" si="19"/>
        <v>1.4998483387457351E-2</v>
      </c>
      <c r="Q396" s="16">
        <f t="shared" si="20"/>
        <v>1.511152508368041E-2</v>
      </c>
    </row>
    <row r="397" spans="3:17" x14ac:dyDescent="0.55000000000000004">
      <c r="C397">
        <f t="shared" si="21"/>
        <v>391</v>
      </c>
      <c r="D397">
        <v>0.17904190428067054</v>
      </c>
      <c r="E397">
        <v>8.3337847650630223E-2</v>
      </c>
      <c r="F397">
        <v>-1.1586332850501295</v>
      </c>
      <c r="G397">
        <v>-1.0460156660016107</v>
      </c>
      <c r="H397">
        <v>-3.9664079979498112E-2</v>
      </c>
      <c r="I397">
        <v>1.2615699783796217</v>
      </c>
      <c r="J397">
        <v>-1.2344705022992273</v>
      </c>
      <c r="K397">
        <v>1.510093838678322</v>
      </c>
      <c r="L397">
        <v>0.38235242240366374</v>
      </c>
      <c r="M397">
        <v>0.32884180996049628</v>
      </c>
      <c r="P397" s="16">
        <f t="shared" si="19"/>
        <v>3.2172150411566916E-3</v>
      </c>
      <c r="Q397" s="16">
        <f t="shared" si="20"/>
        <v>3.222395831883329E-3</v>
      </c>
    </row>
    <row r="398" spans="3:17" x14ac:dyDescent="0.55000000000000004">
      <c r="C398">
        <f t="shared" si="21"/>
        <v>392</v>
      </c>
      <c r="D398">
        <v>0.86631869510039727</v>
      </c>
      <c r="E398">
        <v>-0.25329765992255371</v>
      </c>
      <c r="F398">
        <v>-0.45284456493316122</v>
      </c>
      <c r="G398">
        <v>-8.5968501584675339E-2</v>
      </c>
      <c r="H398">
        <v>9.854659304971454E-2</v>
      </c>
      <c r="I398">
        <v>0.10489493758442771</v>
      </c>
      <c r="J398">
        <v>-0.2395490443777781</v>
      </c>
      <c r="K398">
        <v>-0.10027173174559516</v>
      </c>
      <c r="L398">
        <v>-1.556805074700076E-2</v>
      </c>
      <c r="M398">
        <v>-1.1702474942501591</v>
      </c>
      <c r="P398" s="16">
        <f t="shared" si="19"/>
        <v>9.1692066439699599E-3</v>
      </c>
      <c r="Q398" s="16">
        <f t="shared" si="20"/>
        <v>9.2113725967870597E-3</v>
      </c>
    </row>
    <row r="399" spans="3:17" x14ac:dyDescent="0.55000000000000004">
      <c r="C399">
        <f t="shared" si="21"/>
        <v>393</v>
      </c>
      <c r="D399">
        <v>1.3964832991712277</v>
      </c>
      <c r="E399">
        <v>0.57219851893300666</v>
      </c>
      <c r="F399">
        <v>0.31423539931183914</v>
      </c>
      <c r="G399">
        <v>0.29080379254958993</v>
      </c>
      <c r="H399">
        <v>0.22525302744817199</v>
      </c>
      <c r="I399">
        <v>1.2145423903172901</v>
      </c>
      <c r="J399">
        <v>-0.14658759321649836</v>
      </c>
      <c r="K399">
        <v>-0.25016228793854789</v>
      </c>
      <c r="L399">
        <v>-0.81349289948650827</v>
      </c>
      <c r="M399">
        <v>-2.1037634009589605</v>
      </c>
      <c r="P399" s="16">
        <f t="shared" si="19"/>
        <v>1.376056679709654E-2</v>
      </c>
      <c r="Q399" s="16">
        <f t="shared" si="20"/>
        <v>1.3855679162338763E-2</v>
      </c>
    </row>
    <row r="400" spans="3:17" x14ac:dyDescent="0.55000000000000004">
      <c r="C400">
        <f t="shared" si="21"/>
        <v>394</v>
      </c>
      <c r="D400">
        <v>-1.0732574437714357</v>
      </c>
      <c r="E400">
        <v>0.28569390784782817</v>
      </c>
      <c r="F400">
        <v>-1.1389697055196344</v>
      </c>
      <c r="G400">
        <v>0.30202884410539249</v>
      </c>
      <c r="H400">
        <v>-0.19991297583116335</v>
      </c>
      <c r="I400">
        <v>-8.2540424201728732E-2</v>
      </c>
      <c r="J400">
        <v>-0.63038160180900071</v>
      </c>
      <c r="K400">
        <v>0.51293948769423958</v>
      </c>
      <c r="L400">
        <v>0.45692707808878913</v>
      </c>
      <c r="M400">
        <v>1.3329865738675857</v>
      </c>
      <c r="P400" s="16">
        <f t="shared" si="19"/>
        <v>-7.6280154444014515E-3</v>
      </c>
      <c r="Q400" s="16">
        <f t="shared" si="20"/>
        <v>-7.5989959684751307E-3</v>
      </c>
    </row>
    <row r="401" spans="3:17" x14ac:dyDescent="0.55000000000000004">
      <c r="C401">
        <f t="shared" si="21"/>
        <v>395</v>
      </c>
      <c r="D401">
        <v>1.4121504314327646</v>
      </c>
      <c r="E401">
        <v>1.4652598299399024</v>
      </c>
      <c r="F401">
        <v>-1.0234716867454321</v>
      </c>
      <c r="G401">
        <v>8.1978457183677425E-2</v>
      </c>
      <c r="H401">
        <v>-0.60419873943614866</v>
      </c>
      <c r="I401">
        <v>0.55963467042040171</v>
      </c>
      <c r="J401">
        <v>0.23518219950292707</v>
      </c>
      <c r="K401">
        <v>2.3052018702699488</v>
      </c>
      <c r="L401">
        <v>-1.1871144448951585</v>
      </c>
      <c r="M401">
        <v>1.0247269510336732</v>
      </c>
      <c r="P401" s="16">
        <f t="shared" si="19"/>
        <v>1.3896248142525956E-2</v>
      </c>
      <c r="Q401" s="16">
        <f t="shared" si="20"/>
        <v>1.3993249797632279E-2</v>
      </c>
    </row>
    <row r="402" spans="3:17" x14ac:dyDescent="0.55000000000000004">
      <c r="C402">
        <f t="shared" si="21"/>
        <v>396</v>
      </c>
      <c r="D402">
        <v>1.2015282089820198</v>
      </c>
      <c r="E402">
        <v>-0.6767810108797403</v>
      </c>
      <c r="F402">
        <v>-0.52294724969695594</v>
      </c>
      <c r="G402">
        <v>-1.2597904105653064</v>
      </c>
      <c r="H402">
        <v>1.2998510346153063</v>
      </c>
      <c r="I402">
        <v>0.57248702427580289</v>
      </c>
      <c r="J402">
        <v>-3.4376909129027418E-2</v>
      </c>
      <c r="K402">
        <v>-1.9321728151652124</v>
      </c>
      <c r="L402">
        <v>-0.17212143160581242</v>
      </c>
      <c r="M402">
        <v>0.39824989970867947</v>
      </c>
      <c r="P402" s="16">
        <f t="shared" si="19"/>
        <v>1.2072206190087136E-2</v>
      </c>
      <c r="Q402" s="16">
        <f t="shared" si="20"/>
        <v>1.2145369388550931E-2</v>
      </c>
    </row>
    <row r="403" spans="3:17" x14ac:dyDescent="0.55000000000000004">
      <c r="C403">
        <f t="shared" si="21"/>
        <v>397</v>
      </c>
      <c r="D403">
        <v>-0.1898032654702517</v>
      </c>
      <c r="E403">
        <v>0.35729104345897517</v>
      </c>
      <c r="F403">
        <v>0.41547809244825618</v>
      </c>
      <c r="G403">
        <v>0.2937786228606325</v>
      </c>
      <c r="H403">
        <v>-2.4214811333467692</v>
      </c>
      <c r="I403">
        <v>-0.5663930176122508</v>
      </c>
      <c r="J403">
        <v>1.697882730746876</v>
      </c>
      <c r="K403">
        <v>-0.25144387361795895</v>
      </c>
      <c r="L403">
        <v>-0.70676122137640129</v>
      </c>
      <c r="M403">
        <v>-0.39625087018134203</v>
      </c>
      <c r="P403" s="16">
        <f t="shared" si="19"/>
        <v>2.2922170481869814E-5</v>
      </c>
      <c r="Q403" s="16">
        <f t="shared" si="20"/>
        <v>2.2922433196903569E-5</v>
      </c>
    </row>
    <row r="404" spans="3:17" x14ac:dyDescent="0.55000000000000004">
      <c r="C404">
        <f t="shared" si="21"/>
        <v>398</v>
      </c>
      <c r="D404">
        <v>-0.44114224488515519</v>
      </c>
      <c r="E404">
        <v>-0.75844906238299103</v>
      </c>
      <c r="F404">
        <v>5.9277663162302666E-2</v>
      </c>
      <c r="G404">
        <v>0.70781050467523166</v>
      </c>
      <c r="H404">
        <v>-0.46510817346119021</v>
      </c>
      <c r="I404">
        <v>-0.79069374876341547</v>
      </c>
      <c r="J404">
        <v>-0.40726921772989289</v>
      </c>
      <c r="K404">
        <v>0.72291954339556519</v>
      </c>
      <c r="L404">
        <v>-0.87695210935866608</v>
      </c>
      <c r="M404">
        <v>0.90487737461307605</v>
      </c>
      <c r="P404" s="16">
        <f t="shared" si="19"/>
        <v>-2.1537372408637345E-3</v>
      </c>
      <c r="Q404" s="16">
        <f t="shared" si="20"/>
        <v>-2.1514196129648333E-3</v>
      </c>
    </row>
    <row r="405" spans="3:17" x14ac:dyDescent="0.55000000000000004">
      <c r="C405">
        <f t="shared" si="21"/>
        <v>399</v>
      </c>
      <c r="D405">
        <v>0.25652301354475648</v>
      </c>
      <c r="E405">
        <v>-0.37464538735846942</v>
      </c>
      <c r="F405">
        <v>-0.86098133048458958</v>
      </c>
      <c r="G405">
        <v>1.1791131608039398</v>
      </c>
      <c r="H405">
        <v>-0.13428238259727565</v>
      </c>
      <c r="I405">
        <v>0.49504690309153815</v>
      </c>
      <c r="J405">
        <v>0.50574725160046141</v>
      </c>
      <c r="K405">
        <v>0.34277924407576782</v>
      </c>
      <c r="L405">
        <v>-0.49392030125752245</v>
      </c>
      <c r="M405">
        <v>3.0220313887256881E-2</v>
      </c>
      <c r="P405" s="16">
        <f t="shared" si="19"/>
        <v>3.8882211305176538E-3</v>
      </c>
      <c r="Q405" s="16">
        <f t="shared" si="20"/>
        <v>3.8957900690204106E-3</v>
      </c>
    </row>
    <row r="406" spans="3:17" x14ac:dyDescent="0.55000000000000004">
      <c r="C406">
        <f t="shared" si="21"/>
        <v>400</v>
      </c>
      <c r="D406">
        <v>-1.5706101941508248</v>
      </c>
      <c r="E406">
        <v>1.9955992638597055</v>
      </c>
      <c r="F406">
        <v>-0.97073291543506823</v>
      </c>
      <c r="G406">
        <v>-0.81892394052564088</v>
      </c>
      <c r="H406">
        <v>0.73332732099006259</v>
      </c>
      <c r="I406">
        <v>0.21928974888654321</v>
      </c>
      <c r="J406">
        <v>7.2349831741412685E-2</v>
      </c>
      <c r="K406">
        <v>1.2163857798248316</v>
      </c>
      <c r="L406">
        <v>-0.41669401684528962</v>
      </c>
      <c r="M406">
        <v>0.80947599038630924</v>
      </c>
      <c r="P406" s="16">
        <f t="shared" si="19"/>
        <v>-1.1935216609107567E-2</v>
      </c>
      <c r="Q406" s="16">
        <f t="shared" si="20"/>
        <v>-1.1864274428607602E-2</v>
      </c>
    </row>
    <row r="407" spans="3:17" x14ac:dyDescent="0.55000000000000004">
      <c r="C407">
        <f t="shared" si="21"/>
        <v>401</v>
      </c>
      <c r="D407">
        <v>0.85215803647353516</v>
      </c>
      <c r="E407">
        <v>-0.21151331287410255</v>
      </c>
      <c r="F407">
        <v>-1.0872717516903347</v>
      </c>
      <c r="G407">
        <v>0.92254018234120716</v>
      </c>
      <c r="H407">
        <v>0.30122643300240087</v>
      </c>
      <c r="I407">
        <v>0.83350227204181881</v>
      </c>
      <c r="J407">
        <v>-0.7996120546088592</v>
      </c>
      <c r="K407">
        <v>-0.23272729678946397</v>
      </c>
      <c r="L407">
        <v>1.5428858929481315</v>
      </c>
      <c r="M407">
        <v>-0.81363560596857798</v>
      </c>
      <c r="P407" s="16">
        <f t="shared" si="19"/>
        <v>9.0465717429181417E-3</v>
      </c>
      <c r="Q407" s="16">
        <f t="shared" si="20"/>
        <v>9.0876156485839577E-3</v>
      </c>
    </row>
    <row r="408" spans="3:17" x14ac:dyDescent="0.55000000000000004">
      <c r="C408">
        <f t="shared" si="21"/>
        <v>402</v>
      </c>
      <c r="D408">
        <v>1.1960039768352264</v>
      </c>
      <c r="E408">
        <v>0.95908543221929721</v>
      </c>
      <c r="F408">
        <v>-1.633285629396158</v>
      </c>
      <c r="G408">
        <v>-0.86681974230259162</v>
      </c>
      <c r="H408">
        <v>3.6512484242297152E-2</v>
      </c>
      <c r="I408">
        <v>1.7844140004757786E-2</v>
      </c>
      <c r="J408">
        <v>-0.27437235014795447</v>
      </c>
      <c r="K408">
        <v>0.79349341368069248</v>
      </c>
      <c r="L408">
        <v>1.609160132125957</v>
      </c>
      <c r="M408">
        <v>-1.3366829043719699</v>
      </c>
      <c r="P408" s="16">
        <f t="shared" si="19"/>
        <v>1.2024364936331879E-2</v>
      </c>
      <c r="Q408" s="16">
        <f t="shared" si="20"/>
        <v>1.2096948243370154E-2</v>
      </c>
    </row>
    <row r="409" spans="3:17" x14ac:dyDescent="0.55000000000000004">
      <c r="C409">
        <f t="shared" si="21"/>
        <v>403</v>
      </c>
      <c r="D409">
        <v>-2.2104772942408832</v>
      </c>
      <c r="E409">
        <v>-1.0827697777115435</v>
      </c>
      <c r="F409">
        <v>0.1379095870532582</v>
      </c>
      <c r="G409">
        <v>0.54913617975680906</v>
      </c>
      <c r="H409">
        <v>-1.5912669504567158</v>
      </c>
      <c r="I409">
        <v>0.39143828919941698</v>
      </c>
      <c r="J409">
        <v>-0.69379930691752778</v>
      </c>
      <c r="K409">
        <v>0.12788807613238068</v>
      </c>
      <c r="L409">
        <v>0.57646908729593838</v>
      </c>
      <c r="M409">
        <v>0.74165589598320114</v>
      </c>
      <c r="P409" s="16">
        <f t="shared" si="19"/>
        <v>-1.7476628246346271E-2</v>
      </c>
      <c r="Q409" s="16">
        <f t="shared" si="20"/>
        <v>-1.7324797760564059E-2</v>
      </c>
    </row>
    <row r="410" spans="3:17" x14ac:dyDescent="0.55000000000000004">
      <c r="C410">
        <f t="shared" si="21"/>
        <v>404</v>
      </c>
      <c r="D410">
        <v>-0.15699418764340434</v>
      </c>
      <c r="E410">
        <v>0.75260516464788907</v>
      </c>
      <c r="F410">
        <v>-1.0798323712149009</v>
      </c>
      <c r="G410">
        <v>-0.79464018003099479</v>
      </c>
      <c r="H410">
        <v>-9.7869095531381203E-3</v>
      </c>
      <c r="I410">
        <v>1.4470670954765725</v>
      </c>
      <c r="J410">
        <v>-0.10561476412712485</v>
      </c>
      <c r="K410">
        <v>-0.7791787526541436</v>
      </c>
      <c r="L410">
        <v>2.8010292491043152</v>
      </c>
      <c r="M410">
        <v>1.8049130202101631</v>
      </c>
      <c r="P410" s="16">
        <f t="shared" si="19"/>
        <v>3.0705711920977542E-4</v>
      </c>
      <c r="Q410" s="16">
        <f t="shared" si="20"/>
        <v>3.0710426607249985E-4</v>
      </c>
    </row>
    <row r="411" spans="3:17" x14ac:dyDescent="0.55000000000000004">
      <c r="C411">
        <f t="shared" si="21"/>
        <v>405</v>
      </c>
      <c r="D411">
        <v>1.5162787643921525</v>
      </c>
      <c r="E411">
        <v>-1.4879430278978132</v>
      </c>
      <c r="F411">
        <v>3.7730729990953317E-2</v>
      </c>
      <c r="G411">
        <v>-0.8107413562150293</v>
      </c>
      <c r="H411">
        <v>1.673460819762344</v>
      </c>
      <c r="I411">
        <v>0.64179259850247061</v>
      </c>
      <c r="J411">
        <v>1.4755428097190872</v>
      </c>
      <c r="K411">
        <v>1.5264667776291514</v>
      </c>
      <c r="L411">
        <v>-0.86789494628598207</v>
      </c>
      <c r="M411">
        <v>0.23085011766940003</v>
      </c>
      <c r="P411" s="16">
        <f t="shared" si="19"/>
        <v>1.4798025958491501E-2</v>
      </c>
      <c r="Q411" s="16">
        <f t="shared" si="20"/>
        <v>1.4908058831090809E-2</v>
      </c>
    </row>
    <row r="412" spans="3:17" x14ac:dyDescent="0.55000000000000004">
      <c r="C412">
        <f t="shared" si="21"/>
        <v>406</v>
      </c>
      <c r="D412">
        <v>0.34106581653899376</v>
      </c>
      <c r="E412">
        <v>0.51094852783068856</v>
      </c>
      <c r="F412">
        <v>-0.52571870359457762</v>
      </c>
      <c r="G412">
        <v>-0.71600419510721425</v>
      </c>
      <c r="H412">
        <v>7.270858769888236E-2</v>
      </c>
      <c r="I412">
        <v>1.4639746665691662</v>
      </c>
      <c r="J412">
        <v>0.47685157994654015</v>
      </c>
      <c r="K412">
        <v>1.5446139884853565</v>
      </c>
      <c r="L412">
        <v>-0.31679310428252738</v>
      </c>
      <c r="M412">
        <v>-0.78435886962257839</v>
      </c>
      <c r="P412" s="16">
        <f t="shared" si="19"/>
        <v>4.62038328151918E-3</v>
      </c>
      <c r="Q412" s="16">
        <f t="shared" si="20"/>
        <v>4.6310737106385336E-3</v>
      </c>
    </row>
    <row r="413" spans="3:17" x14ac:dyDescent="0.55000000000000004">
      <c r="C413">
        <f t="shared" si="21"/>
        <v>407</v>
      </c>
      <c r="D413">
        <v>-1.5890132594835744</v>
      </c>
      <c r="E413">
        <v>0.27849608151251404</v>
      </c>
      <c r="F413">
        <v>0.20907170110905515</v>
      </c>
      <c r="G413">
        <v>1.6365721379560378</v>
      </c>
      <c r="H413">
        <v>0.5098913646307659</v>
      </c>
      <c r="I413">
        <v>0.93273470438214656</v>
      </c>
      <c r="J413">
        <v>0.1992256657046533</v>
      </c>
      <c r="K413">
        <v>-1.0684088903511711E-2</v>
      </c>
      <c r="L413">
        <v>0.38997207732160971</v>
      </c>
      <c r="M413">
        <v>-0.15807276714031077</v>
      </c>
      <c r="P413" s="16">
        <f t="shared" si="19"/>
        <v>-1.2094591829964226E-2</v>
      </c>
      <c r="Q413" s="16">
        <f t="shared" si="20"/>
        <v>-1.202174622922203E-2</v>
      </c>
    </row>
    <row r="414" spans="3:17" x14ac:dyDescent="0.55000000000000004">
      <c r="C414">
        <f t="shared" si="21"/>
        <v>408</v>
      </c>
      <c r="D414">
        <v>-9.3372924151169531E-2</v>
      </c>
      <c r="E414">
        <v>-9.8240653555739577E-2</v>
      </c>
      <c r="F414">
        <v>-0.94663254374607508</v>
      </c>
      <c r="G414">
        <v>-0.47822751874078895</v>
      </c>
      <c r="H414">
        <v>-1.1929011377742611E-2</v>
      </c>
      <c r="I414">
        <v>-0.42113599727238166</v>
      </c>
      <c r="J414">
        <v>-0.33003268795265089</v>
      </c>
      <c r="K414">
        <v>-1.650396637584884</v>
      </c>
      <c r="L414">
        <v>0.75581485476151877</v>
      </c>
      <c r="M414">
        <v>1.6430905995602771</v>
      </c>
      <c r="P414" s="16">
        <f t="shared" si="19"/>
        <v>8.5803342326116333E-4</v>
      </c>
      <c r="Q414" s="16">
        <f t="shared" si="20"/>
        <v>8.5840163924522095E-4</v>
      </c>
    </row>
    <row r="415" spans="3:17" x14ac:dyDescent="0.55000000000000004">
      <c r="C415">
        <f t="shared" si="21"/>
        <v>409</v>
      </c>
      <c r="D415">
        <v>0.17490860916061074</v>
      </c>
      <c r="E415">
        <v>-1.4630652808401836</v>
      </c>
      <c r="F415">
        <v>-0.31102541376757675</v>
      </c>
      <c r="G415">
        <v>0.68077444791320985</v>
      </c>
      <c r="H415">
        <v>-1.2959908956297626</v>
      </c>
      <c r="I415">
        <v>0.12895874143728275</v>
      </c>
      <c r="J415">
        <v>-1.6902477260016513</v>
      </c>
      <c r="K415">
        <v>-0.77634511656725613</v>
      </c>
      <c r="L415">
        <v>-1.8089159486509523</v>
      </c>
      <c r="M415">
        <v>-0.22521186953380257</v>
      </c>
      <c r="P415" s="16">
        <f t="shared" si="19"/>
        <v>3.1814196554035912E-3</v>
      </c>
      <c r="Q415" s="16">
        <f t="shared" si="20"/>
        <v>3.1864857419399151E-3</v>
      </c>
    </row>
    <row r="416" spans="3:17" x14ac:dyDescent="0.55000000000000004">
      <c r="C416">
        <f t="shared" si="21"/>
        <v>410</v>
      </c>
      <c r="D416">
        <v>-9.2647653460655233E-2</v>
      </c>
      <c r="E416">
        <v>0.290287293876206</v>
      </c>
      <c r="F416">
        <v>-0.19441408022227277</v>
      </c>
      <c r="G416">
        <v>-0.65760825812511603</v>
      </c>
      <c r="H416">
        <v>-0.44676816521251322</v>
      </c>
      <c r="I416">
        <v>1.3121533316003446</v>
      </c>
      <c r="J416">
        <v>-1.472732837964585</v>
      </c>
      <c r="K416">
        <v>-0.48618101671634029</v>
      </c>
      <c r="L416">
        <v>-0.38492106827331257</v>
      </c>
      <c r="M416">
        <v>-0.36279106505553044</v>
      </c>
      <c r="P416" s="16">
        <f t="shared" si="19"/>
        <v>8.6431445168721999E-4</v>
      </c>
      <c r="Q416" s="16">
        <f t="shared" si="20"/>
        <v>8.6468807905903944E-4</v>
      </c>
    </row>
    <row r="417" spans="3:17" x14ac:dyDescent="0.55000000000000004">
      <c r="C417">
        <f t="shared" si="21"/>
        <v>411</v>
      </c>
      <c r="D417">
        <v>-0.85052582727118076</v>
      </c>
      <c r="E417">
        <v>0.75363213003850793</v>
      </c>
      <c r="F417">
        <v>7.2771322825383566E-2</v>
      </c>
      <c r="G417">
        <v>0.37243761125046138</v>
      </c>
      <c r="H417">
        <v>-0.98762920293659662</v>
      </c>
      <c r="I417">
        <v>-0.30457972568868152</v>
      </c>
      <c r="J417">
        <v>0.64619378364228497</v>
      </c>
      <c r="K417">
        <v>-0.16586211937745868</v>
      </c>
      <c r="L417">
        <v>-1.2354448226577694</v>
      </c>
      <c r="M417">
        <v>-1.060040805880464E-2</v>
      </c>
      <c r="P417" s="16">
        <f t="shared" si="19"/>
        <v>-5.699103063249512E-3</v>
      </c>
      <c r="Q417" s="16">
        <f t="shared" si="20"/>
        <v>-5.6828939824127289E-3</v>
      </c>
    </row>
    <row r="418" spans="3:17" x14ac:dyDescent="0.55000000000000004">
      <c r="C418">
        <f t="shared" si="21"/>
        <v>412</v>
      </c>
      <c r="D418">
        <v>-0.23611526525669713</v>
      </c>
      <c r="E418">
        <v>-1.8006341835219128</v>
      </c>
      <c r="F418">
        <v>-1.3427394862054014</v>
      </c>
      <c r="G418">
        <v>0.58187845388297432</v>
      </c>
      <c r="H418">
        <v>-7.2438356986743446E-2</v>
      </c>
      <c r="I418">
        <v>-0.70210587603955554</v>
      </c>
      <c r="J418">
        <v>-1.4148407741794842</v>
      </c>
      <c r="K418">
        <v>-1.4791932042649973</v>
      </c>
      <c r="L418">
        <v>-1.2712786772056963</v>
      </c>
      <c r="M418">
        <v>0.90345016639668663</v>
      </c>
      <c r="P418" s="16">
        <f t="shared" si="19"/>
        <v>-3.7815151266934271E-4</v>
      </c>
      <c r="Q418" s="16">
        <f t="shared" si="20"/>
        <v>-3.7808002239769767E-4</v>
      </c>
    </row>
    <row r="419" spans="3:17" x14ac:dyDescent="0.55000000000000004">
      <c r="C419">
        <f t="shared" si="21"/>
        <v>413</v>
      </c>
      <c r="D419">
        <v>-0.22168854591336545</v>
      </c>
      <c r="E419">
        <v>-0.16985354171053524</v>
      </c>
      <c r="F419">
        <v>1.1578026817950464</v>
      </c>
      <c r="G419">
        <v>1.2146137735139055</v>
      </c>
      <c r="H419">
        <v>1.2136412360591469</v>
      </c>
      <c r="I419">
        <v>1.5728693216444403E-2</v>
      </c>
      <c r="J419">
        <v>0.74806457831133111</v>
      </c>
      <c r="K419">
        <v>0.86397386119619424</v>
      </c>
      <c r="L419">
        <v>-0.70332894626774578</v>
      </c>
      <c r="M419">
        <v>-1.7051541778358328</v>
      </c>
      <c r="P419" s="16">
        <f t="shared" si="19"/>
        <v>-2.5321245822340676E-4</v>
      </c>
      <c r="Q419" s="16">
        <f t="shared" si="20"/>
        <v>-2.5318040265454034E-4</v>
      </c>
    </row>
    <row r="420" spans="3:17" x14ac:dyDescent="0.55000000000000004">
      <c r="C420">
        <f t="shared" si="21"/>
        <v>414</v>
      </c>
      <c r="D420">
        <v>-1.3155473171474443</v>
      </c>
      <c r="E420">
        <v>0.60202070619080494</v>
      </c>
      <c r="F420">
        <v>0.32238983904403712</v>
      </c>
      <c r="G420">
        <v>-0.53889475021684008</v>
      </c>
      <c r="H420">
        <v>-0.14406802083548439</v>
      </c>
      <c r="I420">
        <v>0.41583827895845232</v>
      </c>
      <c r="J420">
        <v>0.39751977285017975</v>
      </c>
      <c r="K420">
        <v>0.60232274557356569</v>
      </c>
      <c r="L420">
        <v>-1.6061817840169903</v>
      </c>
      <c r="M420">
        <v>-0.15932711952748591</v>
      </c>
      <c r="P420" s="16">
        <f t="shared" si="19"/>
        <v>-9.7263072986348356E-3</v>
      </c>
      <c r="Q420" s="16">
        <f t="shared" si="20"/>
        <v>-9.6791597527884354E-3</v>
      </c>
    </row>
    <row r="421" spans="3:17" x14ac:dyDescent="0.55000000000000004">
      <c r="C421">
        <f t="shared" si="21"/>
        <v>415</v>
      </c>
      <c r="D421">
        <v>-0.52292429176288158</v>
      </c>
      <c r="E421">
        <v>-0.86001646424775624</v>
      </c>
      <c r="F421">
        <v>-0.19878409901668714</v>
      </c>
      <c r="G421">
        <v>-1.2269698325239149</v>
      </c>
      <c r="H421">
        <v>-0.34326398947716225</v>
      </c>
      <c r="I421">
        <v>-3.199777437134925E-2</v>
      </c>
      <c r="J421">
        <v>-0.49191409776231493</v>
      </c>
      <c r="K421">
        <v>1.0394641755318785</v>
      </c>
      <c r="L421">
        <v>-5.8111410520824074E-2</v>
      </c>
      <c r="M421">
        <v>-1.2146151191893473</v>
      </c>
      <c r="P421" s="16">
        <f t="shared" si="19"/>
        <v>-2.8619905425597437E-3</v>
      </c>
      <c r="Q421" s="16">
        <f t="shared" si="20"/>
        <v>-2.8578989519222331E-3</v>
      </c>
    </row>
    <row r="422" spans="3:17" x14ac:dyDescent="0.55000000000000004">
      <c r="C422">
        <f t="shared" si="21"/>
        <v>416</v>
      </c>
      <c r="D422">
        <v>0.25689706893541991</v>
      </c>
      <c r="E422">
        <v>-0.90859672234634259</v>
      </c>
      <c r="F422">
        <v>1.3095963854816115</v>
      </c>
      <c r="G422">
        <v>0.35819306942747453</v>
      </c>
      <c r="H422">
        <v>-0.69143568599987926</v>
      </c>
      <c r="I422">
        <v>2.5393486807124539</v>
      </c>
      <c r="J422">
        <v>0.16092870024473896</v>
      </c>
      <c r="K422">
        <v>1.4414291333563172</v>
      </c>
      <c r="L422">
        <v>-0.41539368143914629</v>
      </c>
      <c r="M422">
        <v>0.62080033435614335</v>
      </c>
      <c r="P422" s="16">
        <f t="shared" si="19"/>
        <v>3.8914605452250242E-3</v>
      </c>
      <c r="Q422" s="16">
        <f t="shared" si="20"/>
        <v>3.8990421090747684E-3</v>
      </c>
    </row>
    <row r="423" spans="3:17" x14ac:dyDescent="0.55000000000000004">
      <c r="C423">
        <f t="shared" si="21"/>
        <v>417</v>
      </c>
      <c r="D423">
        <v>0.61877786946637603</v>
      </c>
      <c r="E423">
        <v>-1.7541721574568099</v>
      </c>
      <c r="F423">
        <v>-0.78719316984598142</v>
      </c>
      <c r="G423">
        <v>1.8828301373983405</v>
      </c>
      <c r="H423">
        <v>-1.0168000865103504</v>
      </c>
      <c r="I423">
        <v>-2.0966593531533713</v>
      </c>
      <c r="J423">
        <v>1.1627164472999607</v>
      </c>
      <c r="K423">
        <v>0.79393021237647865</v>
      </c>
      <c r="L423">
        <v>1.4087690604941836</v>
      </c>
      <c r="M423">
        <v>1.8685410865241594</v>
      </c>
      <c r="P423" s="16">
        <f t="shared" si="19"/>
        <v>7.0254402092415954E-3</v>
      </c>
      <c r="Q423" s="16">
        <f t="shared" si="20"/>
        <v>7.0501765081749657E-3</v>
      </c>
    </row>
    <row r="424" spans="3:17" x14ac:dyDescent="0.55000000000000004">
      <c r="C424">
        <f t="shared" si="21"/>
        <v>418</v>
      </c>
      <c r="D424">
        <v>-0.712928767390274</v>
      </c>
      <c r="E424">
        <v>9.7219941055760539E-2</v>
      </c>
      <c r="F424">
        <v>-0.95456534279448868</v>
      </c>
      <c r="G424">
        <v>-0.15206293652675015</v>
      </c>
      <c r="H424">
        <v>0.56265551682608439</v>
      </c>
      <c r="I424">
        <v>-0.69835884023591066</v>
      </c>
      <c r="J424">
        <v>-0.44076164829022946</v>
      </c>
      <c r="K424">
        <v>0.36694738194334175</v>
      </c>
      <c r="L424">
        <v>0.86343677671852992</v>
      </c>
      <c r="M424">
        <v>-0.68120802616429788</v>
      </c>
      <c r="P424" s="16">
        <f t="shared" si="19"/>
        <v>-4.5074775698203734E-3</v>
      </c>
      <c r="Q424" s="16">
        <f t="shared" si="20"/>
        <v>-4.4973341389511479E-3</v>
      </c>
    </row>
    <row r="425" spans="3:17" x14ac:dyDescent="0.55000000000000004">
      <c r="C425">
        <f t="shared" si="21"/>
        <v>419</v>
      </c>
      <c r="D425">
        <v>4.1410914800108493E-2</v>
      </c>
      <c r="E425">
        <v>-0.14196503824814088</v>
      </c>
      <c r="F425">
        <v>-0.78650931495157017</v>
      </c>
      <c r="G425">
        <v>-1.1235468719481565</v>
      </c>
      <c r="H425">
        <v>0.74209567954293054</v>
      </c>
      <c r="I425">
        <v>-1.6865566674299801</v>
      </c>
      <c r="J425">
        <v>-2.8979166864859107</v>
      </c>
      <c r="K425">
        <v>1.9221246185338727</v>
      </c>
      <c r="L425">
        <v>-2.9376267684730988</v>
      </c>
      <c r="M425">
        <v>0.68389948303127923</v>
      </c>
      <c r="P425" s="16">
        <f t="shared" si="19"/>
        <v>2.0252957087751361E-3</v>
      </c>
      <c r="Q425" s="16">
        <f t="shared" si="20"/>
        <v>2.0273480053978332E-3</v>
      </c>
    </row>
    <row r="426" spans="3:17" x14ac:dyDescent="0.55000000000000004">
      <c r="C426">
        <f t="shared" si="21"/>
        <v>420</v>
      </c>
      <c r="D426">
        <v>0.37680522455372983</v>
      </c>
      <c r="E426">
        <v>-0.58664437085359111</v>
      </c>
      <c r="F426">
        <v>1.6566299477168354</v>
      </c>
      <c r="G426">
        <v>1.5561274307595898</v>
      </c>
      <c r="H426">
        <v>2.0256135469646206</v>
      </c>
      <c r="I426">
        <v>-2.0936184461855616</v>
      </c>
      <c r="J426">
        <v>1.5677919782850055E-3</v>
      </c>
      <c r="K426">
        <v>-0.76802020874925814</v>
      </c>
      <c r="L426">
        <v>0.37884933897182993</v>
      </c>
      <c r="M426">
        <v>0.3957887457106139</v>
      </c>
      <c r="P426" s="16">
        <f t="shared" si="19"/>
        <v>4.9298956340889655E-3</v>
      </c>
      <c r="Q426" s="16">
        <f t="shared" si="20"/>
        <v>4.9420675634641587E-3</v>
      </c>
    </row>
    <row r="427" spans="3:17" x14ac:dyDescent="0.55000000000000004">
      <c r="C427">
        <f t="shared" si="21"/>
        <v>421</v>
      </c>
      <c r="D427">
        <v>3.3885026268336467</v>
      </c>
      <c r="E427">
        <v>1.6574088271647069</v>
      </c>
      <c r="F427">
        <v>0.10213774218774166</v>
      </c>
      <c r="G427">
        <v>-0.29026916858303781</v>
      </c>
      <c r="H427">
        <v>0.14629989336075605</v>
      </c>
      <c r="I427">
        <v>-0.43642946186196541</v>
      </c>
      <c r="J427">
        <v>0.86833355425067249</v>
      </c>
      <c r="K427">
        <v>2.9453522952334183E-2</v>
      </c>
      <c r="L427">
        <v>0.97043380492672804</v>
      </c>
      <c r="M427">
        <v>-0.94147286180439871</v>
      </c>
      <c r="P427" s="16">
        <f t="shared" si="19"/>
        <v>3.101196022294906E-2</v>
      </c>
      <c r="Q427" s="16">
        <f t="shared" si="20"/>
        <v>3.1497840756893547E-2</v>
      </c>
    </row>
    <row r="428" spans="3:17" x14ac:dyDescent="0.55000000000000004">
      <c r="C428">
        <f t="shared" si="21"/>
        <v>422</v>
      </c>
      <c r="D428">
        <v>3.6934762698726282</v>
      </c>
      <c r="E428">
        <v>0.90789430858698239</v>
      </c>
      <c r="F428">
        <v>1.6469398037075358</v>
      </c>
      <c r="G428">
        <v>2.0281602743594438</v>
      </c>
      <c r="H428">
        <v>0.12759282799805907</v>
      </c>
      <c r="I428">
        <v>-0.50434614390261967</v>
      </c>
      <c r="J428">
        <v>0.21419493934764244</v>
      </c>
      <c r="K428">
        <v>0.43961483336129287</v>
      </c>
      <c r="L428">
        <v>1.7668085614164302</v>
      </c>
      <c r="M428">
        <v>0.56659877216421772</v>
      </c>
      <c r="P428" s="16">
        <f t="shared" si="19"/>
        <v>3.3653109446513507E-2</v>
      </c>
      <c r="Q428" s="16">
        <f t="shared" si="20"/>
        <v>3.4225781341428174E-2</v>
      </c>
    </row>
    <row r="429" spans="3:17" x14ac:dyDescent="0.55000000000000004">
      <c r="C429">
        <f t="shared" si="21"/>
        <v>423</v>
      </c>
      <c r="D429">
        <v>-1.0979066833914215</v>
      </c>
      <c r="E429">
        <v>0.27190415766994341</v>
      </c>
      <c r="F429">
        <v>-0.39832323862963626</v>
      </c>
      <c r="G429">
        <v>-0.84089327434306149</v>
      </c>
      <c r="H429">
        <v>-0.43587159459659935</v>
      </c>
      <c r="I429">
        <v>-0.67016418476803952</v>
      </c>
      <c r="J429">
        <v>-1.4070164828875289</v>
      </c>
      <c r="K429">
        <v>0.23791969392791942</v>
      </c>
      <c r="L429">
        <v>-0.45309755975324112</v>
      </c>
      <c r="M429">
        <v>0.63375022769786871</v>
      </c>
      <c r="P429" s="16">
        <f t="shared" si="19"/>
        <v>-7.8414841213502277E-3</v>
      </c>
      <c r="Q429" s="16">
        <f t="shared" si="20"/>
        <v>-7.8108198881180479E-3</v>
      </c>
    </row>
    <row r="430" spans="3:17" x14ac:dyDescent="0.55000000000000004">
      <c r="C430">
        <f t="shared" si="21"/>
        <v>424</v>
      </c>
      <c r="D430">
        <v>0.85750505983572178</v>
      </c>
      <c r="E430">
        <v>0.15985982457979017</v>
      </c>
      <c r="F430">
        <v>0.55089706794182725</v>
      </c>
      <c r="G430">
        <v>-1.029470454711511</v>
      </c>
      <c r="H430">
        <v>1.5307651502638173</v>
      </c>
      <c r="I430">
        <v>1.3517870123023994</v>
      </c>
      <c r="J430">
        <v>1.6264748263915112</v>
      </c>
      <c r="K430">
        <v>7.8240020750713526E-2</v>
      </c>
      <c r="L430">
        <v>-1.2381408530329425</v>
      </c>
      <c r="M430">
        <v>0.59354119941354588</v>
      </c>
      <c r="P430" s="16">
        <f t="shared" si="19"/>
        <v>9.0928783235809663E-3</v>
      </c>
      <c r="Q430" s="16">
        <f t="shared" si="20"/>
        <v>9.1343441275635318E-3</v>
      </c>
    </row>
    <row r="431" spans="3:17" x14ac:dyDescent="0.55000000000000004">
      <c r="C431">
        <f t="shared" si="21"/>
        <v>425</v>
      </c>
      <c r="D431">
        <v>-3.189510534266124E-3</v>
      </c>
      <c r="E431">
        <v>-1.2308919415239119</v>
      </c>
      <c r="F431">
        <v>-0.22807896846676551</v>
      </c>
      <c r="G431">
        <v>1.2999632312536649</v>
      </c>
      <c r="H431">
        <v>-1.8375149451624762</v>
      </c>
      <c r="I431">
        <v>5.5008549051184545E-3</v>
      </c>
      <c r="J431">
        <v>-0.27200980761795446</v>
      </c>
      <c r="K431">
        <v>1.128915797485984</v>
      </c>
      <c r="L431">
        <v>-0.71807388598664657</v>
      </c>
      <c r="M431">
        <v>-0.95165155554106862</v>
      </c>
      <c r="P431" s="16">
        <f t="shared" si="19"/>
        <v>1.6390446951835415E-3</v>
      </c>
      <c r="Q431" s="16">
        <f t="shared" si="20"/>
        <v>1.6403886631142228E-3</v>
      </c>
    </row>
    <row r="432" spans="3:17" x14ac:dyDescent="0.55000000000000004">
      <c r="C432">
        <f t="shared" si="21"/>
        <v>426</v>
      </c>
      <c r="D432">
        <v>-2.146134076868512</v>
      </c>
      <c r="E432">
        <v>-1.5715402507437253</v>
      </c>
      <c r="F432">
        <v>-0.21040366537382318</v>
      </c>
      <c r="G432">
        <v>-0.4763049733332736</v>
      </c>
      <c r="H432">
        <v>1.2262886244709534</v>
      </c>
      <c r="I432">
        <v>-0.77304740697601848</v>
      </c>
      <c r="J432">
        <v>0.54890603586721387</v>
      </c>
      <c r="K432">
        <v>-1.6689152328645656</v>
      </c>
      <c r="L432">
        <v>1.8889237725016714</v>
      </c>
      <c r="M432">
        <v>-0.32888098019765766</v>
      </c>
      <c r="P432" s="16">
        <f t="shared" si="19"/>
        <v>-1.6919399638289295E-2</v>
      </c>
      <c r="Q432" s="16">
        <f t="shared" si="20"/>
        <v>-1.6777070434953134E-2</v>
      </c>
    </row>
    <row r="433" spans="3:17" x14ac:dyDescent="0.55000000000000004">
      <c r="C433">
        <f t="shared" si="21"/>
        <v>427</v>
      </c>
      <c r="D433">
        <v>0.47380079433735867</v>
      </c>
      <c r="E433">
        <v>-0.77285591079527738</v>
      </c>
      <c r="F433">
        <v>0.90380931887387927</v>
      </c>
      <c r="G433">
        <v>0.22225052337217779</v>
      </c>
      <c r="H433">
        <v>0.24252681931820508</v>
      </c>
      <c r="I433">
        <v>0.49540904107963774</v>
      </c>
      <c r="J433">
        <v>0.38309561686624932</v>
      </c>
      <c r="K433">
        <v>0.7137304954788336</v>
      </c>
      <c r="L433">
        <v>1.9857214078581309</v>
      </c>
      <c r="M433">
        <v>-0.37611663700114289</v>
      </c>
      <c r="P433" s="16">
        <f t="shared" si="19"/>
        <v>5.7699019089606542E-3</v>
      </c>
      <c r="Q433" s="16">
        <f t="shared" si="20"/>
        <v>5.7865798542537927E-3</v>
      </c>
    </row>
    <row r="434" spans="3:17" x14ac:dyDescent="0.55000000000000004">
      <c r="C434">
        <f t="shared" si="21"/>
        <v>428</v>
      </c>
      <c r="D434">
        <v>0.23806204260613603</v>
      </c>
      <c r="E434">
        <v>-2.6156324402641298</v>
      </c>
      <c r="F434">
        <v>-1.0793268792108095</v>
      </c>
      <c r="G434">
        <v>-0.40571400543399599</v>
      </c>
      <c r="H434">
        <v>-1.3716192416385251</v>
      </c>
      <c r="I434">
        <v>-0.69421980568265051</v>
      </c>
      <c r="J434">
        <v>0.30706065554472411</v>
      </c>
      <c r="K434">
        <v>6.1287988736118446E-2</v>
      </c>
      <c r="L434">
        <v>1.3009828496143265</v>
      </c>
      <c r="M434">
        <v>0.1238273414963663</v>
      </c>
      <c r="P434" s="16">
        <f t="shared" si="19"/>
        <v>3.7283444324039379E-3</v>
      </c>
      <c r="Q434" s="16">
        <f t="shared" si="20"/>
        <v>3.7353033542386616E-3</v>
      </c>
    </row>
    <row r="435" spans="3:17" x14ac:dyDescent="0.55000000000000004">
      <c r="C435">
        <f t="shared" si="21"/>
        <v>429</v>
      </c>
      <c r="D435">
        <v>0.99032857693747833</v>
      </c>
      <c r="E435">
        <v>-1.2466181316813285</v>
      </c>
      <c r="F435">
        <v>-0.37216877219446143</v>
      </c>
      <c r="G435">
        <v>0.64575990484957291</v>
      </c>
      <c r="H435">
        <v>-0.65376974643066632</v>
      </c>
      <c r="I435">
        <v>1.9524771713770916</v>
      </c>
      <c r="J435">
        <v>-0.90565980175283545</v>
      </c>
      <c r="K435">
        <v>0.56534191334979644</v>
      </c>
      <c r="L435">
        <v>1.4809168942344924</v>
      </c>
      <c r="M435">
        <v>0.31219162386452132</v>
      </c>
      <c r="P435" s="16">
        <f t="shared" si="19"/>
        <v>1.0243163723882147E-2</v>
      </c>
      <c r="Q435" s="16">
        <f t="shared" si="20"/>
        <v>1.0295804507949091E-2</v>
      </c>
    </row>
    <row r="436" spans="3:17" x14ac:dyDescent="0.55000000000000004">
      <c r="C436">
        <f t="shared" si="21"/>
        <v>430</v>
      </c>
      <c r="D436">
        <v>-2.3104833764442692</v>
      </c>
      <c r="E436">
        <v>-1.8452120789195101</v>
      </c>
      <c r="F436">
        <v>0.22019271845701655</v>
      </c>
      <c r="G436">
        <v>1.1217639357960378</v>
      </c>
      <c r="H436">
        <v>-0.20086649872793169</v>
      </c>
      <c r="I436">
        <v>0.14621007275873482</v>
      </c>
      <c r="J436">
        <v>-2.5134344413318965</v>
      </c>
      <c r="K436">
        <v>-0.85519656035663538</v>
      </c>
      <c r="L436">
        <v>0.19642191323268174</v>
      </c>
      <c r="M436">
        <v>-1.7956018243182026</v>
      </c>
      <c r="P436" s="16">
        <f t="shared" si="19"/>
        <v>-1.8342706323557143E-2</v>
      </c>
      <c r="Q436" s="16">
        <f t="shared" si="20"/>
        <v>-1.8175502768588037E-2</v>
      </c>
    </row>
    <row r="437" spans="3:17" x14ac:dyDescent="0.55000000000000004">
      <c r="C437">
        <f t="shared" si="21"/>
        <v>431</v>
      </c>
      <c r="D437">
        <v>1.2063073084182059</v>
      </c>
      <c r="E437">
        <v>1.2698386537451209</v>
      </c>
      <c r="F437">
        <v>-0.22631221839670745</v>
      </c>
      <c r="G437">
        <v>0.24913626018800386</v>
      </c>
      <c r="H437">
        <v>0.99514279626567625</v>
      </c>
      <c r="I437">
        <v>1.1000993053911896</v>
      </c>
      <c r="J437">
        <v>-0.77900568394364955</v>
      </c>
      <c r="K437">
        <v>-0.57729195943448286</v>
      </c>
      <c r="L437">
        <v>-3.0480133182142706</v>
      </c>
      <c r="M437">
        <v>-0.64993081136895015</v>
      </c>
      <c r="P437" s="16">
        <f t="shared" si="19"/>
        <v>1.2113594405276627E-2</v>
      </c>
      <c r="Q437" s="16">
        <f t="shared" si="20"/>
        <v>1.2187261145808703E-2</v>
      </c>
    </row>
    <row r="438" spans="3:17" x14ac:dyDescent="0.55000000000000004">
      <c r="C438">
        <f t="shared" si="21"/>
        <v>432</v>
      </c>
      <c r="D438">
        <v>0.26624187308255165</v>
      </c>
      <c r="E438">
        <v>1.6799813297395634</v>
      </c>
      <c r="F438">
        <v>5.1842601178780999E-2</v>
      </c>
      <c r="G438">
        <v>-9.4552059146680176E-2</v>
      </c>
      <c r="H438">
        <v>2.1035125680538589</v>
      </c>
      <c r="I438">
        <v>1.0810950695548487</v>
      </c>
      <c r="J438">
        <v>-1.3380892954675099</v>
      </c>
      <c r="K438">
        <v>-0.57215351548089444</v>
      </c>
      <c r="L438">
        <v>0.25751844566468041</v>
      </c>
      <c r="M438">
        <v>0.46307347056361531</v>
      </c>
      <c r="P438" s="16">
        <f t="shared" si="19"/>
        <v>3.972388923073087E-3</v>
      </c>
      <c r="Q438" s="16">
        <f t="shared" si="20"/>
        <v>3.9802893176339449E-3</v>
      </c>
    </row>
    <row r="439" spans="3:17" x14ac:dyDescent="0.55000000000000004">
      <c r="C439">
        <f t="shared" si="21"/>
        <v>433</v>
      </c>
      <c r="D439">
        <v>0.72876584971423741</v>
      </c>
      <c r="E439">
        <v>-0.27227563801397553</v>
      </c>
      <c r="F439">
        <v>-0.24603538949897583</v>
      </c>
      <c r="G439">
        <v>1.9037382070748754</v>
      </c>
      <c r="H439">
        <v>0.34541359350534157</v>
      </c>
      <c r="I439">
        <v>0.45948079890111904</v>
      </c>
      <c r="J439">
        <v>-1.3749137520702359</v>
      </c>
      <c r="K439">
        <v>0.31150952563107615</v>
      </c>
      <c r="L439">
        <v>-9.7076281127061667E-2</v>
      </c>
      <c r="M439">
        <v>-0.48081029728234503</v>
      </c>
      <c r="P439" s="16">
        <f t="shared" si="19"/>
        <v>7.9779640592974859E-3</v>
      </c>
      <c r="Q439" s="16">
        <f t="shared" si="20"/>
        <v>8.0098728137507624E-3</v>
      </c>
    </row>
    <row r="440" spans="3:17" x14ac:dyDescent="0.55000000000000004">
      <c r="C440">
        <f t="shared" si="21"/>
        <v>434</v>
      </c>
      <c r="D440">
        <v>-0.95661194355787249</v>
      </c>
      <c r="E440">
        <v>1.6382736920509029</v>
      </c>
      <c r="F440">
        <v>-1.413436824733719</v>
      </c>
      <c r="G440">
        <v>0.76347332924049149</v>
      </c>
      <c r="H440">
        <v>-5.2897340522074919E-2</v>
      </c>
      <c r="I440">
        <v>-1.1557897656888959E-2</v>
      </c>
      <c r="J440">
        <v>0.61079055447419317</v>
      </c>
      <c r="K440">
        <v>1.2443844367583834</v>
      </c>
      <c r="L440">
        <v>0.46563006051418526</v>
      </c>
      <c r="M440">
        <v>0.2911563873071904</v>
      </c>
      <c r="P440" s="16">
        <f t="shared" si="19"/>
        <v>-6.6178357801805632E-3</v>
      </c>
      <c r="Q440" s="16">
        <f t="shared" si="20"/>
        <v>-6.5959861306740253E-3</v>
      </c>
    </row>
    <row r="441" spans="3:17" x14ac:dyDescent="0.55000000000000004">
      <c r="C441">
        <f t="shared" si="21"/>
        <v>435</v>
      </c>
      <c r="D441">
        <v>-0.24756449181971274</v>
      </c>
      <c r="E441">
        <v>0.55044459608907836</v>
      </c>
      <c r="F441">
        <v>-0.27537844848590037</v>
      </c>
      <c r="G441">
        <v>-0.40450880007734902</v>
      </c>
      <c r="H441">
        <v>2.2251652290552251</v>
      </c>
      <c r="I441">
        <v>-0.21065480074938522</v>
      </c>
      <c r="J441">
        <v>-0.28349680583589831</v>
      </c>
      <c r="K441">
        <v>-0.63527768269067042</v>
      </c>
      <c r="L441">
        <v>-4.4371894940881638E-2</v>
      </c>
      <c r="M441">
        <v>0.84924270229898191</v>
      </c>
      <c r="P441" s="16">
        <f t="shared" si="19"/>
        <v>-4.7730472324189368E-4</v>
      </c>
      <c r="Q441" s="16">
        <f t="shared" si="20"/>
        <v>-4.7719083146358088E-4</v>
      </c>
    </row>
    <row r="442" spans="3:17" x14ac:dyDescent="0.55000000000000004">
      <c r="C442">
        <f t="shared" si="21"/>
        <v>436</v>
      </c>
      <c r="D442">
        <v>-6.5477505660389165E-2</v>
      </c>
      <c r="E442">
        <v>1.0272507450465449</v>
      </c>
      <c r="F442">
        <v>-0.21481488527836343</v>
      </c>
      <c r="G442">
        <v>-1.8864627568795447</v>
      </c>
      <c r="H442">
        <v>-0.28875054050191756</v>
      </c>
      <c r="I442">
        <v>0.43791855914155348</v>
      </c>
      <c r="J442">
        <v>-0.54464158056317757</v>
      </c>
      <c r="K442">
        <v>0.10356515615577833</v>
      </c>
      <c r="L442">
        <v>-0.68608487266804286</v>
      </c>
      <c r="M442">
        <v>0.33227723146531973</v>
      </c>
      <c r="P442" s="16">
        <f t="shared" si="19"/>
        <v>1.099614833883303E-3</v>
      </c>
      <c r="Q442" s="16">
        <f t="shared" si="20"/>
        <v>1.1002196319360724E-3</v>
      </c>
    </row>
    <row r="443" spans="3:17" x14ac:dyDescent="0.55000000000000004">
      <c r="C443">
        <f t="shared" si="21"/>
        <v>437</v>
      </c>
      <c r="D443">
        <v>-0.4275298080963133</v>
      </c>
      <c r="E443">
        <v>-1.436240320190552</v>
      </c>
      <c r="F443">
        <v>0.10469127860035353</v>
      </c>
      <c r="G443">
        <v>-0.68101907463050171</v>
      </c>
      <c r="H443">
        <v>-1.0947814246432297</v>
      </c>
      <c r="I443">
        <v>1.2946027954796606</v>
      </c>
      <c r="J443">
        <v>1.1007486120122625</v>
      </c>
      <c r="K443">
        <v>0.88707958299646739</v>
      </c>
      <c r="L443">
        <v>0.77065689942974025</v>
      </c>
      <c r="M443">
        <v>0.27739234571272714</v>
      </c>
      <c r="P443" s="16">
        <f t="shared" si="19"/>
        <v>-2.0358500801982652E-3</v>
      </c>
      <c r="Q443" s="16">
        <f t="shared" si="20"/>
        <v>-2.0337791430347085E-3</v>
      </c>
    </row>
    <row r="444" spans="3:17" x14ac:dyDescent="0.55000000000000004">
      <c r="C444">
        <f t="shared" si="21"/>
        <v>438</v>
      </c>
      <c r="D444">
        <v>-0.10656693044120519</v>
      </c>
      <c r="E444">
        <v>5.8534150465370756E-2</v>
      </c>
      <c r="F444">
        <v>1.3319201327402941</v>
      </c>
      <c r="G444">
        <v>-0.81441230691941024</v>
      </c>
      <c r="H444">
        <v>-0.25063801336697683</v>
      </c>
      <c r="I444">
        <v>0.13397682835440614</v>
      </c>
      <c r="J444">
        <v>0.3911290994796171</v>
      </c>
      <c r="K444">
        <v>-1.6138448527024691</v>
      </c>
      <c r="L444">
        <v>0.36373998103989225</v>
      </c>
      <c r="M444">
        <v>-8.1855885017414434E-2</v>
      </c>
      <c r="P444" s="16">
        <f t="shared" si="19"/>
        <v>7.4376997701253785E-4</v>
      </c>
      <c r="Q444" s="16">
        <f t="shared" si="20"/>
        <v>7.4404664248950425E-4</v>
      </c>
    </row>
    <row r="445" spans="3:17" x14ac:dyDescent="0.55000000000000004">
      <c r="C445">
        <f t="shared" si="21"/>
        <v>439</v>
      </c>
      <c r="D445">
        <v>0.9690009934530226</v>
      </c>
      <c r="E445">
        <v>0.25525644662016272</v>
      </c>
      <c r="F445">
        <v>0.73717651529591</v>
      </c>
      <c r="G445">
        <v>-0.66091046528131792</v>
      </c>
      <c r="H445">
        <v>1.16963601687666</v>
      </c>
      <c r="I445">
        <v>-0.32114704139027217</v>
      </c>
      <c r="J445">
        <v>-0.83700606352212858</v>
      </c>
      <c r="K445">
        <v>0.35528711971627364</v>
      </c>
      <c r="L445">
        <v>5.1286381137189679E-3</v>
      </c>
      <c r="M445">
        <v>0.93783704374671772</v>
      </c>
      <c r="P445" s="16">
        <f t="shared" si="19"/>
        <v>1.0058461432893425E-2</v>
      </c>
      <c r="Q445" s="16">
        <f t="shared" si="20"/>
        <v>1.0109217790307712E-2</v>
      </c>
    </row>
    <row r="446" spans="3:17" x14ac:dyDescent="0.55000000000000004">
      <c r="C446">
        <f t="shared" si="21"/>
        <v>440</v>
      </c>
      <c r="D446">
        <v>-0.24179046056443362</v>
      </c>
      <c r="E446">
        <v>0.48130535307583261</v>
      </c>
      <c r="F446">
        <v>0.11214940074014228</v>
      </c>
      <c r="G446">
        <v>-0.37766780997658123</v>
      </c>
      <c r="H446">
        <v>0.42272666598660247</v>
      </c>
      <c r="I446">
        <v>0.6002286101405776</v>
      </c>
      <c r="J446">
        <v>-1.0806175728617156</v>
      </c>
      <c r="K446">
        <v>0.15328296570287767</v>
      </c>
      <c r="L446">
        <v>-1.3787866628493144</v>
      </c>
      <c r="M446">
        <v>-0.42549620363298851</v>
      </c>
      <c r="P446" s="16">
        <f t="shared" si="19"/>
        <v>-4.2730014574872302E-4</v>
      </c>
      <c r="Q446" s="16">
        <f t="shared" si="20"/>
        <v>-4.2720886604319386E-4</v>
      </c>
    </row>
    <row r="447" spans="3:17" x14ac:dyDescent="0.55000000000000004">
      <c r="C447">
        <f t="shared" si="21"/>
        <v>441</v>
      </c>
      <c r="D447">
        <v>1.3440617513230178</v>
      </c>
      <c r="E447">
        <v>3.3039087784265127E-2</v>
      </c>
      <c r="F447">
        <v>3.5471379465240447</v>
      </c>
      <c r="G447">
        <v>-0.48146050109675348</v>
      </c>
      <c r="H447">
        <v>0.91208963142969002</v>
      </c>
      <c r="I447">
        <v>1.033122430282033</v>
      </c>
      <c r="J447">
        <v>-0.49817261940998681</v>
      </c>
      <c r="K447">
        <v>-0.77543459672482906</v>
      </c>
      <c r="L447">
        <v>-0.62346271601079284</v>
      </c>
      <c r="M447">
        <v>-2.3312051032431231</v>
      </c>
      <c r="P447" s="16">
        <f t="shared" si="19"/>
        <v>1.3306582875674027E-2</v>
      </c>
      <c r="Q447" s="16">
        <f t="shared" si="20"/>
        <v>1.3395509448085319E-2</v>
      </c>
    </row>
    <row r="448" spans="3:17" x14ac:dyDescent="0.55000000000000004">
      <c r="C448">
        <f t="shared" si="21"/>
        <v>442</v>
      </c>
      <c r="D448">
        <v>1.9413045313580731E-2</v>
      </c>
      <c r="E448">
        <v>0.11775457345049642</v>
      </c>
      <c r="F448">
        <v>7.4642872096179175E-2</v>
      </c>
      <c r="G448">
        <v>-0.48985230214620007</v>
      </c>
      <c r="H448">
        <v>0.32449670720409368</v>
      </c>
      <c r="I448">
        <v>-2.0127897456699029</v>
      </c>
      <c r="J448">
        <v>0.37787822157378748</v>
      </c>
      <c r="K448">
        <v>2.4250431527108298</v>
      </c>
      <c r="L448">
        <v>0.34722930055013418</v>
      </c>
      <c r="M448">
        <v>0.45755515054795581</v>
      </c>
      <c r="P448" s="16">
        <f t="shared" si="19"/>
        <v>1.8347885707304602E-3</v>
      </c>
      <c r="Q448" s="16">
        <f t="shared" si="20"/>
        <v>1.8364728252062701E-3</v>
      </c>
    </row>
    <row r="449" spans="3:17" x14ac:dyDescent="0.55000000000000004">
      <c r="C449">
        <f t="shared" si="21"/>
        <v>443</v>
      </c>
      <c r="D449">
        <v>-1.7733515638481583</v>
      </c>
      <c r="E449">
        <v>-1.1478176588791251</v>
      </c>
      <c r="F449">
        <v>1.0864112460808621</v>
      </c>
      <c r="G449">
        <v>-0.92099782010856468</v>
      </c>
      <c r="H449">
        <v>7.2812714811329393E-2</v>
      </c>
      <c r="I449">
        <v>0.50567687210118351</v>
      </c>
      <c r="J449">
        <v>0.93520129233056493</v>
      </c>
      <c r="K449">
        <v>0.16726736722063928</v>
      </c>
      <c r="L449">
        <v>0.50843446019821248</v>
      </c>
      <c r="M449">
        <v>-1.3192282111256088</v>
      </c>
      <c r="P449" s="16">
        <f t="shared" si="19"/>
        <v>-1.3691008374667E-2</v>
      </c>
      <c r="Q449" s="16">
        <f t="shared" si="20"/>
        <v>-1.3597712775112458E-2</v>
      </c>
    </row>
    <row r="450" spans="3:17" x14ac:dyDescent="0.55000000000000004">
      <c r="C450">
        <f t="shared" si="21"/>
        <v>444</v>
      </c>
      <c r="D450">
        <v>-0.7008854686990863</v>
      </c>
      <c r="E450">
        <v>0.45233620383580825</v>
      </c>
      <c r="F450">
        <v>0.34122449529163179</v>
      </c>
      <c r="G450">
        <v>-1.0672457521209251</v>
      </c>
      <c r="H450">
        <v>0.78713153791224122</v>
      </c>
      <c r="I450">
        <v>-0.10727961591058088</v>
      </c>
      <c r="J450">
        <v>-0.95068166988698788</v>
      </c>
      <c r="K450">
        <v>-0.58978109194934691</v>
      </c>
      <c r="L450">
        <v>1.7744585503234618</v>
      </c>
      <c r="M450">
        <v>-1.3161815741784366</v>
      </c>
      <c r="P450" s="16">
        <f t="shared" si="19"/>
        <v>-4.4031795437010496E-3</v>
      </c>
      <c r="Q450" s="16">
        <f t="shared" si="20"/>
        <v>-4.3934997611391191E-3</v>
      </c>
    </row>
    <row r="451" spans="3:17" x14ac:dyDescent="0.55000000000000004">
      <c r="C451">
        <f t="shared" si="21"/>
        <v>445</v>
      </c>
      <c r="D451">
        <v>-0.99624455283819247</v>
      </c>
      <c r="E451">
        <v>-0.10996272622413573</v>
      </c>
      <c r="F451">
        <v>0.90846513569037035</v>
      </c>
      <c r="G451">
        <v>0.42334726422448044</v>
      </c>
      <c r="H451">
        <v>-0.30454158572504642</v>
      </c>
      <c r="I451">
        <v>8.327489735400169E-2</v>
      </c>
      <c r="J451">
        <v>-0.69096828346554029</v>
      </c>
      <c r="K451">
        <v>1.1450453937474223</v>
      </c>
      <c r="L451">
        <v>0.44496941934871886</v>
      </c>
      <c r="M451">
        <v>-1.0854234493235255</v>
      </c>
      <c r="P451" s="16">
        <f t="shared" si="19"/>
        <v>-6.9610642447307629E-3</v>
      </c>
      <c r="Q451" s="16">
        <f t="shared" si="20"/>
        <v>-6.9368921573595976E-3</v>
      </c>
    </row>
    <row r="452" spans="3:17" x14ac:dyDescent="0.55000000000000004">
      <c r="C452">
        <f t="shared" si="21"/>
        <v>446</v>
      </c>
      <c r="D452">
        <v>0.58097858061088981</v>
      </c>
      <c r="E452">
        <v>3.3480382949202578</v>
      </c>
      <c r="F452">
        <v>-0.66238414182220418</v>
      </c>
      <c r="G452">
        <v>4.0814970643868249E-2</v>
      </c>
      <c r="H452">
        <v>-0.69827478282176458</v>
      </c>
      <c r="I452">
        <v>1.6159096973760927</v>
      </c>
      <c r="J452">
        <v>-0.18939753242049162</v>
      </c>
      <c r="K452">
        <v>-0.50637063450734132</v>
      </c>
      <c r="L452">
        <v>0.55626768132721893</v>
      </c>
      <c r="M452">
        <v>6.0003895790301957E-2</v>
      </c>
      <c r="P452" s="16">
        <f t="shared" si="19"/>
        <v>6.6980887653032249E-3</v>
      </c>
      <c r="Q452" s="16">
        <f t="shared" si="20"/>
        <v>6.720571130118147E-3</v>
      </c>
    </row>
    <row r="453" spans="3:17" x14ac:dyDescent="0.55000000000000004">
      <c r="C453">
        <f t="shared" si="21"/>
        <v>447</v>
      </c>
      <c r="D453">
        <v>0.7240115497738957</v>
      </c>
      <c r="E453">
        <v>-0.81543035894759208</v>
      </c>
      <c r="F453">
        <v>6.3307685839429653E-2</v>
      </c>
      <c r="G453">
        <v>-0.35612063192169563</v>
      </c>
      <c r="H453">
        <v>-0.82229483923482738</v>
      </c>
      <c r="I453">
        <v>0.21870602138886147</v>
      </c>
      <c r="J453">
        <v>-2.1988327290033003</v>
      </c>
      <c r="K453">
        <v>-2.2216018653659986</v>
      </c>
      <c r="L453">
        <v>2.2502765652201218</v>
      </c>
      <c r="M453">
        <v>-0.92980272458649993</v>
      </c>
      <c r="P453" s="16">
        <f t="shared" si="19"/>
        <v>7.9367906140420177E-3</v>
      </c>
      <c r="Q453" s="16">
        <f t="shared" si="20"/>
        <v>7.9683704288393553E-3</v>
      </c>
    </row>
    <row r="454" spans="3:17" x14ac:dyDescent="0.55000000000000004">
      <c r="C454">
        <f t="shared" si="21"/>
        <v>448</v>
      </c>
      <c r="D454">
        <v>0.54493428482746542</v>
      </c>
      <c r="E454">
        <v>1.2607072030895139</v>
      </c>
      <c r="F454">
        <v>-0.34426824760998975</v>
      </c>
      <c r="G454">
        <v>-1.2396599748332287</v>
      </c>
      <c r="H454">
        <v>-1.8548752241453663</v>
      </c>
      <c r="I454">
        <v>0.34974630761260317</v>
      </c>
      <c r="J454">
        <v>-1.7145088835889613</v>
      </c>
      <c r="K454">
        <v>-1.2111353349097123</v>
      </c>
      <c r="L454">
        <v>-1.2685560998388661</v>
      </c>
      <c r="M454">
        <v>-0.98599089502170401</v>
      </c>
      <c r="P454" s="16">
        <f t="shared" ref="P454:P517" si="22">$P$1*1/12+$P$2*SQRT(1/12)*INDEX(D454:M454,1,$P$3)</f>
        <v>6.3859360072035668E-3</v>
      </c>
      <c r="Q454" s="16">
        <f t="shared" si="20"/>
        <v>6.4063695691973788E-3</v>
      </c>
    </row>
    <row r="455" spans="3:17" x14ac:dyDescent="0.55000000000000004">
      <c r="C455">
        <f t="shared" si="21"/>
        <v>449</v>
      </c>
      <c r="D455">
        <v>-1.43881221526003</v>
      </c>
      <c r="E455">
        <v>-0.41127485432690991</v>
      </c>
      <c r="F455">
        <v>0.8238806988393208</v>
      </c>
      <c r="G455">
        <v>-2.0064946355218494</v>
      </c>
      <c r="H455">
        <v>-2.5047543150312155</v>
      </c>
      <c r="I455">
        <v>-0.94470571944426862</v>
      </c>
      <c r="J455">
        <v>-0.24624867149918783</v>
      </c>
      <c r="K455">
        <v>1.4763713288364735</v>
      </c>
      <c r="L455">
        <v>-1.0309842617697966</v>
      </c>
      <c r="M455">
        <v>-1.4279292594563862</v>
      </c>
      <c r="P455" s="16">
        <f t="shared" si="22"/>
        <v>-1.0793812630238831E-2</v>
      </c>
      <c r="Q455" s="16">
        <f t="shared" ref="Q455:Q518" si="23">EXP(P455)-1</f>
        <v>-1.0735768461695994E-2</v>
      </c>
    </row>
    <row r="456" spans="3:17" x14ac:dyDescent="0.55000000000000004">
      <c r="C456">
        <f t="shared" ref="C456:C519" si="24">C455+1</f>
        <v>450</v>
      </c>
      <c r="D456">
        <v>8.5716477514511599E-2</v>
      </c>
      <c r="E456">
        <v>0.26437401882646688</v>
      </c>
      <c r="F456">
        <v>-0.18332929152350691</v>
      </c>
      <c r="G456">
        <v>-2.6149531104807354E-2</v>
      </c>
      <c r="H456">
        <v>-0.22575499068403618</v>
      </c>
      <c r="I456">
        <v>9.3115345688894846E-2</v>
      </c>
      <c r="J456">
        <v>-0.87915191912300827</v>
      </c>
      <c r="K456">
        <v>-0.86882880892985881</v>
      </c>
      <c r="L456">
        <v>-0.14691110857109377</v>
      </c>
      <c r="M456">
        <v>1.3897051320918126</v>
      </c>
      <c r="P456" s="16">
        <f t="shared" si="22"/>
        <v>2.4089931371715132E-3</v>
      </c>
      <c r="Q456" s="16">
        <f t="shared" si="23"/>
        <v>2.4118970925401939E-3</v>
      </c>
    </row>
    <row r="457" spans="3:17" x14ac:dyDescent="0.55000000000000004">
      <c r="C457">
        <f t="shared" si="24"/>
        <v>451</v>
      </c>
      <c r="D457">
        <v>1.720834566772929</v>
      </c>
      <c r="E457">
        <v>2.3483532048764166</v>
      </c>
      <c r="F457">
        <v>-1.8365062439716469</v>
      </c>
      <c r="G457">
        <v>-1.4184981991125631</v>
      </c>
      <c r="H457">
        <v>0.19694773688354822</v>
      </c>
      <c r="I457">
        <v>-0.92823709701699653</v>
      </c>
      <c r="J457">
        <v>-2.0919956865785858</v>
      </c>
      <c r="K457">
        <v>-0.73871377453463405</v>
      </c>
      <c r="L457">
        <v>-0.14511633667986476</v>
      </c>
      <c r="M457">
        <v>1.3442520840443637</v>
      </c>
      <c r="P457" s="16">
        <f t="shared" si="22"/>
        <v>1.6569531172024116E-2</v>
      </c>
      <c r="Q457" s="16">
        <f t="shared" si="23"/>
        <v>1.6707567197186579E-2</v>
      </c>
    </row>
    <row r="458" spans="3:17" x14ac:dyDescent="0.55000000000000004">
      <c r="C458">
        <f t="shared" si="24"/>
        <v>452</v>
      </c>
      <c r="D458">
        <v>0.12634982978380621</v>
      </c>
      <c r="E458">
        <v>2.2301552954749226</v>
      </c>
      <c r="F458">
        <v>0.97439418721791593</v>
      </c>
      <c r="G458">
        <v>0.23013227530930111</v>
      </c>
      <c r="H458">
        <v>-0.13928195942637225</v>
      </c>
      <c r="I458">
        <v>0.75271079382195227</v>
      </c>
      <c r="J458">
        <v>0.2997294426766422</v>
      </c>
      <c r="K458">
        <v>-0.75081513857575111</v>
      </c>
      <c r="L458">
        <v>-0.86029562423721428</v>
      </c>
      <c r="M458">
        <v>-1.5979646460736572</v>
      </c>
      <c r="P458" s="16">
        <f t="shared" si="22"/>
        <v>2.7608882902328252E-3</v>
      </c>
      <c r="Q458" s="16">
        <f t="shared" si="23"/>
        <v>2.7647030522111038E-3</v>
      </c>
    </row>
    <row r="459" spans="3:17" x14ac:dyDescent="0.55000000000000004">
      <c r="C459">
        <f t="shared" si="24"/>
        <v>453</v>
      </c>
      <c r="D459">
        <v>5.7305012195432783E-2</v>
      </c>
      <c r="E459">
        <v>-7.6452606015295577E-2</v>
      </c>
      <c r="F459">
        <v>-2.3546845049437576E-2</v>
      </c>
      <c r="G459">
        <v>0.91540412840405982</v>
      </c>
      <c r="H459">
        <v>1.2900964055278579</v>
      </c>
      <c r="I459">
        <v>0.48655251142769929</v>
      </c>
      <c r="J459">
        <v>-0.58103330859005653</v>
      </c>
      <c r="K459">
        <v>1.1353084108353464</v>
      </c>
      <c r="L459">
        <v>0.17443196523689111</v>
      </c>
      <c r="M459">
        <v>1.2606399829892934</v>
      </c>
      <c r="P459" s="16">
        <f t="shared" si="22"/>
        <v>2.1629426299208851E-3</v>
      </c>
      <c r="Q459" s="16">
        <f t="shared" si="23"/>
        <v>2.1652834777332597E-3</v>
      </c>
    </row>
    <row r="460" spans="3:17" x14ac:dyDescent="0.55000000000000004">
      <c r="C460">
        <f t="shared" si="24"/>
        <v>454</v>
      </c>
      <c r="D460">
        <v>-1.5090090422188702</v>
      </c>
      <c r="E460">
        <v>-1.24617608421702</v>
      </c>
      <c r="F460">
        <v>0.16130988658600451</v>
      </c>
      <c r="G460">
        <v>0.78692124151271681</v>
      </c>
      <c r="H460">
        <v>0.53364672334517571</v>
      </c>
      <c r="I460">
        <v>-6.5256111607833178E-2</v>
      </c>
      <c r="J460">
        <v>-0.29191196174217016</v>
      </c>
      <c r="K460">
        <v>-1.8884909243201806</v>
      </c>
      <c r="L460">
        <v>0.47324447501281786</v>
      </c>
      <c r="M460">
        <v>-2.2326470944313091E-2</v>
      </c>
      <c r="P460" s="16">
        <f t="shared" si="22"/>
        <v>-1.1401734984352992E-2</v>
      </c>
      <c r="Q460" s="16">
        <f t="shared" si="23"/>
        <v>-1.133698153822349E-2</v>
      </c>
    </row>
    <row r="461" spans="3:17" x14ac:dyDescent="0.55000000000000004">
      <c r="C461">
        <f t="shared" si="24"/>
        <v>455</v>
      </c>
      <c r="D461">
        <v>0.31199367249760313</v>
      </c>
      <c r="E461">
        <v>0.72864634824183583</v>
      </c>
      <c r="F461">
        <v>1.5484677576258483</v>
      </c>
      <c r="G461">
        <v>-2.2469173202714869</v>
      </c>
      <c r="H461">
        <v>-1.0486830064851165</v>
      </c>
      <c r="I461">
        <v>0.96020843822426039</v>
      </c>
      <c r="J461">
        <v>-1.5234385776863044</v>
      </c>
      <c r="K461">
        <v>1.1611462554362479</v>
      </c>
      <c r="L461">
        <v>1.3298999889476242</v>
      </c>
      <c r="M461">
        <v>1.5445076417628942</v>
      </c>
      <c r="P461" s="16">
        <f t="shared" si="22"/>
        <v>4.3686111286959329E-3</v>
      </c>
      <c r="Q461" s="16">
        <f t="shared" si="23"/>
        <v>4.3781674211338384E-3</v>
      </c>
    </row>
    <row r="462" spans="3:17" x14ac:dyDescent="0.55000000000000004">
      <c r="C462">
        <f t="shared" si="24"/>
        <v>456</v>
      </c>
      <c r="D462">
        <v>1.2632839685964445</v>
      </c>
      <c r="E462">
        <v>-0.75358176714676051</v>
      </c>
      <c r="F462">
        <v>2.2447584936741904</v>
      </c>
      <c r="G462">
        <v>-1.6927865325827407</v>
      </c>
      <c r="H462">
        <v>-0.16897934473921214</v>
      </c>
      <c r="I462">
        <v>-1.0656962748007361</v>
      </c>
      <c r="J462">
        <v>2.4198376994424557</v>
      </c>
      <c r="K462">
        <v>-0.91987603611336333</v>
      </c>
      <c r="L462">
        <v>1.7825546607424994</v>
      </c>
      <c r="M462">
        <v>-0.21697537097140762</v>
      </c>
      <c r="P462" s="16">
        <f t="shared" si="22"/>
        <v>1.2607026756648106E-2</v>
      </c>
      <c r="Q462" s="16">
        <f t="shared" si="23"/>
        <v>1.2686830327766074E-2</v>
      </c>
    </row>
    <row r="463" spans="3:17" x14ac:dyDescent="0.55000000000000004">
      <c r="C463">
        <f t="shared" si="24"/>
        <v>457</v>
      </c>
      <c r="D463">
        <v>-0.77396494235033142</v>
      </c>
      <c r="E463">
        <v>1.5580445131574083</v>
      </c>
      <c r="F463">
        <v>2.3843710059687391</v>
      </c>
      <c r="G463">
        <v>1.5077639604565405</v>
      </c>
      <c r="H463">
        <v>-1.0973595993847853</v>
      </c>
      <c r="I463">
        <v>0.67600188558800534</v>
      </c>
      <c r="J463">
        <v>-0.3272357864320295</v>
      </c>
      <c r="K463">
        <v>-0.43562240457797591</v>
      </c>
      <c r="L463">
        <v>-1.3897887796594</v>
      </c>
      <c r="M463">
        <v>1.2280566266147392</v>
      </c>
      <c r="P463" s="16">
        <f t="shared" si="22"/>
        <v>-5.0360663504727876E-3</v>
      </c>
      <c r="Q463" s="16">
        <f t="shared" si="23"/>
        <v>-5.0234066289778223E-3</v>
      </c>
    </row>
    <row r="464" spans="3:17" x14ac:dyDescent="0.55000000000000004">
      <c r="C464">
        <f t="shared" si="24"/>
        <v>458</v>
      </c>
      <c r="D464">
        <v>-0.11640255838086334</v>
      </c>
      <c r="E464">
        <v>0.30238167275455974</v>
      </c>
      <c r="F464">
        <v>0.16053443219241892</v>
      </c>
      <c r="G464">
        <v>-0.29018279165075983</v>
      </c>
      <c r="H464">
        <v>-0.97520991584092975</v>
      </c>
      <c r="I464">
        <v>-0.33573450911813046</v>
      </c>
      <c r="J464">
        <v>-2.1131975658246982</v>
      </c>
      <c r="K464">
        <v>0.10838667235884207</v>
      </c>
      <c r="L464">
        <v>-1.0555739974296194</v>
      </c>
      <c r="M464">
        <v>2.2978465802428789</v>
      </c>
      <c r="P464" s="16">
        <f t="shared" si="22"/>
        <v>6.5859094043337822E-4</v>
      </c>
      <c r="Q464" s="16">
        <f t="shared" si="23"/>
        <v>6.5880785906435868E-4</v>
      </c>
    </row>
    <row r="465" spans="3:17" x14ac:dyDescent="0.55000000000000004">
      <c r="C465">
        <f t="shared" si="24"/>
        <v>459</v>
      </c>
      <c r="D465">
        <v>1.0304417464569069</v>
      </c>
      <c r="E465">
        <v>-1.473646612935676E-4</v>
      </c>
      <c r="F465">
        <v>-1.0384185096311778</v>
      </c>
      <c r="G465">
        <v>-1.4932687136129645</v>
      </c>
      <c r="H465">
        <v>4.152231486253825E-4</v>
      </c>
      <c r="I465">
        <v>-9.8607622139857187E-2</v>
      </c>
      <c r="J465">
        <v>-0.9849699828578482</v>
      </c>
      <c r="K465">
        <v>-0.67650077662980523</v>
      </c>
      <c r="L465">
        <v>0.32805229526449337</v>
      </c>
      <c r="M465">
        <v>-0.35867549935412807</v>
      </c>
      <c r="P465" s="16">
        <f t="shared" si="22"/>
        <v>1.0590553962183514E-2</v>
      </c>
      <c r="Q465" s="16">
        <f t="shared" si="23"/>
        <v>1.0646832376529192E-2</v>
      </c>
    </row>
    <row r="466" spans="3:17" x14ac:dyDescent="0.55000000000000004">
      <c r="C466">
        <f t="shared" si="24"/>
        <v>460</v>
      </c>
      <c r="D466">
        <v>-0.62362125508629751</v>
      </c>
      <c r="E466">
        <v>0.56341892079004752</v>
      </c>
      <c r="F466">
        <v>-0.45027151556698364</v>
      </c>
      <c r="G466">
        <v>-0.29691238416853222</v>
      </c>
      <c r="H466">
        <v>0.87224851815016335</v>
      </c>
      <c r="I466">
        <v>0.4761978597494218</v>
      </c>
      <c r="J466">
        <v>-1.215480855590312</v>
      </c>
      <c r="K466">
        <v>0.24026191937141667</v>
      </c>
      <c r="L466">
        <v>0.25105246496073674</v>
      </c>
      <c r="M466">
        <v>0.42650420738853662</v>
      </c>
      <c r="P466" s="16">
        <f t="shared" si="22"/>
        <v>-3.7340518257800237E-3</v>
      </c>
      <c r="Q466" s="16">
        <f t="shared" si="23"/>
        <v>-3.7270889235698768E-3</v>
      </c>
    </row>
    <row r="467" spans="3:17" x14ac:dyDescent="0.55000000000000004">
      <c r="C467">
        <f t="shared" si="24"/>
        <v>461</v>
      </c>
      <c r="D467">
        <v>-2.127025914121397</v>
      </c>
      <c r="E467">
        <v>1.0383997851313771</v>
      </c>
      <c r="F467">
        <v>0.17406464137517005</v>
      </c>
      <c r="G467">
        <v>-0.24986346477914115</v>
      </c>
      <c r="H467">
        <v>-0.93742875249356949</v>
      </c>
      <c r="I467">
        <v>1.920238486293385</v>
      </c>
      <c r="J467">
        <v>1.4292241857950618</v>
      </c>
      <c r="K467">
        <v>0.15974356718966617</v>
      </c>
      <c r="L467">
        <v>-0.85559999565764733</v>
      </c>
      <c r="M467">
        <v>-9.7429744339861707E-2</v>
      </c>
      <c r="P467" s="16">
        <f t="shared" si="22"/>
        <v>-1.6753918094702804E-2</v>
      </c>
      <c r="Q467" s="16">
        <f t="shared" si="23"/>
        <v>-1.6614351723778564E-2</v>
      </c>
    </row>
    <row r="468" spans="3:17" x14ac:dyDescent="0.55000000000000004">
      <c r="C468">
        <f t="shared" si="24"/>
        <v>462</v>
      </c>
      <c r="D468">
        <v>-1.0872138073051925</v>
      </c>
      <c r="E468">
        <v>1.2033407636174982</v>
      </c>
      <c r="F468">
        <v>-2.0602076128401765</v>
      </c>
      <c r="G468">
        <v>-0.86439845633501011</v>
      </c>
      <c r="H468">
        <v>1.2320662165775749</v>
      </c>
      <c r="I468">
        <v>0.87166063016868101</v>
      </c>
      <c r="J468">
        <v>0.56681726763615736</v>
      </c>
      <c r="K468">
        <v>0.61984714141498842</v>
      </c>
      <c r="L468">
        <v>0.65454590455091166</v>
      </c>
      <c r="M468">
        <v>-0.59813499146114379</v>
      </c>
      <c r="P468" s="16">
        <f t="shared" si="22"/>
        <v>-7.7488810980482926E-3</v>
      </c>
      <c r="Q468" s="16">
        <f t="shared" si="23"/>
        <v>-7.7189359160511062E-3</v>
      </c>
    </row>
    <row r="469" spans="3:17" x14ac:dyDescent="0.55000000000000004">
      <c r="C469">
        <f t="shared" si="24"/>
        <v>463</v>
      </c>
      <c r="D469">
        <v>1.2072143678744818</v>
      </c>
      <c r="E469">
        <v>0.46142682410802172</v>
      </c>
      <c r="F469">
        <v>-0.14570114865532574</v>
      </c>
      <c r="G469">
        <v>0.60430592279617423</v>
      </c>
      <c r="H469">
        <v>-2.5957435561298903</v>
      </c>
      <c r="I469">
        <v>-0.70391216533648449</v>
      </c>
      <c r="J469">
        <v>-0.138739280716031</v>
      </c>
      <c r="K469">
        <v>-1.1187686654139495</v>
      </c>
      <c r="L469">
        <v>0.70053837012117071</v>
      </c>
      <c r="M469">
        <v>8.2557961773337845E-4</v>
      </c>
      <c r="P469" s="16">
        <f t="shared" si="22"/>
        <v>1.2121449770595405E-2</v>
      </c>
      <c r="Q469" s="16">
        <f t="shared" si="23"/>
        <v>1.219521227774556E-2</v>
      </c>
    </row>
    <row r="470" spans="3:17" x14ac:dyDescent="0.55000000000000004">
      <c r="C470">
        <f t="shared" si="24"/>
        <v>464</v>
      </c>
      <c r="D470">
        <v>0.70952482818386975</v>
      </c>
      <c r="E470">
        <v>-0.34419745303935484</v>
      </c>
      <c r="F470">
        <v>0.52920192359533069</v>
      </c>
      <c r="G470">
        <v>-0.25599526923702076</v>
      </c>
      <c r="H470">
        <v>-0.16081703554312021</v>
      </c>
      <c r="I470">
        <v>2.2844268990801044</v>
      </c>
      <c r="J470">
        <v>0.74651428335356496</v>
      </c>
      <c r="K470">
        <v>0.3642593925796474</v>
      </c>
      <c r="L470">
        <v>-0.89754879656353803</v>
      </c>
      <c r="M470">
        <v>-0.4870298230570827</v>
      </c>
      <c r="P470" s="16">
        <f t="shared" si="22"/>
        <v>7.8113319248968686E-3</v>
      </c>
      <c r="Q470" s="16">
        <f t="shared" si="23"/>
        <v>7.841919970705824E-3</v>
      </c>
    </row>
    <row r="471" spans="3:17" x14ac:dyDescent="0.55000000000000004">
      <c r="C471">
        <f t="shared" si="24"/>
        <v>465</v>
      </c>
      <c r="D471">
        <v>0.27182715459187112</v>
      </c>
      <c r="E471">
        <v>-4.1006052215155339E-2</v>
      </c>
      <c r="F471">
        <v>0.44351293371252637</v>
      </c>
      <c r="G471">
        <v>-2.7575989152724467E-2</v>
      </c>
      <c r="H471">
        <v>-0.11017296434663865</v>
      </c>
      <c r="I471">
        <v>-0.74641112008530341</v>
      </c>
      <c r="J471">
        <v>2.0893106688835714</v>
      </c>
      <c r="K471">
        <v>0.14639900594693009</v>
      </c>
      <c r="L471">
        <v>0.82362332197465427</v>
      </c>
      <c r="M471">
        <v>0.66756285565044216</v>
      </c>
      <c r="P471" s="16">
        <f t="shared" si="22"/>
        <v>4.0207588798166684E-3</v>
      </c>
      <c r="Q471" s="16">
        <f t="shared" si="23"/>
        <v>4.0288529753012003E-3</v>
      </c>
    </row>
    <row r="472" spans="3:17" x14ac:dyDescent="0.55000000000000004">
      <c r="C472">
        <f t="shared" si="24"/>
        <v>466</v>
      </c>
      <c r="D472">
        <v>-0.34446659810373176</v>
      </c>
      <c r="E472">
        <v>-1.9159993159775135</v>
      </c>
      <c r="F472">
        <v>-1.2264778398256229</v>
      </c>
      <c r="G472">
        <v>0.11243250709631181</v>
      </c>
      <c r="H472">
        <v>0.16836765327689593</v>
      </c>
      <c r="I472">
        <v>-0.75428044733314414</v>
      </c>
      <c r="J472">
        <v>-0.15196241877641689</v>
      </c>
      <c r="K472">
        <v>-0.285689757112499</v>
      </c>
      <c r="L472">
        <v>0.628247863217127</v>
      </c>
      <c r="M472">
        <v>2.1453099657678467</v>
      </c>
      <c r="P472" s="16">
        <f t="shared" si="22"/>
        <v>-1.316501580463695E-3</v>
      </c>
      <c r="Q472" s="16">
        <f t="shared" si="23"/>
        <v>-1.3156353724211867E-3</v>
      </c>
    </row>
    <row r="473" spans="3:17" x14ac:dyDescent="0.55000000000000004">
      <c r="C473">
        <f t="shared" si="24"/>
        <v>467</v>
      </c>
      <c r="D473">
        <v>1.7116555937744025</v>
      </c>
      <c r="E473">
        <v>0.58808380995231024</v>
      </c>
      <c r="F473">
        <v>-1.7543557043896731</v>
      </c>
      <c r="G473">
        <v>0.76109345804124329</v>
      </c>
      <c r="H473">
        <v>1.2006530028692481</v>
      </c>
      <c r="I473">
        <v>-0.63051523748971583</v>
      </c>
      <c r="J473">
        <v>-1.0849203746899176</v>
      </c>
      <c r="K473">
        <v>-1.6823861410150502</v>
      </c>
      <c r="L473">
        <v>1.2078521627422969</v>
      </c>
      <c r="M473">
        <v>0.66936173903968987</v>
      </c>
      <c r="P473" s="16">
        <f t="shared" si="22"/>
        <v>1.6490038934050363E-2</v>
      </c>
      <c r="Q473" s="16">
        <f t="shared" si="23"/>
        <v>1.6626750049515637E-2</v>
      </c>
    </row>
    <row r="474" spans="3:17" x14ac:dyDescent="0.55000000000000004">
      <c r="C474">
        <f t="shared" si="24"/>
        <v>468</v>
      </c>
      <c r="D474">
        <v>-0.47157072352279683</v>
      </c>
      <c r="E474">
        <v>0.56365048745012047</v>
      </c>
      <c r="F474">
        <v>1.8023998357914111</v>
      </c>
      <c r="G474">
        <v>-0.54562468402525954</v>
      </c>
      <c r="H474">
        <v>1.3810291060290358</v>
      </c>
      <c r="I474">
        <v>-3.1034260103877753</v>
      </c>
      <c r="J474">
        <v>-1.5529072442977463</v>
      </c>
      <c r="K474">
        <v>-0.38001502804257564</v>
      </c>
      <c r="L474">
        <v>1.9883960595815058</v>
      </c>
      <c r="M474">
        <v>-0.27622389232568356</v>
      </c>
      <c r="P474" s="16">
        <f t="shared" si="22"/>
        <v>-2.4172555958508323E-3</v>
      </c>
      <c r="Q474" s="16">
        <f t="shared" si="23"/>
        <v>-2.4143363861753864E-3</v>
      </c>
    </row>
    <row r="475" spans="3:17" x14ac:dyDescent="0.55000000000000004">
      <c r="C475">
        <f t="shared" si="24"/>
        <v>469</v>
      </c>
      <c r="D475">
        <v>-1.5307742982497765</v>
      </c>
      <c r="E475">
        <v>-1.330646627615895</v>
      </c>
      <c r="F475">
        <v>0.2150802037422134</v>
      </c>
      <c r="G475">
        <v>1.2648930708551935</v>
      </c>
      <c r="H475">
        <v>0.96210336753783987</v>
      </c>
      <c r="I475">
        <v>-9.0130264478080493E-2</v>
      </c>
      <c r="J475">
        <v>0.73454327208200654</v>
      </c>
      <c r="K475">
        <v>-1.0017487569607164</v>
      </c>
      <c r="L475">
        <v>0.98611952437904149</v>
      </c>
      <c r="M475">
        <v>0.41146484204700273</v>
      </c>
      <c r="P475" s="16">
        <f t="shared" si="22"/>
        <v>-1.1590227630779364E-2</v>
      </c>
      <c r="Q475" s="16">
        <f t="shared" si="23"/>
        <v>-1.1523319684760391E-2</v>
      </c>
    </row>
    <row r="476" spans="3:17" x14ac:dyDescent="0.55000000000000004">
      <c r="C476">
        <f t="shared" si="24"/>
        <v>470</v>
      </c>
      <c r="D476">
        <v>1.9131378219169489E-2</v>
      </c>
      <c r="E476">
        <v>-0.75772903154627702</v>
      </c>
      <c r="F476">
        <v>2.3938992226881757</v>
      </c>
      <c r="G476">
        <v>1.2641114666630702</v>
      </c>
      <c r="H476">
        <v>0.49389861000738711</v>
      </c>
      <c r="I476">
        <v>-0.59244768361003664</v>
      </c>
      <c r="J476">
        <v>0.26464498438566103</v>
      </c>
      <c r="K476">
        <v>1.0664895946507751</v>
      </c>
      <c r="L476">
        <v>-0.52439031147762816</v>
      </c>
      <c r="M476">
        <v>-5.2249774072533318E-2</v>
      </c>
      <c r="P476" s="16">
        <f t="shared" si="22"/>
        <v>1.8323492621387574E-3</v>
      </c>
      <c r="Q476" s="16">
        <f t="shared" si="23"/>
        <v>1.8340290398710657E-3</v>
      </c>
    </row>
    <row r="477" spans="3:17" x14ac:dyDescent="0.55000000000000004">
      <c r="C477">
        <f t="shared" si="24"/>
        <v>471</v>
      </c>
      <c r="D477">
        <v>2.7404589454739739E-2</v>
      </c>
      <c r="E477">
        <v>-0.74384137991590715</v>
      </c>
      <c r="F477">
        <v>2.221137506273295</v>
      </c>
      <c r="G477">
        <v>0.4377608279812894</v>
      </c>
      <c r="H477">
        <v>0.46406843281221283</v>
      </c>
      <c r="I477">
        <v>-0.1720742654726311</v>
      </c>
      <c r="J477">
        <v>-1.204360386615279</v>
      </c>
      <c r="K477">
        <v>2.3107508664654403E-2</v>
      </c>
      <c r="L477">
        <v>-0.55761012671810617</v>
      </c>
      <c r="M477">
        <v>0.88741535834953689</v>
      </c>
      <c r="P477" s="16">
        <f t="shared" si="22"/>
        <v>1.9039973731475443E-3</v>
      </c>
      <c r="Q477" s="16">
        <f t="shared" si="23"/>
        <v>1.9058111270908729E-3</v>
      </c>
    </row>
    <row r="478" spans="3:17" x14ac:dyDescent="0.55000000000000004">
      <c r="C478">
        <f t="shared" si="24"/>
        <v>472</v>
      </c>
      <c r="D478">
        <v>-0.71187490230185169</v>
      </c>
      <c r="E478">
        <v>1.3682018903773978</v>
      </c>
      <c r="F478">
        <v>1.7213954741579969</v>
      </c>
      <c r="G478">
        <v>-0.28596746036303</v>
      </c>
      <c r="H478">
        <v>1.1267479492655086</v>
      </c>
      <c r="I478">
        <v>1.109548651545281</v>
      </c>
      <c r="J478">
        <v>-1.8136733325161318</v>
      </c>
      <c r="K478">
        <v>-0.27077323297135064</v>
      </c>
      <c r="L478">
        <v>-1.1682504574520491</v>
      </c>
      <c r="M478">
        <v>0.40220820099521704</v>
      </c>
      <c r="P478" s="16">
        <f t="shared" si="22"/>
        <v>-4.4983508304330209E-3</v>
      </c>
      <c r="Q478" s="16">
        <f t="shared" si="23"/>
        <v>-4.4882484040988935E-3</v>
      </c>
    </row>
    <row r="479" spans="3:17" x14ac:dyDescent="0.55000000000000004">
      <c r="C479">
        <f t="shared" si="24"/>
        <v>473</v>
      </c>
      <c r="D479">
        <v>1.7780090496536645</v>
      </c>
      <c r="E479">
        <v>-0.60372651117887155</v>
      </c>
      <c r="F479">
        <v>-0.78056143085637564</v>
      </c>
      <c r="G479">
        <v>0.57704018247638933</v>
      </c>
      <c r="H479">
        <v>-1.4991742315412495</v>
      </c>
      <c r="I479">
        <v>0.78460350197037254</v>
      </c>
      <c r="J479">
        <v>-1.9419922142063715</v>
      </c>
      <c r="K479">
        <v>-1.3598242496399071</v>
      </c>
      <c r="L479">
        <v>-8.5818977189559886E-2</v>
      </c>
      <c r="M479">
        <v>0.55077556218830392</v>
      </c>
      <c r="P479" s="16">
        <f t="shared" si="22"/>
        <v>1.7064676718253673E-2</v>
      </c>
      <c r="Q479" s="16">
        <f t="shared" si="23"/>
        <v>1.7211110074120795E-2</v>
      </c>
    </row>
    <row r="480" spans="3:17" x14ac:dyDescent="0.55000000000000004">
      <c r="C480">
        <f t="shared" si="24"/>
        <v>474</v>
      </c>
      <c r="D480">
        <v>-0.13913030340288593</v>
      </c>
      <c r="E480">
        <v>-0.29702022431382563</v>
      </c>
      <c r="F480">
        <v>0.11265572857236157</v>
      </c>
      <c r="G480">
        <v>-0.9447686929340241</v>
      </c>
      <c r="H480">
        <v>-1.8294407650533273</v>
      </c>
      <c r="I480">
        <v>1.2709918688004183</v>
      </c>
      <c r="J480">
        <v>0.77532352416220707</v>
      </c>
      <c r="K480">
        <v>1.1106106255620085</v>
      </c>
      <c r="L480">
        <v>-1.2338417758949618</v>
      </c>
      <c r="M480">
        <v>-2.0681197473197384</v>
      </c>
      <c r="P480" s="16">
        <f t="shared" si="22"/>
        <v>4.6176289483530948E-4</v>
      </c>
      <c r="Q480" s="16">
        <f t="shared" si="23"/>
        <v>4.6186952373261647E-4</v>
      </c>
    </row>
    <row r="481" spans="3:17" x14ac:dyDescent="0.55000000000000004">
      <c r="C481">
        <f t="shared" si="24"/>
        <v>475</v>
      </c>
      <c r="D481">
        <v>0.79229653340396189</v>
      </c>
      <c r="E481">
        <v>-0.1687090585725074</v>
      </c>
      <c r="F481">
        <v>-0.5409329410948347</v>
      </c>
      <c r="G481">
        <v>-0.57849009919127881</v>
      </c>
      <c r="H481">
        <v>1.1070222243106362</v>
      </c>
      <c r="I481">
        <v>0.8747518539555541</v>
      </c>
      <c r="J481">
        <v>-1.4386962289850469</v>
      </c>
      <c r="K481">
        <v>0.40015310278849964</v>
      </c>
      <c r="L481">
        <v>0.37487621985461683</v>
      </c>
      <c r="M481">
        <v>-1.255693312161813</v>
      </c>
      <c r="P481" s="16">
        <f t="shared" si="22"/>
        <v>8.5281559192484369E-3</v>
      </c>
      <c r="Q481" s="16">
        <f t="shared" si="23"/>
        <v>8.5646242363874858E-3</v>
      </c>
    </row>
    <row r="482" spans="3:17" x14ac:dyDescent="0.55000000000000004">
      <c r="C482">
        <f t="shared" si="24"/>
        <v>476</v>
      </c>
      <c r="D482">
        <v>-1.3539883908529937</v>
      </c>
      <c r="E482">
        <v>0.38697900030722571</v>
      </c>
      <c r="F482">
        <v>0.48550715813323159</v>
      </c>
      <c r="G482">
        <v>0.43602156796363489</v>
      </c>
      <c r="H482">
        <v>0.28274257985647988</v>
      </c>
      <c r="I482">
        <v>0.23005945404738332</v>
      </c>
      <c r="J482">
        <v>0.46057939755021515</v>
      </c>
      <c r="K482">
        <v>-0.99929815790699761</v>
      </c>
      <c r="L482">
        <v>-0.67710310730038148</v>
      </c>
      <c r="M482">
        <v>-0.13699859886512591</v>
      </c>
      <c r="P482" s="16">
        <f t="shared" si="22"/>
        <v>-1.0059216762412393E-2</v>
      </c>
      <c r="Q482" s="16">
        <f t="shared" si="23"/>
        <v>-1.0008792060781091E-2</v>
      </c>
    </row>
    <row r="483" spans="3:17" x14ac:dyDescent="0.55000000000000004">
      <c r="C483">
        <f t="shared" si="24"/>
        <v>477</v>
      </c>
      <c r="D483">
        <v>1.0600128961912978</v>
      </c>
      <c r="E483">
        <v>1.1332135581647595</v>
      </c>
      <c r="F483">
        <v>1.5299775787006771</v>
      </c>
      <c r="G483">
        <v>0.89900243489872433</v>
      </c>
      <c r="H483">
        <v>-9.7871992594205495E-2</v>
      </c>
      <c r="I483">
        <v>-0.27342432894272539</v>
      </c>
      <c r="J483">
        <v>0.34821245583295013</v>
      </c>
      <c r="K483">
        <v>-1.7268917260397685</v>
      </c>
      <c r="L483">
        <v>-0.69195115490901771</v>
      </c>
      <c r="M483">
        <v>-0.31170369155879379</v>
      </c>
      <c r="P483" s="16">
        <f t="shared" si="22"/>
        <v>1.0846647631074475E-2</v>
      </c>
      <c r="Q483" s="16">
        <f t="shared" si="23"/>
        <v>1.0905685775729257E-2</v>
      </c>
    </row>
    <row r="484" spans="3:17" x14ac:dyDescent="0.55000000000000004">
      <c r="C484">
        <f t="shared" si="24"/>
        <v>478</v>
      </c>
      <c r="D484">
        <v>-1.1473065812281276</v>
      </c>
      <c r="E484">
        <v>0.84357499388695256</v>
      </c>
      <c r="F484">
        <v>2.001439158553882</v>
      </c>
      <c r="G484">
        <v>0.37372557478023322</v>
      </c>
      <c r="H484">
        <v>-1.0453039798410091</v>
      </c>
      <c r="I484">
        <v>0.31783075269562405</v>
      </c>
      <c r="J484">
        <v>-0.7850261195430065</v>
      </c>
      <c r="K484">
        <v>-0.39833223165791759</v>
      </c>
      <c r="L484">
        <v>-6.0992887056541975E-2</v>
      </c>
      <c r="M484">
        <v>0.57490013728379885</v>
      </c>
      <c r="P484" s="16">
        <f t="shared" si="22"/>
        <v>-8.2692997860596609E-3</v>
      </c>
      <c r="Q484" s="16">
        <f t="shared" si="23"/>
        <v>-8.2352031763430755E-3</v>
      </c>
    </row>
    <row r="485" spans="3:17" x14ac:dyDescent="0.55000000000000004">
      <c r="C485">
        <f t="shared" si="24"/>
        <v>479</v>
      </c>
      <c r="D485">
        <v>0.28551451023953461</v>
      </c>
      <c r="E485">
        <v>-1.3715451791331903</v>
      </c>
      <c r="F485">
        <v>-1.254970192176345</v>
      </c>
      <c r="G485">
        <v>0.69453684771117552</v>
      </c>
      <c r="H485">
        <v>0.29641231369679427</v>
      </c>
      <c r="I485">
        <v>-0.11226734850881749</v>
      </c>
      <c r="J485">
        <v>0.35848805778453291</v>
      </c>
      <c r="K485">
        <v>0.76929053207666231</v>
      </c>
      <c r="L485">
        <v>-0.92963845927676658</v>
      </c>
      <c r="M485">
        <v>0.7146524993226574</v>
      </c>
      <c r="P485" s="16">
        <f t="shared" si="22"/>
        <v>4.1392948568317583E-3</v>
      </c>
      <c r="Q485" s="16">
        <f t="shared" si="23"/>
        <v>4.1478735703117664E-3</v>
      </c>
    </row>
    <row r="486" spans="3:17" x14ac:dyDescent="0.55000000000000004">
      <c r="C486">
        <f t="shared" si="24"/>
        <v>480</v>
      </c>
      <c r="D486">
        <v>-0.88357216514530268</v>
      </c>
      <c r="E486">
        <v>-0.6768868854885266</v>
      </c>
      <c r="F486">
        <v>1.6383550346375422</v>
      </c>
      <c r="G486">
        <v>1.5457688415018158</v>
      </c>
      <c r="H486">
        <v>6.6547885193685014E-2</v>
      </c>
      <c r="I486">
        <v>0.55490758773404247</v>
      </c>
      <c r="J486">
        <v>-2.0375986537297019</v>
      </c>
      <c r="K486">
        <v>1.5810670364639259</v>
      </c>
      <c r="L486">
        <v>1.3055595810347433</v>
      </c>
      <c r="M486">
        <v>-0.24657844818431546</v>
      </c>
      <c r="P486" s="16">
        <f t="shared" si="22"/>
        <v>-5.9852927442598462E-3</v>
      </c>
      <c r="Q486" s="16">
        <f t="shared" si="23"/>
        <v>-5.9674165621518283E-3</v>
      </c>
    </row>
    <row r="487" spans="3:17" x14ac:dyDescent="0.55000000000000004">
      <c r="C487">
        <f t="shared" si="24"/>
        <v>481</v>
      </c>
      <c r="D487">
        <v>-1.4507153012965415</v>
      </c>
      <c r="E487">
        <v>6.1506886565463881E-2</v>
      </c>
      <c r="F487">
        <v>1.9077871774802515</v>
      </c>
      <c r="G487">
        <v>0.52902711317893492</v>
      </c>
      <c r="H487">
        <v>-0.26381500868197499</v>
      </c>
      <c r="I487">
        <v>-0.28293867841644832</v>
      </c>
      <c r="J487">
        <v>0.41052456472179882</v>
      </c>
      <c r="K487">
        <v>1.5708926139391493</v>
      </c>
      <c r="L487">
        <v>0.4489966713075863</v>
      </c>
      <c r="M487">
        <v>2.5996873260001636</v>
      </c>
      <c r="P487" s="16">
        <f t="shared" si="22"/>
        <v>-1.089689637914934E-2</v>
      </c>
      <c r="Q487" s="16">
        <f t="shared" si="23"/>
        <v>-1.0837740271437579E-2</v>
      </c>
    </row>
    <row r="488" spans="3:17" x14ac:dyDescent="0.55000000000000004">
      <c r="C488">
        <f t="shared" si="24"/>
        <v>482</v>
      </c>
      <c r="D488">
        <v>0.51623282781713153</v>
      </c>
      <c r="E488">
        <v>1.4054849778330905</v>
      </c>
      <c r="F488">
        <v>0.4007024204439496</v>
      </c>
      <c r="G488">
        <v>-1.2429175843897218</v>
      </c>
      <c r="H488">
        <v>-0.23014750608199036</v>
      </c>
      <c r="I488">
        <v>-1.3625256635687633</v>
      </c>
      <c r="J488">
        <v>-0.36967686009794593</v>
      </c>
      <c r="K488">
        <v>-0.12270663658278944</v>
      </c>
      <c r="L488">
        <v>0.55037543201411276</v>
      </c>
      <c r="M488">
        <v>0.39471132567962752</v>
      </c>
      <c r="P488" s="16">
        <f t="shared" si="22"/>
        <v>6.1373740982378052E-3</v>
      </c>
      <c r="Q488" s="16">
        <f t="shared" si="23"/>
        <v>6.1562463676199108E-3</v>
      </c>
    </row>
    <row r="489" spans="3:17" x14ac:dyDescent="0.55000000000000004">
      <c r="C489">
        <f t="shared" si="24"/>
        <v>483</v>
      </c>
      <c r="D489">
        <v>-0.95767651592884429</v>
      </c>
      <c r="E489">
        <v>0.18193195299551615</v>
      </c>
      <c r="F489">
        <v>-0.38633884080899655</v>
      </c>
      <c r="G489">
        <v>-0.10340422252487215</v>
      </c>
      <c r="H489">
        <v>0.24478571913804933</v>
      </c>
      <c r="I489">
        <v>-0.41635924981993228</v>
      </c>
      <c r="J489">
        <v>-0.34194129502368925</v>
      </c>
      <c r="K489">
        <v>1.2005313145257361</v>
      </c>
      <c r="L489">
        <v>-0.61878681549614722</v>
      </c>
      <c r="M489">
        <v>0.46375241795735339</v>
      </c>
      <c r="P489" s="16">
        <f t="shared" si="22"/>
        <v>-6.6270552473548482E-3</v>
      </c>
      <c r="Q489" s="16">
        <f t="shared" si="23"/>
        <v>-6.6051447441518585E-3</v>
      </c>
    </row>
    <row r="490" spans="3:17" x14ac:dyDescent="0.55000000000000004">
      <c r="C490">
        <f t="shared" si="24"/>
        <v>484</v>
      </c>
      <c r="D490">
        <v>-0.48396127028583913</v>
      </c>
      <c r="E490">
        <v>0.89216452893010356</v>
      </c>
      <c r="F490">
        <v>0.20855457006357681</v>
      </c>
      <c r="G490">
        <v>-0.68065298174432165</v>
      </c>
      <c r="H490">
        <v>-1.0957391594904715</v>
      </c>
      <c r="I490">
        <v>-0.45600625256104604</v>
      </c>
      <c r="J490">
        <v>-0.15290559088585468</v>
      </c>
      <c r="K490">
        <v>-2.3179698405964694E-2</v>
      </c>
      <c r="L490">
        <v>-1.2547610950419741</v>
      </c>
      <c r="M490">
        <v>0.33425373938170144</v>
      </c>
      <c r="P490" s="16">
        <f t="shared" si="22"/>
        <v>-2.5245608784865694E-3</v>
      </c>
      <c r="Q490" s="16">
        <f t="shared" si="23"/>
        <v>-2.5213768546562543E-3</v>
      </c>
    </row>
    <row r="491" spans="3:17" x14ac:dyDescent="0.55000000000000004">
      <c r="C491">
        <f t="shared" si="24"/>
        <v>485</v>
      </c>
      <c r="D491">
        <v>-7.2217286991378166E-2</v>
      </c>
      <c r="E491">
        <v>-0.46189058729392429</v>
      </c>
      <c r="F491">
        <v>1.387616937462657</v>
      </c>
      <c r="G491">
        <v>-1.575266376620285</v>
      </c>
      <c r="H491">
        <v>0.23493100766339117</v>
      </c>
      <c r="I491">
        <v>8.537263927151835E-2</v>
      </c>
      <c r="J491">
        <v>-2.4579901213259348</v>
      </c>
      <c r="K491">
        <v>0.79371618772408858</v>
      </c>
      <c r="L491">
        <v>-3.4398617148559935E-2</v>
      </c>
      <c r="M491">
        <v>0.16568082896553601</v>
      </c>
      <c r="P491" s="16">
        <f t="shared" si="22"/>
        <v>1.0412466153974173E-3</v>
      </c>
      <c r="Q491" s="16">
        <f t="shared" si="23"/>
        <v>1.0417889008558223E-3</v>
      </c>
    </row>
    <row r="492" spans="3:17" x14ac:dyDescent="0.55000000000000004">
      <c r="C492">
        <f t="shared" si="24"/>
        <v>486</v>
      </c>
      <c r="D492">
        <v>-0.61267995906421513</v>
      </c>
      <c r="E492">
        <v>1.4580789012672339</v>
      </c>
      <c r="F492">
        <v>-0.60757366268314872</v>
      </c>
      <c r="G492">
        <v>0.6874660977707735</v>
      </c>
      <c r="H492">
        <v>-0.86916869003058961</v>
      </c>
      <c r="I492">
        <v>0.47673397802867873</v>
      </c>
      <c r="J492">
        <v>0.72837313045870833</v>
      </c>
      <c r="K492">
        <v>0.25845998733414516</v>
      </c>
      <c r="L492">
        <v>-1.5133983485173856</v>
      </c>
      <c r="M492">
        <v>0.56084914251822571</v>
      </c>
      <c r="P492" s="16">
        <f t="shared" si="22"/>
        <v>-3.6392974227255348E-3</v>
      </c>
      <c r="Q492" s="16">
        <f t="shared" si="23"/>
        <v>-3.6326832059934144E-3</v>
      </c>
    </row>
    <row r="493" spans="3:17" x14ac:dyDescent="0.55000000000000004">
      <c r="C493">
        <f t="shared" si="24"/>
        <v>487</v>
      </c>
      <c r="D493">
        <v>-0.74697296867176777</v>
      </c>
      <c r="E493">
        <v>-0.32370943638740479</v>
      </c>
      <c r="F493">
        <v>-1.3636091957842091</v>
      </c>
      <c r="G493">
        <v>0.95667789257949942</v>
      </c>
      <c r="H493">
        <v>0.46441016495304399</v>
      </c>
      <c r="I493">
        <v>-0.16340882590406861</v>
      </c>
      <c r="J493">
        <v>-1.0325625334623931</v>
      </c>
      <c r="K493">
        <v>-0.61015292649996178</v>
      </c>
      <c r="L493">
        <v>-0.63658980770763185</v>
      </c>
      <c r="M493">
        <v>-0.43573040690248016</v>
      </c>
      <c r="P493" s="16">
        <f t="shared" si="22"/>
        <v>-4.8023090014336174E-3</v>
      </c>
      <c r="Q493" s="16">
        <f t="shared" si="23"/>
        <v>-4.7907963520337216E-3</v>
      </c>
    </row>
    <row r="494" spans="3:17" x14ac:dyDescent="0.55000000000000004">
      <c r="C494">
        <f t="shared" si="24"/>
        <v>488</v>
      </c>
      <c r="D494">
        <v>-0.51225822757682915</v>
      </c>
      <c r="E494">
        <v>0.2417266071923749</v>
      </c>
      <c r="F494">
        <v>-1.8191811881034232</v>
      </c>
      <c r="G494">
        <v>-0.43629227842709206</v>
      </c>
      <c r="H494">
        <v>-0.26340669376450299</v>
      </c>
      <c r="I494">
        <v>-1.2634763443792236</v>
      </c>
      <c r="J494">
        <v>1.1285321443402929</v>
      </c>
      <c r="K494">
        <v>-1.1835226938075354</v>
      </c>
      <c r="L494">
        <v>-0.9057577841474489</v>
      </c>
      <c r="M494">
        <v>-0.9312542039192635</v>
      </c>
      <c r="P494" s="16">
        <f t="shared" si="22"/>
        <v>-2.7696197171245751E-3</v>
      </c>
      <c r="Q494" s="16">
        <f t="shared" si="23"/>
        <v>-2.7657878588489559E-3</v>
      </c>
    </row>
    <row r="495" spans="3:17" x14ac:dyDescent="0.55000000000000004">
      <c r="C495">
        <f t="shared" si="24"/>
        <v>489</v>
      </c>
      <c r="D495">
        <v>2.4031621811463943</v>
      </c>
      <c r="E495">
        <v>-1.1360920386344928E-2</v>
      </c>
      <c r="F495">
        <v>-0.52513859175981759</v>
      </c>
      <c r="G495">
        <v>-0.81875885541294335</v>
      </c>
      <c r="H495">
        <v>-0.49417030594317224</v>
      </c>
      <c r="I495">
        <v>0.45394125154454074</v>
      </c>
      <c r="J495">
        <v>1.3374223989403737</v>
      </c>
      <c r="K495">
        <v>0.25613248364237962</v>
      </c>
      <c r="L495">
        <v>-0.27717051678526994</v>
      </c>
      <c r="M495">
        <v>-1.1198471528603653</v>
      </c>
      <c r="P495" s="16">
        <f t="shared" si="22"/>
        <v>2.2478661649534649E-2</v>
      </c>
      <c r="Q495" s="16">
        <f t="shared" si="23"/>
        <v>2.2733210491928224E-2</v>
      </c>
    </row>
    <row r="496" spans="3:17" x14ac:dyDescent="0.55000000000000004">
      <c r="C496">
        <f t="shared" si="24"/>
        <v>490</v>
      </c>
      <c r="D496">
        <v>-1.11040199649782</v>
      </c>
      <c r="E496">
        <v>0.54625879214052442</v>
      </c>
      <c r="F496">
        <v>-0.47895858366527283</v>
      </c>
      <c r="G496">
        <v>0.20065914487098724</v>
      </c>
      <c r="H496">
        <v>-0.97303653729853812</v>
      </c>
      <c r="I496">
        <v>-0.55320408736070181</v>
      </c>
      <c r="J496">
        <v>-0.74820179739783277</v>
      </c>
      <c r="K496">
        <v>-1.4340908580231388E-2</v>
      </c>
      <c r="L496">
        <v>0.64946584870300283</v>
      </c>
      <c r="M496">
        <v>1.3520973833009287</v>
      </c>
      <c r="P496" s="16">
        <f t="shared" si="22"/>
        <v>-7.9496967071340449E-3</v>
      </c>
      <c r="Q496" s="16">
        <f t="shared" si="23"/>
        <v>-7.9181814358445513E-3</v>
      </c>
    </row>
    <row r="497" spans="3:17" x14ac:dyDescent="0.55000000000000004">
      <c r="C497">
        <f t="shared" si="24"/>
        <v>491</v>
      </c>
      <c r="D497">
        <v>0.42830597967818274</v>
      </c>
      <c r="E497">
        <v>-0.18622393898690565</v>
      </c>
      <c r="F497">
        <v>-0.52912903848582404</v>
      </c>
      <c r="G497">
        <v>-0.55278963258095259</v>
      </c>
      <c r="H497">
        <v>0.18333553434346703</v>
      </c>
      <c r="I497">
        <v>-1.4333517253050769</v>
      </c>
      <c r="J497">
        <v>-0.43273145206508001</v>
      </c>
      <c r="K497">
        <v>1.0572637862787038</v>
      </c>
      <c r="L497">
        <v>-1.2729538131173173</v>
      </c>
      <c r="M497">
        <v>0.60329214112513962</v>
      </c>
      <c r="P497" s="16">
        <f t="shared" si="22"/>
        <v>5.3759052566075436E-3</v>
      </c>
      <c r="Q497" s="16">
        <f t="shared" si="23"/>
        <v>5.3903813643740861E-3</v>
      </c>
    </row>
    <row r="498" spans="3:17" x14ac:dyDescent="0.55000000000000004">
      <c r="C498">
        <f t="shared" si="24"/>
        <v>492</v>
      </c>
      <c r="D498">
        <v>-0.65173583359027709</v>
      </c>
      <c r="E498">
        <v>-0.2010360522346698</v>
      </c>
      <c r="F498">
        <v>1.8904991571776237E-2</v>
      </c>
      <c r="G498">
        <v>0.35433067593921519</v>
      </c>
      <c r="H498">
        <v>0.20824302614427842</v>
      </c>
      <c r="I498">
        <v>0.6918547885276406</v>
      </c>
      <c r="J498">
        <v>-1.188069254636078</v>
      </c>
      <c r="K498">
        <v>-0.97804493357804012</v>
      </c>
      <c r="L498">
        <v>0.43929116799166656</v>
      </c>
      <c r="M498">
        <v>-1.0275471634855107</v>
      </c>
      <c r="P498" s="16">
        <f t="shared" si="22"/>
        <v>-3.9775312177914059E-3</v>
      </c>
      <c r="Q498" s="16">
        <f t="shared" si="23"/>
        <v>-3.9696313180006548E-3</v>
      </c>
    </row>
    <row r="499" spans="3:17" x14ac:dyDescent="0.55000000000000004">
      <c r="C499">
        <f t="shared" si="24"/>
        <v>493</v>
      </c>
      <c r="D499">
        <v>1.4389006684271677</v>
      </c>
      <c r="E499">
        <v>1.7938349453065705</v>
      </c>
      <c r="F499">
        <v>-0.76135842268590614</v>
      </c>
      <c r="G499">
        <v>-0.20420389217252424</v>
      </c>
      <c r="H499">
        <v>0.65830135724252548</v>
      </c>
      <c r="I499">
        <v>1.458606831120677</v>
      </c>
      <c r="J499">
        <v>0.36891080516741942</v>
      </c>
      <c r="K499">
        <v>4.777072066040474E-2</v>
      </c>
      <c r="L499">
        <v>1.3958861732335313</v>
      </c>
      <c r="M499">
        <v>1.6975883748274909</v>
      </c>
      <c r="P499" s="16">
        <f t="shared" si="22"/>
        <v>1.4127911990470031E-2</v>
      </c>
      <c r="Q499" s="16">
        <f t="shared" si="23"/>
        <v>1.4228182587336047E-2</v>
      </c>
    </row>
    <row r="500" spans="3:17" x14ac:dyDescent="0.55000000000000004">
      <c r="C500">
        <f t="shared" si="24"/>
        <v>494</v>
      </c>
      <c r="D500">
        <v>-1.3972845399138125</v>
      </c>
      <c r="E500">
        <v>0.65579190281274635</v>
      </c>
      <c r="F500">
        <v>-0.75349471812162205</v>
      </c>
      <c r="G500">
        <v>-0.69387822758966955</v>
      </c>
      <c r="H500">
        <v>-0.84796353595914487</v>
      </c>
      <c r="I500">
        <v>-2.1518569586820675</v>
      </c>
      <c r="J500">
        <v>-9.9946359133397819E-2</v>
      </c>
      <c r="K500">
        <v>0.29352903050351709</v>
      </c>
      <c r="L500">
        <v>-0.218174220904259</v>
      </c>
      <c r="M500">
        <v>0.74580799622879079</v>
      </c>
      <c r="P500" s="16">
        <f t="shared" si="22"/>
        <v>-1.0434172412139462E-2</v>
      </c>
      <c r="Q500" s="16">
        <f t="shared" si="23"/>
        <v>-1.0379925273782287E-2</v>
      </c>
    </row>
    <row r="501" spans="3:17" x14ac:dyDescent="0.55000000000000004">
      <c r="C501">
        <f t="shared" si="24"/>
        <v>495</v>
      </c>
      <c r="D501">
        <v>-0.65883149928345941</v>
      </c>
      <c r="E501">
        <v>-1.4256175620503837</v>
      </c>
      <c r="F501">
        <v>0.2201985939418297</v>
      </c>
      <c r="G501">
        <v>-0.34527195095183455</v>
      </c>
      <c r="H501">
        <v>-0.79149734423480111</v>
      </c>
      <c r="I501">
        <v>-3.7871737755522786E-2</v>
      </c>
      <c r="J501">
        <v>-0.15501772421873705</v>
      </c>
      <c r="K501">
        <v>-0.54169973667861548</v>
      </c>
      <c r="L501">
        <v>0.44561571808549783</v>
      </c>
      <c r="M501">
        <v>2.3964701673251732</v>
      </c>
      <c r="P501" s="16">
        <f t="shared" si="22"/>
        <v>-4.0389814852619822E-3</v>
      </c>
      <c r="Q501" s="16">
        <f t="shared" si="23"/>
        <v>-4.0308357700307162E-3</v>
      </c>
    </row>
    <row r="502" spans="3:17" x14ac:dyDescent="0.55000000000000004">
      <c r="C502">
        <f t="shared" si="24"/>
        <v>496</v>
      </c>
      <c r="D502">
        <v>0.51420586600002482</v>
      </c>
      <c r="E502">
        <v>-2.8598017806077434</v>
      </c>
      <c r="F502">
        <v>-2.0905608295378677</v>
      </c>
      <c r="G502">
        <v>3.397821521457807E-2</v>
      </c>
      <c r="H502">
        <v>1.0618460880834684</v>
      </c>
      <c r="I502">
        <v>1.4142365751500008</v>
      </c>
      <c r="J502">
        <v>2.0873823369106592</v>
      </c>
      <c r="K502">
        <v>0.12689119324778106</v>
      </c>
      <c r="L502">
        <v>0.18030459109019406</v>
      </c>
      <c r="M502">
        <v>0.8335135182162392</v>
      </c>
      <c r="P502" s="16">
        <f t="shared" si="22"/>
        <v>6.1198200939766509E-3</v>
      </c>
      <c r="Q502" s="16">
        <f t="shared" si="23"/>
        <v>6.1385844516030907E-3</v>
      </c>
    </row>
    <row r="503" spans="3:17" x14ac:dyDescent="0.55000000000000004">
      <c r="C503">
        <f t="shared" si="24"/>
        <v>497</v>
      </c>
      <c r="D503">
        <v>-0.93000181602443843</v>
      </c>
      <c r="E503">
        <v>-0.42295923478243613</v>
      </c>
      <c r="F503">
        <v>1.342398478533348</v>
      </c>
      <c r="G503">
        <v>0.37342842484161803</v>
      </c>
      <c r="H503">
        <v>-0.83036499167510602</v>
      </c>
      <c r="I503">
        <v>0.50278195348605415</v>
      </c>
      <c r="J503">
        <v>1.1845226561730791</v>
      </c>
      <c r="K503">
        <v>-0.37927943029564015</v>
      </c>
      <c r="L503">
        <v>0.65393257017836492</v>
      </c>
      <c r="M503">
        <v>1.0463817121333725</v>
      </c>
      <c r="P503" s="16">
        <f t="shared" si="22"/>
        <v>-6.3873853157615859E-3</v>
      </c>
      <c r="Q503" s="16">
        <f t="shared" si="23"/>
        <v>-6.3670293337353412E-3</v>
      </c>
    </row>
    <row r="504" spans="3:17" x14ac:dyDescent="0.55000000000000004">
      <c r="C504">
        <f t="shared" si="24"/>
        <v>498</v>
      </c>
      <c r="D504">
        <v>0.71555892087249606</v>
      </c>
      <c r="E504">
        <v>1.1537777147817179</v>
      </c>
      <c r="F504">
        <v>-0.30873948782701693</v>
      </c>
      <c r="G504">
        <v>1.5608659807956027</v>
      </c>
      <c r="H504">
        <v>-0.11032971243727868</v>
      </c>
      <c r="I504">
        <v>0.4366676351346509</v>
      </c>
      <c r="J504">
        <v>0.5886351358978934</v>
      </c>
      <c r="K504">
        <v>-0.98337953973024528</v>
      </c>
      <c r="L504">
        <v>0.71353057734745873</v>
      </c>
      <c r="M504">
        <v>0.60244261527761733</v>
      </c>
      <c r="P504" s="16">
        <f t="shared" si="22"/>
        <v>7.8635887004682714E-3</v>
      </c>
      <c r="Q504" s="16">
        <f t="shared" si="23"/>
        <v>7.89458791584563E-3</v>
      </c>
    </row>
    <row r="505" spans="3:17" x14ac:dyDescent="0.55000000000000004">
      <c r="C505">
        <f t="shared" si="24"/>
        <v>499</v>
      </c>
      <c r="D505">
        <v>0.78001566576246828</v>
      </c>
      <c r="E505">
        <v>0.82591817938215073</v>
      </c>
      <c r="F505">
        <v>-6.4428399703745615E-2</v>
      </c>
      <c r="G505">
        <v>1.1231099767308532</v>
      </c>
      <c r="H505">
        <v>0.62176827867187634</v>
      </c>
      <c r="I505">
        <v>-0.52717130688148817</v>
      </c>
      <c r="J505">
        <v>0.50526567138993461</v>
      </c>
      <c r="K505">
        <v>1.0068883117247658</v>
      </c>
      <c r="L505">
        <v>0.58104013631498963</v>
      </c>
      <c r="M505">
        <v>0.11062506410580765</v>
      </c>
      <c r="P505" s="16">
        <f t="shared" si="22"/>
        <v>8.4218004856679591E-3</v>
      </c>
      <c r="Q505" s="16">
        <f t="shared" si="23"/>
        <v>8.4573636124589679E-3</v>
      </c>
    </row>
    <row r="506" spans="3:17" x14ac:dyDescent="0.55000000000000004">
      <c r="C506">
        <f t="shared" si="24"/>
        <v>500</v>
      </c>
      <c r="D506">
        <v>-1.3710744484083961</v>
      </c>
      <c r="E506">
        <v>2.8172898394332315E-2</v>
      </c>
      <c r="F506">
        <v>2.2243609520687069</v>
      </c>
      <c r="G506">
        <v>-1.0782256589854755</v>
      </c>
      <c r="H506">
        <v>-0.14558336404773023</v>
      </c>
      <c r="I506">
        <v>1.6805618462898575</v>
      </c>
      <c r="J506">
        <v>-1.1842934506434732</v>
      </c>
      <c r="K506">
        <v>0.23099915598307177</v>
      </c>
      <c r="L506">
        <v>2.0134693334821612</v>
      </c>
      <c r="M506">
        <v>0.91727864193476938</v>
      </c>
      <c r="P506" s="16">
        <f t="shared" si="22"/>
        <v>-1.0207186361347409E-2</v>
      </c>
      <c r="Q506" s="16">
        <f t="shared" si="23"/>
        <v>-1.0155269825373736E-2</v>
      </c>
    </row>
    <row r="507" spans="3:17" x14ac:dyDescent="0.55000000000000004">
      <c r="C507">
        <f t="shared" si="24"/>
        <v>501</v>
      </c>
      <c r="D507">
        <v>-0.45236811414133538</v>
      </c>
      <c r="E507">
        <v>1.0720101653020617</v>
      </c>
      <c r="F507">
        <v>-0.44078537011521812</v>
      </c>
      <c r="G507">
        <v>-1.3984097829995965</v>
      </c>
      <c r="H507">
        <v>1.6351272050301171</v>
      </c>
      <c r="I507">
        <v>-0.30946248267301713</v>
      </c>
      <c r="J507">
        <v>-1.4673722700634138</v>
      </c>
      <c r="K507">
        <v>1.2098774745153615</v>
      </c>
      <c r="L507">
        <v>-0.97006102070763867</v>
      </c>
      <c r="M507">
        <v>-1.1088424502726526</v>
      </c>
      <c r="P507" s="16">
        <f t="shared" si="22"/>
        <v>-2.2509561204178824E-3</v>
      </c>
      <c r="Q507" s="16">
        <f t="shared" si="23"/>
        <v>-2.2484246184794054E-3</v>
      </c>
    </row>
    <row r="508" spans="3:17" x14ac:dyDescent="0.55000000000000004">
      <c r="C508">
        <f t="shared" si="24"/>
        <v>502</v>
      </c>
      <c r="D508">
        <v>0.61676184679585688</v>
      </c>
      <c r="E508">
        <v>0.61322485997504428</v>
      </c>
      <c r="F508">
        <v>0.46898742568004709</v>
      </c>
      <c r="G508">
        <v>-0.60858302239102691</v>
      </c>
      <c r="H508">
        <v>0.10362888036044197</v>
      </c>
      <c r="I508">
        <v>8.4290994146391712E-2</v>
      </c>
      <c r="J508">
        <v>0.12297031994180803</v>
      </c>
      <c r="K508">
        <v>0.90556679295880627</v>
      </c>
      <c r="L508">
        <v>-0.80739099041938367</v>
      </c>
      <c r="M508">
        <v>-2.5300252395159877</v>
      </c>
      <c r="P508" s="16">
        <f t="shared" si="22"/>
        <v>7.0079809407688461E-3</v>
      </c>
      <c r="Q508" s="16">
        <f t="shared" si="23"/>
        <v>7.0325943022644388E-3</v>
      </c>
    </row>
    <row r="509" spans="3:17" x14ac:dyDescent="0.55000000000000004">
      <c r="C509">
        <f t="shared" si="24"/>
        <v>503</v>
      </c>
      <c r="D509">
        <v>-0.64387300880445741</v>
      </c>
      <c r="E509">
        <v>-1.0347275509583957</v>
      </c>
      <c r="F509">
        <v>-0.95215645992155196</v>
      </c>
      <c r="G509">
        <v>0.58038654746029261</v>
      </c>
      <c r="H509">
        <v>-1.0766321662675951</v>
      </c>
      <c r="I509">
        <v>0.70024089891516061</v>
      </c>
      <c r="J509">
        <v>1.2847074309690036</v>
      </c>
      <c r="K509">
        <v>-3.5890988092196326E-2</v>
      </c>
      <c r="L509">
        <v>-0.58020631427663916</v>
      </c>
      <c r="M509">
        <v>-2.0131980662286577</v>
      </c>
      <c r="P509" s="16">
        <f t="shared" si="22"/>
        <v>-3.9094371576911483E-3</v>
      </c>
      <c r="Q509" s="16">
        <f t="shared" si="23"/>
        <v>-3.9018052569641526E-3</v>
      </c>
    </row>
    <row r="510" spans="3:17" x14ac:dyDescent="0.55000000000000004">
      <c r="C510">
        <f t="shared" si="24"/>
        <v>504</v>
      </c>
      <c r="D510">
        <v>-0.33579484448383001</v>
      </c>
      <c r="E510">
        <v>0.87957597934597953</v>
      </c>
      <c r="F510">
        <v>0.66377702663462679</v>
      </c>
      <c r="G510">
        <v>-0.88085513214847033</v>
      </c>
      <c r="H510">
        <v>0.18090671174720163</v>
      </c>
      <c r="I510">
        <v>-0.62768226957810469</v>
      </c>
      <c r="J510">
        <v>0.22527796337721845</v>
      </c>
      <c r="K510">
        <v>-0.80592896246632717</v>
      </c>
      <c r="L510">
        <v>1.1555938579347733</v>
      </c>
      <c r="M510">
        <v>-0.43124985536424637</v>
      </c>
      <c r="P510" s="16">
        <f t="shared" si="22"/>
        <v>-1.2414019911617493E-3</v>
      </c>
      <c r="Q510" s="16">
        <f t="shared" si="23"/>
        <v>-1.2406317704607428E-3</v>
      </c>
    </row>
    <row r="511" spans="3:17" x14ac:dyDescent="0.55000000000000004">
      <c r="C511">
        <f t="shared" si="24"/>
        <v>505</v>
      </c>
      <c r="D511">
        <v>1.4537728734712365</v>
      </c>
      <c r="E511">
        <v>-0.7823074002770023</v>
      </c>
      <c r="F511">
        <v>-0.98789264492488038</v>
      </c>
      <c r="G511">
        <v>-4.1630314013607214E-2</v>
      </c>
      <c r="H511">
        <v>-1.6296050030401465</v>
      </c>
      <c r="I511">
        <v>-0.65114467354219929</v>
      </c>
      <c r="J511">
        <v>-0.53376181289507729</v>
      </c>
      <c r="K511">
        <v>1.04227136175597</v>
      </c>
      <c r="L511">
        <v>-0.11658401191800735</v>
      </c>
      <c r="M511">
        <v>0.53593470435916635</v>
      </c>
      <c r="P511" s="16">
        <f t="shared" si="22"/>
        <v>1.4256709064254577E-2</v>
      </c>
      <c r="Q511" s="16">
        <f t="shared" si="23"/>
        <v>1.4358820622120794E-2</v>
      </c>
    </row>
    <row r="512" spans="3:17" x14ac:dyDescent="0.55000000000000004">
      <c r="C512">
        <f t="shared" si="24"/>
        <v>506</v>
      </c>
      <c r="D512">
        <v>0.19676718193976026</v>
      </c>
      <c r="E512">
        <v>-0.68991270339819788</v>
      </c>
      <c r="F512">
        <v>0.14598504799372755</v>
      </c>
      <c r="G512">
        <v>0.21840515766084373</v>
      </c>
      <c r="H512">
        <v>-1.0535749256600881</v>
      </c>
      <c r="I512">
        <v>-0.13483656672125452</v>
      </c>
      <c r="J512">
        <v>-0.90796804989399049</v>
      </c>
      <c r="K512">
        <v>-0.72879087217550553</v>
      </c>
      <c r="L512">
        <v>-1.5468916008945417</v>
      </c>
      <c r="M512">
        <v>-0.75972761579485126</v>
      </c>
      <c r="P512" s="16">
        <f t="shared" si="22"/>
        <v>3.3707204485757362E-3</v>
      </c>
      <c r="Q512" s="16">
        <f t="shared" si="23"/>
        <v>3.376407715013352E-3</v>
      </c>
    </row>
    <row r="513" spans="3:17" x14ac:dyDescent="0.55000000000000004">
      <c r="C513">
        <f t="shared" si="24"/>
        <v>507</v>
      </c>
      <c r="D513">
        <v>-0.5623923157450671</v>
      </c>
      <c r="E513">
        <v>0.60285927876344247</v>
      </c>
      <c r="F513">
        <v>0.20828317303371763</v>
      </c>
      <c r="G513">
        <v>1.3739065193826345</v>
      </c>
      <c r="H513">
        <v>-1.0229075494457294</v>
      </c>
      <c r="I513">
        <v>-0.16432849362913834</v>
      </c>
      <c r="J513">
        <v>0.25885321316162191</v>
      </c>
      <c r="K513">
        <v>1.2344360341268257</v>
      </c>
      <c r="L513">
        <v>0.3961150576322594</v>
      </c>
      <c r="M513">
        <v>0.47926801627765298</v>
      </c>
      <c r="P513" s="16">
        <f t="shared" si="22"/>
        <v>-3.2037936566172041E-3</v>
      </c>
      <c r="Q513" s="16">
        <f t="shared" si="23"/>
        <v>-3.1986669861130412E-3</v>
      </c>
    </row>
    <row r="514" spans="3:17" x14ac:dyDescent="0.55000000000000004">
      <c r="C514">
        <f t="shared" si="24"/>
        <v>508</v>
      </c>
      <c r="D514">
        <v>0.18553943180370877</v>
      </c>
      <c r="E514">
        <v>0.26061264193756839</v>
      </c>
      <c r="F514">
        <v>-2.3636114620103275</v>
      </c>
      <c r="G514">
        <v>0.23164523793492889</v>
      </c>
      <c r="H514">
        <v>0.2887580026731697</v>
      </c>
      <c r="I514">
        <v>1.4269227220287217</v>
      </c>
      <c r="J514">
        <v>0.49954768904255709</v>
      </c>
      <c r="K514">
        <v>-0.63266983610275551</v>
      </c>
      <c r="L514">
        <v>-0.10191624002955238</v>
      </c>
      <c r="M514">
        <v>-0.49621767122671556</v>
      </c>
      <c r="P514" s="16">
        <f t="shared" si="22"/>
        <v>3.2734852801240884E-3</v>
      </c>
      <c r="Q514" s="16">
        <f t="shared" si="23"/>
        <v>3.2788489841355517E-3</v>
      </c>
    </row>
    <row r="515" spans="3:17" x14ac:dyDescent="0.55000000000000004">
      <c r="C515">
        <f t="shared" si="24"/>
        <v>509</v>
      </c>
      <c r="D515">
        <v>-1.2345956190293181</v>
      </c>
      <c r="E515">
        <v>-0.83565947646062533</v>
      </c>
      <c r="F515">
        <v>-1.1426784040838744</v>
      </c>
      <c r="G515">
        <v>-0.92903934359705131</v>
      </c>
      <c r="H515">
        <v>-0.31816245860597042</v>
      </c>
      <c r="I515">
        <v>3.7851211899528218E-2</v>
      </c>
      <c r="J515">
        <v>-1.0132924824722838</v>
      </c>
      <c r="K515">
        <v>1.3448005482801704</v>
      </c>
      <c r="L515">
        <v>-0.74013919037438869</v>
      </c>
      <c r="M515">
        <v>-1.2081315932429249</v>
      </c>
      <c r="P515" s="16">
        <f t="shared" si="22"/>
        <v>-9.0252450281369731E-3</v>
      </c>
      <c r="Q515" s="16">
        <f t="shared" si="23"/>
        <v>-8.9846397535653377E-3</v>
      </c>
    </row>
    <row r="516" spans="3:17" x14ac:dyDescent="0.55000000000000004">
      <c r="C516">
        <f t="shared" si="24"/>
        <v>510</v>
      </c>
      <c r="D516">
        <v>-1.365996429889619</v>
      </c>
      <c r="E516">
        <v>0.76925469364054255</v>
      </c>
      <c r="F516">
        <v>-0.54051115186132015</v>
      </c>
      <c r="G516">
        <v>-2.2410410145493751E-2</v>
      </c>
      <c r="H516">
        <v>-0.34628041529163406</v>
      </c>
      <c r="I516">
        <v>-1.0206498807940039</v>
      </c>
      <c r="J516">
        <v>0.56104253932346038</v>
      </c>
      <c r="K516">
        <v>0.52573883150890488</v>
      </c>
      <c r="L516">
        <v>-0.59828567658887111</v>
      </c>
      <c r="M516">
        <v>-1.6229991171058145</v>
      </c>
      <c r="P516" s="16">
        <f t="shared" si="22"/>
        <v>-1.016320943096592E-2</v>
      </c>
      <c r="Q516" s="16">
        <f t="shared" si="23"/>
        <v>-1.0111738535407033E-2</v>
      </c>
    </row>
    <row r="517" spans="3:17" x14ac:dyDescent="0.55000000000000004">
      <c r="C517">
        <f t="shared" si="24"/>
        <v>511</v>
      </c>
      <c r="D517">
        <v>-0.797613372979319</v>
      </c>
      <c r="E517">
        <v>-0.19856300151697265</v>
      </c>
      <c r="F517">
        <v>0.95281979585379173</v>
      </c>
      <c r="G517">
        <v>-0.4356020421115786</v>
      </c>
      <c r="H517">
        <v>1.3170644404292049</v>
      </c>
      <c r="I517">
        <v>1.0992992721754768</v>
      </c>
      <c r="J517">
        <v>-0.15312487543430106</v>
      </c>
      <c r="K517">
        <v>-0.15415248229550657</v>
      </c>
      <c r="L517">
        <v>-1.4140390481965877</v>
      </c>
      <c r="M517">
        <v>-0.28150107443564454</v>
      </c>
      <c r="P517" s="16">
        <f t="shared" si="22"/>
        <v>-5.24086776731616E-3</v>
      </c>
      <c r="Q517" s="16">
        <f t="shared" si="23"/>
        <v>-5.2271583799904375E-3</v>
      </c>
    </row>
    <row r="518" spans="3:17" x14ac:dyDescent="0.55000000000000004">
      <c r="C518">
        <f t="shared" si="24"/>
        <v>512</v>
      </c>
      <c r="D518">
        <v>-0.14010925158251583</v>
      </c>
      <c r="E518">
        <v>0.42778189848429349</v>
      </c>
      <c r="F518">
        <v>1.1938349833831476</v>
      </c>
      <c r="G518">
        <v>0.64932500289506501</v>
      </c>
      <c r="H518">
        <v>-3.2492016901681256E-2</v>
      </c>
      <c r="I518">
        <v>-0.85165961521454792</v>
      </c>
      <c r="J518">
        <v>9.1759887729358239E-2</v>
      </c>
      <c r="K518">
        <v>1.4235386562552792</v>
      </c>
      <c r="L518">
        <v>-1.3331825081710786</v>
      </c>
      <c r="M518">
        <v>1.3364999395517456</v>
      </c>
      <c r="P518" s="16">
        <f t="shared" ref="P518:P581" si="25">$P$1*1/12+$P$2*SQRT(1/12)*INDEX(D518:M518,1,$P$3)</f>
        <v>4.5328495490982936E-4</v>
      </c>
      <c r="Q518" s="16">
        <f t="shared" si="23"/>
        <v>4.5338770405933815E-4</v>
      </c>
    </row>
    <row r="519" spans="3:17" x14ac:dyDescent="0.55000000000000004">
      <c r="C519">
        <f t="shared" si="24"/>
        <v>513</v>
      </c>
      <c r="D519">
        <v>2.0656032761786016</v>
      </c>
      <c r="E519">
        <v>-5.5704271287173477E-3</v>
      </c>
      <c r="F519">
        <v>-0.46978704440792785</v>
      </c>
      <c r="G519">
        <v>2.2994931604207784</v>
      </c>
      <c r="H519">
        <v>3.276328455806869</v>
      </c>
      <c r="I519">
        <v>2.3516511438639314</v>
      </c>
      <c r="J519">
        <v>-0.97200574933388728</v>
      </c>
      <c r="K519">
        <v>0.30464450568259394</v>
      </c>
      <c r="L519">
        <v>-2.9479665730243677E-2</v>
      </c>
      <c r="M519">
        <v>-1.0246505400676904</v>
      </c>
      <c r="P519" s="16">
        <f t="shared" si="25"/>
        <v>1.9555315779776993E-2</v>
      </c>
      <c r="Q519" s="16">
        <f t="shared" ref="Q519:Q582" si="26">EXP(P519)-1</f>
        <v>1.9747773443820948E-2</v>
      </c>
    </row>
    <row r="520" spans="3:17" x14ac:dyDescent="0.55000000000000004">
      <c r="C520">
        <f t="shared" ref="C520:C545" si="27">C519+1</f>
        <v>514</v>
      </c>
      <c r="D520">
        <v>-2.0790064316174566</v>
      </c>
      <c r="E520">
        <v>0.90340512379427085</v>
      </c>
      <c r="F520">
        <v>-0.57529273765386513</v>
      </c>
      <c r="G520">
        <v>0.82320426049748652</v>
      </c>
      <c r="H520">
        <v>-7.1880053788328069E-2</v>
      </c>
      <c r="I520">
        <v>-1.4477005626508102</v>
      </c>
      <c r="J520">
        <v>0.15841916032907319</v>
      </c>
      <c r="K520">
        <v>0.99724433435576554</v>
      </c>
      <c r="L520">
        <v>-0.35664642752496617</v>
      </c>
      <c r="M520">
        <v>0.30304389148987632</v>
      </c>
      <c r="P520" s="16">
        <f t="shared" si="25"/>
        <v>-1.6338057177452858E-2</v>
      </c>
      <c r="Q520" s="16">
        <f t="shared" si="26"/>
        <v>-1.6205315020781708E-2</v>
      </c>
    </row>
    <row r="521" spans="3:17" x14ac:dyDescent="0.55000000000000004">
      <c r="C521">
        <f t="shared" si="27"/>
        <v>515</v>
      </c>
      <c r="D521">
        <v>-0.15192127632765956</v>
      </c>
      <c r="E521">
        <v>0.53002257866358704</v>
      </c>
      <c r="F521">
        <v>-0.98826694863490128</v>
      </c>
      <c r="G521">
        <v>-0.42786094818323728</v>
      </c>
      <c r="H521">
        <v>-1.5209649136227272</v>
      </c>
      <c r="I521">
        <v>-0.98615900315351079</v>
      </c>
      <c r="J521">
        <v>-0.44849332299599498</v>
      </c>
      <c r="K521">
        <v>0.1452941483518731</v>
      </c>
      <c r="L521">
        <v>0.31773722677968713</v>
      </c>
      <c r="M521">
        <v>1.617331362338909</v>
      </c>
      <c r="P521" s="16">
        <f t="shared" si="25"/>
        <v>3.5098981991558043E-4</v>
      </c>
      <c r="Q521" s="16">
        <f t="shared" si="26"/>
        <v>3.5105142404967538E-4</v>
      </c>
    </row>
    <row r="522" spans="3:17" x14ac:dyDescent="0.55000000000000004">
      <c r="C522">
        <f t="shared" si="27"/>
        <v>516</v>
      </c>
      <c r="D522">
        <v>0.83903287645563129</v>
      </c>
      <c r="E522">
        <v>-0.4062403857471274</v>
      </c>
      <c r="F522">
        <v>0.79488999169133734</v>
      </c>
      <c r="G522">
        <v>-0.20981877296874832</v>
      </c>
      <c r="H522">
        <v>6.147455460243046E-2</v>
      </c>
      <c r="I522">
        <v>-1.0933195978947858</v>
      </c>
      <c r="J522">
        <v>-0.21435376800154177</v>
      </c>
      <c r="K522">
        <v>0.16532141748632173</v>
      </c>
      <c r="L522">
        <v>-0.35126465167392917</v>
      </c>
      <c r="M522">
        <v>-1.2908915096100038</v>
      </c>
      <c r="P522" s="16">
        <f t="shared" si="25"/>
        <v>8.932904522875736E-3</v>
      </c>
      <c r="Q522" s="16">
        <f t="shared" si="26"/>
        <v>8.9729219831125029E-3</v>
      </c>
    </row>
    <row r="523" spans="3:17" x14ac:dyDescent="0.55000000000000004">
      <c r="C523">
        <f t="shared" si="27"/>
        <v>517</v>
      </c>
      <c r="D523">
        <v>-1.2455909002856114</v>
      </c>
      <c r="E523">
        <v>1.0204052676628301</v>
      </c>
      <c r="F523">
        <v>0.63139666730075206</v>
      </c>
      <c r="G523">
        <v>0.73436665709365911</v>
      </c>
      <c r="H523">
        <v>0.75727059438240718</v>
      </c>
      <c r="I523">
        <v>-0.27876444309209764</v>
      </c>
      <c r="J523">
        <v>2.6183479159272562</v>
      </c>
      <c r="K523">
        <v>-1.5081832462940485</v>
      </c>
      <c r="L523">
        <v>0.65928448210377244</v>
      </c>
      <c r="M523">
        <v>-1.6610047230414575</v>
      </c>
      <c r="P523" s="16">
        <f t="shared" si="25"/>
        <v>-9.1204669570340222E-3</v>
      </c>
      <c r="Q523" s="16">
        <f t="shared" si="26"/>
        <v>-9.0790016550021946E-3</v>
      </c>
    </row>
    <row r="524" spans="3:17" x14ac:dyDescent="0.55000000000000004">
      <c r="C524">
        <f t="shared" si="27"/>
        <v>518</v>
      </c>
      <c r="D524">
        <v>-5.976156198048499E-2</v>
      </c>
      <c r="E524">
        <v>-1.7259275549612261</v>
      </c>
      <c r="F524">
        <v>-0.91532518335459945</v>
      </c>
      <c r="G524">
        <v>-0.11493341075503404</v>
      </c>
      <c r="H524">
        <v>-1.190980529949947</v>
      </c>
      <c r="I524">
        <v>-2.3897614036710427E-2</v>
      </c>
      <c r="J524">
        <v>0.50007951645024329</v>
      </c>
      <c r="K524">
        <v>-1.8917000768943311</v>
      </c>
      <c r="L524">
        <v>-0.70100869103486552</v>
      </c>
      <c r="M524">
        <v>0.17234365487798881</v>
      </c>
      <c r="P524" s="16">
        <f t="shared" si="25"/>
        <v>1.1491163582172843E-3</v>
      </c>
      <c r="Q524" s="16">
        <f t="shared" si="26"/>
        <v>1.14977684538764E-3</v>
      </c>
    </row>
    <row r="525" spans="3:17" x14ac:dyDescent="0.55000000000000004">
      <c r="C525">
        <f t="shared" si="27"/>
        <v>519</v>
      </c>
      <c r="D525">
        <v>0.26112836800238204</v>
      </c>
      <c r="E525">
        <v>-1.3478490362446689</v>
      </c>
      <c r="F525">
        <v>-0.43418924431746359</v>
      </c>
      <c r="G525">
        <v>0.35798198670179543</v>
      </c>
      <c r="H525">
        <v>2.1513788607410556</v>
      </c>
      <c r="I525">
        <v>0.26462590748691184</v>
      </c>
      <c r="J525">
        <v>-0.82838530111964792</v>
      </c>
      <c r="K525">
        <v>2.9438423774890894</v>
      </c>
      <c r="L525">
        <v>0.18810520397674238</v>
      </c>
      <c r="M525">
        <v>4.7419602603103107E-2</v>
      </c>
      <c r="P525" s="16">
        <f t="shared" si="25"/>
        <v>3.9281046700550106E-3</v>
      </c>
      <c r="Q525" s="16">
        <f t="shared" si="26"/>
        <v>3.9358297849123591E-3</v>
      </c>
    </row>
    <row r="526" spans="3:17" x14ac:dyDescent="0.55000000000000004">
      <c r="C526">
        <f t="shared" si="27"/>
        <v>520</v>
      </c>
      <c r="D526">
        <v>1.9740474365349514</v>
      </c>
      <c r="E526">
        <v>0.34976258991940229</v>
      </c>
      <c r="F526">
        <v>0.25724254407853864</v>
      </c>
      <c r="G526">
        <v>8.2043416088765642E-2</v>
      </c>
      <c r="H526">
        <v>-1.1015522836625442</v>
      </c>
      <c r="I526">
        <v>0.40073690925606437</v>
      </c>
      <c r="J526">
        <v>-2.1860102734565627</v>
      </c>
      <c r="K526">
        <v>-0.76588230883217856</v>
      </c>
      <c r="L526">
        <v>0.53946200267533717</v>
      </c>
      <c r="M526">
        <v>-0.36185023920352205</v>
      </c>
      <c r="P526" s="16">
        <f t="shared" si="25"/>
        <v>1.8762418949814837E-2</v>
      </c>
      <c r="Q526" s="16">
        <f t="shared" si="26"/>
        <v>1.893953913245161E-2</v>
      </c>
    </row>
    <row r="527" spans="3:17" x14ac:dyDescent="0.55000000000000004">
      <c r="C527">
        <f t="shared" si="27"/>
        <v>521</v>
      </c>
      <c r="D527">
        <v>1.4354318028573623</v>
      </c>
      <c r="E527">
        <v>-0.48765078931878114</v>
      </c>
      <c r="F527">
        <v>-0.58948012286671581</v>
      </c>
      <c r="G527">
        <v>-1.6699046425729469</v>
      </c>
      <c r="H527">
        <v>3.2605510449906949E-2</v>
      </c>
      <c r="I527">
        <v>0.33249056835475282</v>
      </c>
      <c r="J527">
        <v>0.2232556315349509</v>
      </c>
      <c r="K527">
        <v>0.22674408883658831</v>
      </c>
      <c r="L527">
        <v>0.3825456117381445</v>
      </c>
      <c r="M527">
        <v>-0.77591115989082593</v>
      </c>
      <c r="P527" s="16">
        <f t="shared" si="25"/>
        <v>1.4097870733412383E-2</v>
      </c>
      <c r="Q527" s="16">
        <f t="shared" si="26"/>
        <v>1.4197714355441926E-2</v>
      </c>
    </row>
    <row r="528" spans="3:17" x14ac:dyDescent="0.55000000000000004">
      <c r="C528">
        <f t="shared" si="27"/>
        <v>522</v>
      </c>
      <c r="D528">
        <v>-0.65946387629791503</v>
      </c>
      <c r="E528">
        <v>-0.89762283885970162</v>
      </c>
      <c r="F528">
        <v>-2.8350814537588316E-2</v>
      </c>
      <c r="G528">
        <v>-1.1458846024144405</v>
      </c>
      <c r="H528">
        <v>-1.8132365976666087</v>
      </c>
      <c r="I528">
        <v>0.23687196152113288</v>
      </c>
      <c r="J528">
        <v>-0.66428608048592153</v>
      </c>
      <c r="K528">
        <v>-9.8330446345092151E-2</v>
      </c>
      <c r="L528">
        <v>0.7823577879335335</v>
      </c>
      <c r="M528">
        <v>-1.0303380416070613</v>
      </c>
      <c r="P528" s="16">
        <f t="shared" si="25"/>
        <v>-4.0444580308548611E-3</v>
      </c>
      <c r="Q528" s="16">
        <f t="shared" si="26"/>
        <v>-4.0362902256319E-3</v>
      </c>
    </row>
    <row r="529" spans="3:17" x14ac:dyDescent="0.55000000000000004">
      <c r="C529">
        <f t="shared" si="27"/>
        <v>523</v>
      </c>
      <c r="D529">
        <v>-0.58756293275119797</v>
      </c>
      <c r="E529">
        <v>-1.0276136811402372</v>
      </c>
      <c r="F529">
        <v>-0.82399399546928942</v>
      </c>
      <c r="G529">
        <v>2.2486671602419517E-2</v>
      </c>
      <c r="H529">
        <v>-0.32652875276019389</v>
      </c>
      <c r="I529">
        <v>-0.61872060884792357</v>
      </c>
      <c r="J529">
        <v>-1.2287155541960388</v>
      </c>
      <c r="K529">
        <v>-1.3014524131312184</v>
      </c>
      <c r="L529">
        <v>-1.1671243301270626</v>
      </c>
      <c r="M529">
        <v>0.49757789018974108</v>
      </c>
      <c r="P529" s="16">
        <f t="shared" si="25"/>
        <v>-3.421777594179584E-3</v>
      </c>
      <c r="Q529" s="16">
        <f t="shared" si="26"/>
        <v>-3.4159299848685043E-3</v>
      </c>
    </row>
    <row r="530" spans="3:17" x14ac:dyDescent="0.55000000000000004">
      <c r="C530">
        <f t="shared" si="27"/>
        <v>524</v>
      </c>
      <c r="D530">
        <v>-0.59894198486378902</v>
      </c>
      <c r="E530">
        <v>1.111086503218542</v>
      </c>
      <c r="F530">
        <v>0.21874888304627244</v>
      </c>
      <c r="G530">
        <v>0.72658877578298331</v>
      </c>
      <c r="H530">
        <v>0.20029336403201517</v>
      </c>
      <c r="I530">
        <v>0.87020386793046056</v>
      </c>
      <c r="J530">
        <v>-0.66314815585191722</v>
      </c>
      <c r="K530">
        <v>-1.2763507402915575</v>
      </c>
      <c r="L530">
        <v>-0.36051784515814456</v>
      </c>
      <c r="M530">
        <v>-0.46184532612909562</v>
      </c>
      <c r="P530" s="16">
        <f t="shared" si="25"/>
        <v>-3.5203230761844924E-3</v>
      </c>
      <c r="Q530" s="16">
        <f t="shared" si="26"/>
        <v>-3.5141340035459434E-3</v>
      </c>
    </row>
    <row r="531" spans="3:17" x14ac:dyDescent="0.55000000000000004">
      <c r="C531">
        <f t="shared" si="27"/>
        <v>525</v>
      </c>
      <c r="D531">
        <v>1.9209987098297077</v>
      </c>
      <c r="E531">
        <v>1.1903677247319839</v>
      </c>
      <c r="F531">
        <v>-0.33859902746648401</v>
      </c>
      <c r="G531">
        <v>-0.34271972505946374</v>
      </c>
      <c r="H531">
        <v>2.4041126092986169</v>
      </c>
      <c r="I531">
        <v>0.23180914552436563</v>
      </c>
      <c r="J531">
        <v>-8.7033733695801641E-2</v>
      </c>
      <c r="K531">
        <v>0.42638330670055452</v>
      </c>
      <c r="L531">
        <v>-0.19543531395859204</v>
      </c>
      <c r="M531">
        <v>2.0023664706331203</v>
      </c>
      <c r="P531" s="16">
        <f t="shared" si="25"/>
        <v>1.8303003500163246E-2</v>
      </c>
      <c r="Q531" s="16">
        <f t="shared" si="26"/>
        <v>1.8471530079439802E-2</v>
      </c>
    </row>
    <row r="532" spans="3:17" x14ac:dyDescent="0.55000000000000004">
      <c r="C532">
        <f t="shared" si="27"/>
        <v>526</v>
      </c>
      <c r="D532">
        <v>-2.0632366879859956</v>
      </c>
      <c r="E532">
        <v>-1.1063537878444663</v>
      </c>
      <c r="F532">
        <v>0.28099578373379319</v>
      </c>
      <c r="G532">
        <v>0.79763539949290685</v>
      </c>
      <c r="H532">
        <v>5.9149796404382109E-2</v>
      </c>
      <c r="I532">
        <v>-0.35744882089257846</v>
      </c>
      <c r="J532">
        <v>-7.6120751902795561E-2</v>
      </c>
      <c r="K532">
        <v>-1.5842019583225345E-2</v>
      </c>
      <c r="L532">
        <v>-0.29828366203860007</v>
      </c>
      <c r="M532">
        <v>0.9680170406123878</v>
      </c>
      <c r="P532" s="16">
        <f t="shared" si="25"/>
        <v>-1.6201487191492725E-2</v>
      </c>
      <c r="Q532" s="16">
        <f t="shared" si="26"/>
        <v>-1.6070949019493797E-2</v>
      </c>
    </row>
    <row r="533" spans="3:17" x14ac:dyDescent="0.55000000000000004">
      <c r="C533">
        <f t="shared" si="27"/>
        <v>527</v>
      </c>
      <c r="D533">
        <v>1.1761197810756667</v>
      </c>
      <c r="E533">
        <v>-1.3990183177410995</v>
      </c>
      <c r="F533">
        <v>0.45302148775126516</v>
      </c>
      <c r="G533">
        <v>-1.1659191200382533</v>
      </c>
      <c r="H533">
        <v>-0.60902447771531509</v>
      </c>
      <c r="I533">
        <v>1.3649552262377247</v>
      </c>
      <c r="J533">
        <v>-0.47529723655109812</v>
      </c>
      <c r="K533">
        <v>-0.1045607116260249</v>
      </c>
      <c r="L533">
        <v>-1.46444316868266</v>
      </c>
      <c r="M533">
        <v>-1.4167156354707657</v>
      </c>
      <c r="P533" s="16">
        <f t="shared" si="25"/>
        <v>1.1852162749715863E-2</v>
      </c>
      <c r="Q533" s="16">
        <f t="shared" si="26"/>
        <v>1.1922677941109461E-2</v>
      </c>
    </row>
    <row r="534" spans="3:17" x14ac:dyDescent="0.55000000000000004">
      <c r="C534">
        <f t="shared" si="27"/>
        <v>528</v>
      </c>
      <c r="D534">
        <v>0.68606531984447083</v>
      </c>
      <c r="E534">
        <v>0.24106758904428804</v>
      </c>
      <c r="F534">
        <v>0.59648703296451377</v>
      </c>
      <c r="G534">
        <v>0.66134040616396383</v>
      </c>
      <c r="H534">
        <v>-0.67901568787353428</v>
      </c>
      <c r="I534">
        <v>-0.37232345301350012</v>
      </c>
      <c r="J534">
        <v>-2.9765932512275746</v>
      </c>
      <c r="K534">
        <v>-0.56384961135763501</v>
      </c>
      <c r="L534">
        <v>-0.78411536975333251</v>
      </c>
      <c r="M534">
        <v>0.33942274980996634</v>
      </c>
      <c r="P534" s="16">
        <f t="shared" si="25"/>
        <v>7.608166623074745E-3</v>
      </c>
      <c r="Q534" s="16">
        <f t="shared" si="26"/>
        <v>7.6371822613494622E-3</v>
      </c>
    </row>
    <row r="535" spans="3:17" x14ac:dyDescent="0.55000000000000004">
      <c r="C535">
        <f t="shared" si="27"/>
        <v>529</v>
      </c>
      <c r="D535">
        <v>0.92195689841072181</v>
      </c>
      <c r="E535">
        <v>-2.1259771415415014</v>
      </c>
      <c r="F535">
        <v>-2.9860063197959348</v>
      </c>
      <c r="G535">
        <v>-1.0832418530098613</v>
      </c>
      <c r="H535">
        <v>1.433299768002791</v>
      </c>
      <c r="I535">
        <v>-2.3660170005695167</v>
      </c>
      <c r="J535">
        <v>1.7867858472563574</v>
      </c>
      <c r="K535">
        <v>-0.737403854970617</v>
      </c>
      <c r="L535">
        <v>0.48870780483846488</v>
      </c>
      <c r="M535">
        <v>-1.3259679711004879</v>
      </c>
      <c r="P535" s="16">
        <f t="shared" si="25"/>
        <v>9.6510476188466053E-3</v>
      </c>
      <c r="Q535" s="16">
        <f t="shared" si="26"/>
        <v>9.6977691619026807E-3</v>
      </c>
    </row>
    <row r="536" spans="3:17" x14ac:dyDescent="0.55000000000000004">
      <c r="C536">
        <f t="shared" si="27"/>
        <v>530</v>
      </c>
      <c r="D536">
        <v>9.6308855722119779E-3</v>
      </c>
      <c r="E536">
        <v>0.58667992076582443</v>
      </c>
      <c r="F536">
        <v>-0.56975902721493243</v>
      </c>
      <c r="G536">
        <v>0.5987637369864629</v>
      </c>
      <c r="H536">
        <v>-0.30382204001773871</v>
      </c>
      <c r="I536">
        <v>1.2470778573098646</v>
      </c>
      <c r="J536">
        <v>-0.61729983978130676</v>
      </c>
      <c r="K536">
        <v>0.57565123355786441</v>
      </c>
      <c r="L536">
        <v>-2.7932150345327869</v>
      </c>
      <c r="M536">
        <v>-0.91576243845230865</v>
      </c>
      <c r="P536" s="16">
        <f t="shared" si="25"/>
        <v>1.7500725823314327E-3</v>
      </c>
      <c r="Q536" s="16">
        <f t="shared" si="26"/>
        <v>1.7516048530843431E-3</v>
      </c>
    </row>
    <row r="537" spans="3:17" x14ac:dyDescent="0.55000000000000004">
      <c r="C537">
        <f t="shared" si="27"/>
        <v>531</v>
      </c>
      <c r="D537">
        <v>0.76844149619444679</v>
      </c>
      <c r="E537">
        <v>1.692589422301839</v>
      </c>
      <c r="F537">
        <v>-1.4394482975145513</v>
      </c>
      <c r="G537">
        <v>2.0189872048524471</v>
      </c>
      <c r="H537">
        <v>0.59670193775518876</v>
      </c>
      <c r="I537">
        <v>-1.2042675295649701</v>
      </c>
      <c r="J537">
        <v>-0.2228937254801058</v>
      </c>
      <c r="K537">
        <v>0.33383151644815123</v>
      </c>
      <c r="L537">
        <v>-2.0329277457105084</v>
      </c>
      <c r="M537">
        <v>-0.49058400814978687</v>
      </c>
      <c r="P537" s="16">
        <f t="shared" si="25"/>
        <v>8.3215652369318053E-3</v>
      </c>
      <c r="Q537" s="16">
        <f t="shared" si="26"/>
        <v>8.3562857036467708E-3</v>
      </c>
    </row>
    <row r="538" spans="3:17" x14ac:dyDescent="0.55000000000000004">
      <c r="C538">
        <f t="shared" si="27"/>
        <v>532</v>
      </c>
      <c r="D538">
        <v>-0.84300100680988121</v>
      </c>
      <c r="E538">
        <v>0.12611552095824968</v>
      </c>
      <c r="F538">
        <v>-0.49798937314466118</v>
      </c>
      <c r="G538">
        <v>0.28186319756248029</v>
      </c>
      <c r="H538">
        <v>-0.10698830282911542</v>
      </c>
      <c r="I538">
        <v>-8.9278743388444062E-2</v>
      </c>
      <c r="J538">
        <v>-0.73000371430654742</v>
      </c>
      <c r="K538">
        <v>-0.89988448726481962</v>
      </c>
      <c r="L538">
        <v>-0.86083117181911817</v>
      </c>
      <c r="M538">
        <v>-0.3219618942929417</v>
      </c>
      <c r="P538" s="16">
        <f t="shared" si="25"/>
        <v>-5.6339362064654888E-3</v>
      </c>
      <c r="Q538" s="16">
        <f t="shared" si="26"/>
        <v>-5.6180953506282938E-3</v>
      </c>
    </row>
    <row r="539" spans="3:17" x14ac:dyDescent="0.55000000000000004">
      <c r="C539">
        <f t="shared" si="27"/>
        <v>533</v>
      </c>
      <c r="D539">
        <v>0.79329052700654068</v>
      </c>
      <c r="E539">
        <v>-1.360403367109539</v>
      </c>
      <c r="F539">
        <v>1.4521587954708768</v>
      </c>
      <c r="G539">
        <v>-5.6893286491708432E-2</v>
      </c>
      <c r="H539">
        <v>0.57833812150152641</v>
      </c>
      <c r="I539">
        <v>-0.83927893230318218</v>
      </c>
      <c r="J539">
        <v>1.1606759695443187</v>
      </c>
      <c r="K539">
        <v>0.14241479224694065</v>
      </c>
      <c r="L539">
        <v>1.3509264243574726</v>
      </c>
      <c r="M539">
        <v>-1.2822241503714322</v>
      </c>
      <c r="P539" s="16">
        <f t="shared" si="25"/>
        <v>8.5367641563587598E-3</v>
      </c>
      <c r="Q539" s="16">
        <f t="shared" si="26"/>
        <v>8.5733062371822211E-3</v>
      </c>
    </row>
    <row r="540" spans="3:17" x14ac:dyDescent="0.55000000000000004">
      <c r="C540">
        <f t="shared" si="27"/>
        <v>534</v>
      </c>
      <c r="D540">
        <v>0.35422435951786468</v>
      </c>
      <c r="E540">
        <v>2.6691092872676609</v>
      </c>
      <c r="F540">
        <v>0.75516342757579169</v>
      </c>
      <c r="G540">
        <v>-0.96687879888357464</v>
      </c>
      <c r="H540">
        <v>1.1042914265879638</v>
      </c>
      <c r="I540">
        <v>1.4172561469483829</v>
      </c>
      <c r="J540">
        <v>-1.3538372125558766</v>
      </c>
      <c r="K540">
        <v>-0.28003175296064176</v>
      </c>
      <c r="L540">
        <v>-0.58602397690407781</v>
      </c>
      <c r="M540">
        <v>0.72071597598970472</v>
      </c>
      <c r="P540" s="16">
        <f t="shared" si="25"/>
        <v>4.7343396064840953E-3</v>
      </c>
      <c r="Q540" s="16">
        <f t="shared" si="26"/>
        <v>4.7455642990836822E-3</v>
      </c>
    </row>
    <row r="541" spans="3:17" x14ac:dyDescent="0.55000000000000004">
      <c r="C541">
        <f t="shared" si="27"/>
        <v>535</v>
      </c>
      <c r="D541">
        <v>0.32409152344078579</v>
      </c>
      <c r="E541">
        <v>-1.3876041665235186</v>
      </c>
      <c r="F541">
        <v>-6.3126862587587637E-2</v>
      </c>
      <c r="G541">
        <v>-1.5392104489614049</v>
      </c>
      <c r="H541">
        <v>0.99731541590215955</v>
      </c>
      <c r="I541">
        <v>0.4639040050924132</v>
      </c>
      <c r="J541">
        <v>0.15001361447238162</v>
      </c>
      <c r="K541">
        <v>0.70206266032144204</v>
      </c>
      <c r="L541">
        <v>-0.31367066543310956</v>
      </c>
      <c r="M541">
        <v>-0.22395678626384899</v>
      </c>
      <c r="P541" s="16">
        <f t="shared" si="25"/>
        <v>4.4733815911758698E-3</v>
      </c>
      <c r="Q541" s="16">
        <f t="shared" si="26"/>
        <v>4.4834020988859802E-3</v>
      </c>
    </row>
    <row r="542" spans="3:17" x14ac:dyDescent="0.55000000000000004">
      <c r="C542">
        <f t="shared" si="27"/>
        <v>536</v>
      </c>
      <c r="D542">
        <v>-0.70896698518273615</v>
      </c>
      <c r="E542">
        <v>1.4149068931968167</v>
      </c>
      <c r="F542">
        <v>-0.90763125634366293</v>
      </c>
      <c r="G542">
        <v>0.46269279748835856</v>
      </c>
      <c r="H542">
        <v>1.1606641733132221</v>
      </c>
      <c r="I542">
        <v>1.6871486324228924</v>
      </c>
      <c r="J542">
        <v>0.7140759545205283</v>
      </c>
      <c r="K542">
        <v>1.6930106437213164</v>
      </c>
      <c r="L542">
        <v>-0.15078394842659573</v>
      </c>
      <c r="M542">
        <v>-1.3196971508403155</v>
      </c>
      <c r="P542" s="16">
        <f t="shared" si="25"/>
        <v>-4.4731675294604843E-3</v>
      </c>
      <c r="Q542" s="16">
        <f t="shared" si="26"/>
        <v>-4.4631778163579661E-3</v>
      </c>
    </row>
    <row r="543" spans="3:17" x14ac:dyDescent="0.55000000000000004">
      <c r="C543">
        <f t="shared" si="27"/>
        <v>537</v>
      </c>
      <c r="D543">
        <v>0.29312121376439365</v>
      </c>
      <c r="E543">
        <v>-0.74687210507115331</v>
      </c>
      <c r="F543">
        <v>0.51965597834843658</v>
      </c>
      <c r="G543">
        <v>-0.99154605151126674</v>
      </c>
      <c r="H543">
        <v>0.36032841391490456</v>
      </c>
      <c r="I543">
        <v>-0.70272932068581484</v>
      </c>
      <c r="J543">
        <v>-1.3831661938891737</v>
      </c>
      <c r="K543">
        <v>-0.45932436432698148</v>
      </c>
      <c r="L543">
        <v>-0.88517717923100336</v>
      </c>
      <c r="M543">
        <v>-2.1808667185840087</v>
      </c>
      <c r="P543" s="16">
        <f t="shared" si="25"/>
        <v>4.2051708417476042E-3</v>
      </c>
      <c r="Q543" s="16">
        <f t="shared" si="26"/>
        <v>4.2140249793549689E-3</v>
      </c>
    </row>
    <row r="544" spans="3:17" x14ac:dyDescent="0.55000000000000004">
      <c r="C544">
        <f t="shared" si="27"/>
        <v>538</v>
      </c>
      <c r="D544">
        <v>0.65951307061794751</v>
      </c>
      <c r="E544">
        <v>0.72097601292058289</v>
      </c>
      <c r="F544">
        <v>-1.4426182001300116</v>
      </c>
      <c r="G544">
        <v>0.59385236029973065</v>
      </c>
      <c r="H544">
        <v>-0.7296223824210164</v>
      </c>
      <c r="I544">
        <v>-0.73093544371754682</v>
      </c>
      <c r="J544">
        <v>1.5095457872115674</v>
      </c>
      <c r="K544">
        <v>0.38385428188837584</v>
      </c>
      <c r="L544">
        <v>-0.73211133327798961</v>
      </c>
      <c r="M544">
        <v>-0.87084906768484116</v>
      </c>
      <c r="P544" s="16">
        <f t="shared" si="25"/>
        <v>7.3782173994968959E-3</v>
      </c>
      <c r="Q544" s="16">
        <f t="shared" si="26"/>
        <v>7.4055035118354429E-3</v>
      </c>
    </row>
    <row r="545" spans="3:17" x14ac:dyDescent="0.55000000000000004">
      <c r="C545">
        <f t="shared" si="27"/>
        <v>539</v>
      </c>
      <c r="D545">
        <v>-1.5690587232467692</v>
      </c>
      <c r="E545">
        <v>-7.9437396885929323E-2</v>
      </c>
      <c r="F545">
        <v>-0.23597579961769935</v>
      </c>
      <c r="G545">
        <v>-0.34801784529379376</v>
      </c>
      <c r="H545">
        <v>-0.17073654945659028</v>
      </c>
      <c r="I545">
        <v>1.3683916374877982</v>
      </c>
      <c r="J545">
        <v>-0.23421500636966383</v>
      </c>
      <c r="K545">
        <v>1.0588342437806033</v>
      </c>
      <c r="L545">
        <v>-0.72998613361488984</v>
      </c>
      <c r="M545">
        <v>1.2066051225042509</v>
      </c>
      <c r="P545" s="16">
        <f t="shared" si="25"/>
        <v>-1.1921780476946121E-2</v>
      </c>
      <c r="Q545" s="16">
        <f t="shared" si="26"/>
        <v>-1.185099761721109E-2</v>
      </c>
    </row>
    <row r="546" spans="3:17" x14ac:dyDescent="0.55000000000000004">
      <c r="C546">
        <f t="shared" ref="C546:C609" si="28">C545+1</f>
        <v>540</v>
      </c>
      <c r="D546">
        <v>-1.0523784984732707</v>
      </c>
      <c r="E546">
        <v>-1.5904712827196139</v>
      </c>
      <c r="F546">
        <v>1.9517271136433403</v>
      </c>
      <c r="G546">
        <v>1.721934701307626</v>
      </c>
      <c r="H546">
        <v>2.2242593678710239</v>
      </c>
      <c r="I546">
        <v>1.1481170501940452</v>
      </c>
      <c r="J546">
        <v>-0.60912241635033071</v>
      </c>
      <c r="K546">
        <v>-1.565618432794307</v>
      </c>
      <c r="L546">
        <v>2.9179923988462382</v>
      </c>
      <c r="M546">
        <v>-0.20375306236306878</v>
      </c>
      <c r="P546" s="16">
        <f t="shared" si="25"/>
        <v>-7.447198474077087E-3</v>
      </c>
      <c r="Q546" s="16">
        <f t="shared" si="26"/>
        <v>-7.4195368014368102E-3</v>
      </c>
    </row>
    <row r="547" spans="3:17" x14ac:dyDescent="0.55000000000000004">
      <c r="C547">
        <f t="shared" si="28"/>
        <v>541</v>
      </c>
      <c r="D547">
        <v>-0.6282875977017025</v>
      </c>
      <c r="E547">
        <v>-0.98390560528828175</v>
      </c>
      <c r="F547">
        <v>-1.4531613349255328</v>
      </c>
      <c r="G547">
        <v>-0.81970700968881205</v>
      </c>
      <c r="H547">
        <v>-0.26772197949516374</v>
      </c>
      <c r="I547">
        <v>-0.43608301476313455</v>
      </c>
      <c r="J547">
        <v>-0.40088881187023534</v>
      </c>
      <c r="K547">
        <v>-0.20250091485467581</v>
      </c>
      <c r="L547">
        <v>0.86078678437061174</v>
      </c>
      <c r="M547">
        <v>2.4493549505715575</v>
      </c>
      <c r="P547" s="16">
        <f t="shared" si="25"/>
        <v>-3.7744635382570505E-3</v>
      </c>
      <c r="Q547" s="16">
        <f t="shared" si="26"/>
        <v>-3.7673492045020573E-3</v>
      </c>
    </row>
    <row r="548" spans="3:17" x14ac:dyDescent="0.55000000000000004">
      <c r="C548">
        <f t="shared" si="28"/>
        <v>542</v>
      </c>
      <c r="D548">
        <v>1.2803906473478179</v>
      </c>
      <c r="E548">
        <v>-0.56212525227546917</v>
      </c>
      <c r="F548">
        <v>0.46122152730212285</v>
      </c>
      <c r="G548">
        <v>2.0389982596152483</v>
      </c>
      <c r="H548">
        <v>2.1413626492192446</v>
      </c>
      <c r="I548">
        <v>-1.5105886101341253</v>
      </c>
      <c r="J548">
        <v>-1.8723732213891648</v>
      </c>
      <c r="K548">
        <v>1.0095554073975483</v>
      </c>
      <c r="L548">
        <v>-2.1036284247904073</v>
      </c>
      <c r="M548">
        <v>1.85726443981219</v>
      </c>
      <c r="P548" s="16">
        <f t="shared" si="25"/>
        <v>1.2755174940378793E-2</v>
      </c>
      <c r="Q548" s="16">
        <f t="shared" si="26"/>
        <v>1.2836869156082731E-2</v>
      </c>
    </row>
    <row r="549" spans="3:17" x14ac:dyDescent="0.55000000000000004">
      <c r="C549">
        <f t="shared" si="28"/>
        <v>543</v>
      </c>
      <c r="D549">
        <v>0.45907352611470964</v>
      </c>
      <c r="E549">
        <v>0.53480481591617635</v>
      </c>
      <c r="F549">
        <v>0.13222687120172003</v>
      </c>
      <c r="G549">
        <v>-0.83020904974019583</v>
      </c>
      <c r="H549">
        <v>-0.23306247738685068</v>
      </c>
      <c r="I549">
        <v>0.46092549347944145</v>
      </c>
      <c r="J549">
        <v>0.2985683880505956</v>
      </c>
      <c r="K549">
        <v>0.12001355205741464</v>
      </c>
      <c r="L549">
        <v>0.54625680303499569</v>
      </c>
      <c r="M549">
        <v>-0.34719177840669213</v>
      </c>
      <c r="P549" s="16">
        <f t="shared" si="25"/>
        <v>5.6423600248690408E-3</v>
      </c>
      <c r="Q549" s="16">
        <f t="shared" si="26"/>
        <v>5.6583081190484386E-3</v>
      </c>
    </row>
    <row r="550" spans="3:17" x14ac:dyDescent="0.55000000000000004">
      <c r="C550">
        <f t="shared" si="28"/>
        <v>544</v>
      </c>
      <c r="D550">
        <v>-0.68277836678378989</v>
      </c>
      <c r="E550">
        <v>-6.9592571484439647E-2</v>
      </c>
      <c r="F550">
        <v>9.9373604337055846E-2</v>
      </c>
      <c r="G550">
        <v>-0.51555618157237315</v>
      </c>
      <c r="H550">
        <v>-1.4715037702849223</v>
      </c>
      <c r="I550">
        <v>-0.26099148470182432</v>
      </c>
      <c r="J550">
        <v>-0.75033063688954349</v>
      </c>
      <c r="K550">
        <v>2.8009344145939804E-2</v>
      </c>
      <c r="L550">
        <v>-8.9715773674378163E-2</v>
      </c>
      <c r="M550">
        <v>0.61873173551290483</v>
      </c>
      <c r="P550" s="16">
        <f t="shared" si="25"/>
        <v>-4.2463674412254434E-3</v>
      </c>
      <c r="Q550" s="16">
        <f t="shared" si="26"/>
        <v>-4.2373643709587849E-3</v>
      </c>
    </row>
    <row r="551" spans="3:17" x14ac:dyDescent="0.55000000000000004">
      <c r="C551">
        <f t="shared" si="28"/>
        <v>545</v>
      </c>
      <c r="D551">
        <v>-1.2707112009672779</v>
      </c>
      <c r="E551">
        <v>2.8975828117725544</v>
      </c>
      <c r="F551">
        <v>1.2587338865428546</v>
      </c>
      <c r="G551">
        <v>0.79992443148261561</v>
      </c>
      <c r="H551">
        <v>-2.1153689303961207</v>
      </c>
      <c r="I551">
        <v>-0.26016426402755843</v>
      </c>
      <c r="J551">
        <v>-1.2456484626930213</v>
      </c>
      <c r="K551">
        <v>0.36036806125422327</v>
      </c>
      <c r="L551">
        <v>-0.31133498378742042</v>
      </c>
      <c r="M551">
        <v>0.6055083514256604</v>
      </c>
      <c r="P551" s="16">
        <f t="shared" si="25"/>
        <v>-9.3380151424442889E-3</v>
      </c>
      <c r="Q551" s="16">
        <f t="shared" si="26"/>
        <v>-9.2945512730128188E-3</v>
      </c>
    </row>
    <row r="552" spans="3:17" x14ac:dyDescent="0.55000000000000004">
      <c r="C552">
        <f t="shared" si="28"/>
        <v>546</v>
      </c>
      <c r="D552">
        <v>-1.2082121485291244</v>
      </c>
      <c r="E552">
        <v>-0.92741736960290966</v>
      </c>
      <c r="F552">
        <v>-0.97475267167618285</v>
      </c>
      <c r="G552">
        <v>1.4331020511256556</v>
      </c>
      <c r="H552">
        <v>-0.1542309249949502</v>
      </c>
      <c r="I552">
        <v>-1.5284918165376318</v>
      </c>
      <c r="J552">
        <v>-1.0128211213164127</v>
      </c>
      <c r="K552">
        <v>-1.7104710319657181E-3</v>
      </c>
      <c r="L552">
        <v>0.5325294590551134</v>
      </c>
      <c r="M552">
        <v>0.27502633526038034</v>
      </c>
      <c r="P552" s="16">
        <f t="shared" si="25"/>
        <v>-8.7967574712053218E-3</v>
      </c>
      <c r="Q552" s="16">
        <f t="shared" si="26"/>
        <v>-8.7581792042972229E-3</v>
      </c>
    </row>
    <row r="553" spans="3:17" x14ac:dyDescent="0.55000000000000004">
      <c r="C553">
        <f t="shared" si="28"/>
        <v>547</v>
      </c>
      <c r="D553">
        <v>0.11541104759650402</v>
      </c>
      <c r="E553">
        <v>0.15801526982450201</v>
      </c>
      <c r="F553">
        <v>-0.15015702037691922</v>
      </c>
      <c r="G553">
        <v>-2.0235639223234489</v>
      </c>
      <c r="H553">
        <v>-0.36979692772902228</v>
      </c>
      <c r="I553">
        <v>-0.59905989274393234</v>
      </c>
      <c r="J553">
        <v>-0.8086483690716646</v>
      </c>
      <c r="K553">
        <v>1.4634788382285999</v>
      </c>
      <c r="L553">
        <v>-0.38404200380961062</v>
      </c>
      <c r="M553">
        <v>2.4928063464668901E-2</v>
      </c>
      <c r="P553" s="16">
        <f t="shared" si="25"/>
        <v>2.666155657626141E-3</v>
      </c>
      <c r="Q553" s="16">
        <f t="shared" si="26"/>
        <v>2.6697130114052836E-3</v>
      </c>
    </row>
    <row r="554" spans="3:17" x14ac:dyDescent="0.55000000000000004">
      <c r="C554">
        <f t="shared" si="28"/>
        <v>548</v>
      </c>
      <c r="D554">
        <v>0.56611245954125244</v>
      </c>
      <c r="E554">
        <v>0.15161744554379875</v>
      </c>
      <c r="F554">
        <v>-0.56662143934147513</v>
      </c>
      <c r="G554">
        <v>-6.1096403889976746E-2</v>
      </c>
      <c r="H554">
        <v>1.9009792862492527</v>
      </c>
      <c r="I554">
        <v>0.62913778122462383</v>
      </c>
      <c r="J554">
        <v>-0.46524179642892044</v>
      </c>
      <c r="K554">
        <v>1.5051068056099386</v>
      </c>
      <c r="L554">
        <v>0.3722577332912258</v>
      </c>
      <c r="M554">
        <v>-0.24112186025967111</v>
      </c>
      <c r="P554" s="16">
        <f t="shared" si="25"/>
        <v>6.5693443802828143E-3</v>
      </c>
      <c r="Q554" s="16">
        <f t="shared" si="26"/>
        <v>6.5909698521979809E-3</v>
      </c>
    </row>
    <row r="555" spans="3:17" x14ac:dyDescent="0.55000000000000004">
      <c r="C555">
        <f t="shared" si="28"/>
        <v>549</v>
      </c>
      <c r="D555">
        <v>-0.42029507735312727</v>
      </c>
      <c r="E555">
        <v>0.25746789821178329</v>
      </c>
      <c r="F555">
        <v>0.39271659791537528</v>
      </c>
      <c r="G555">
        <v>-1.7308516431245888</v>
      </c>
      <c r="H555">
        <v>-1.6037068996048336</v>
      </c>
      <c r="I555">
        <v>0.41367987005992579</v>
      </c>
      <c r="J555">
        <v>0.26069371581569328</v>
      </c>
      <c r="K555">
        <v>1.119533768628715</v>
      </c>
      <c r="L555">
        <v>0.86441014541087902</v>
      </c>
      <c r="M555">
        <v>-1.1273662176387598</v>
      </c>
      <c r="P555" s="16">
        <f t="shared" si="25"/>
        <v>-1.9731954740668713E-3</v>
      </c>
      <c r="Q555" s="16">
        <f t="shared" si="26"/>
        <v>-1.9712500036855873E-3</v>
      </c>
    </row>
    <row r="556" spans="3:17" x14ac:dyDescent="0.55000000000000004">
      <c r="C556">
        <f t="shared" si="28"/>
        <v>550</v>
      </c>
      <c r="D556">
        <v>-6.723725014203849E-2</v>
      </c>
      <c r="E556">
        <v>-0.14606791567793831</v>
      </c>
      <c r="F556">
        <v>0.73860378681495109</v>
      </c>
      <c r="G556">
        <v>7.5986894993698401E-2</v>
      </c>
      <c r="H556">
        <v>-1.0138331228894533</v>
      </c>
      <c r="I556">
        <v>0.13530990012425947</v>
      </c>
      <c r="J556">
        <v>2.233192093653567</v>
      </c>
      <c r="K556">
        <v>-0.44921219811289093</v>
      </c>
      <c r="L556">
        <v>0.93474807724698794</v>
      </c>
      <c r="M556">
        <v>-1.1205552732053119</v>
      </c>
      <c r="P556" s="16">
        <f t="shared" si="25"/>
        <v>1.084374999630525E-3</v>
      </c>
      <c r="Q556" s="16">
        <f t="shared" si="26"/>
        <v>1.0849631467719778E-3</v>
      </c>
    </row>
    <row r="557" spans="3:17" x14ac:dyDescent="0.55000000000000004">
      <c r="C557">
        <f t="shared" si="28"/>
        <v>551</v>
      </c>
      <c r="D557">
        <v>0.25577922415563448</v>
      </c>
      <c r="E557">
        <v>-1.7580847000458245E-2</v>
      </c>
      <c r="F557">
        <v>-1.0892101505843177</v>
      </c>
      <c r="G557">
        <v>-1.8522082855065733</v>
      </c>
      <c r="H557">
        <v>-0.26938670239060719</v>
      </c>
      <c r="I557">
        <v>-0.53817715371937025</v>
      </c>
      <c r="J557">
        <v>-2.6753624539431892E-2</v>
      </c>
      <c r="K557">
        <v>0.85910155974542046</v>
      </c>
      <c r="L557">
        <v>-0.25336822961664018</v>
      </c>
      <c r="M557">
        <v>0.24918034720942969</v>
      </c>
      <c r="P557" s="16">
        <f t="shared" si="25"/>
        <v>3.881779725457204E-3</v>
      </c>
      <c r="Q557" s="16">
        <f t="shared" si="26"/>
        <v>3.8893235904247092E-3</v>
      </c>
    </row>
    <row r="558" spans="3:17" x14ac:dyDescent="0.55000000000000004">
      <c r="C558">
        <f t="shared" si="28"/>
        <v>552</v>
      </c>
      <c r="D558">
        <v>-9.1495792641432122E-3</v>
      </c>
      <c r="E558">
        <v>0.70918187538467559</v>
      </c>
      <c r="F558">
        <v>-0.82002241400466414</v>
      </c>
      <c r="G558">
        <v>-0.25122839679342152</v>
      </c>
      <c r="H558">
        <v>-1.3203043397239143</v>
      </c>
      <c r="I558">
        <v>-1.0228999955399505</v>
      </c>
      <c r="J558">
        <v>8.5631449663524956E-2</v>
      </c>
      <c r="K558">
        <v>0.14331631966077529</v>
      </c>
      <c r="L558">
        <v>-2.0961966685391067</v>
      </c>
      <c r="M558">
        <v>-1.2032946196855638</v>
      </c>
      <c r="P558" s="16">
        <f t="shared" si="25"/>
        <v>1.5874289858997933E-3</v>
      </c>
      <c r="Q558" s="16">
        <f t="shared" si="26"/>
        <v>1.588689618258865E-3</v>
      </c>
    </row>
    <row r="559" spans="3:17" x14ac:dyDescent="0.55000000000000004">
      <c r="C559">
        <f t="shared" si="28"/>
        <v>553</v>
      </c>
      <c r="D559">
        <v>0.15973049110296822</v>
      </c>
      <c r="E559">
        <v>-0.19295436001751928</v>
      </c>
      <c r="F559">
        <v>0.75289043985380577</v>
      </c>
      <c r="G559">
        <v>-9.1081116183350158E-2</v>
      </c>
      <c r="H559">
        <v>-0.54517227220913078</v>
      </c>
      <c r="I559">
        <v>0.78006756633852481</v>
      </c>
      <c r="J559">
        <v>-1.0924629350775217</v>
      </c>
      <c r="K559">
        <v>-0.51996415901050363</v>
      </c>
      <c r="L559">
        <v>1.2345645145749342</v>
      </c>
      <c r="M559">
        <v>-2.339625070748685</v>
      </c>
      <c r="P559" s="16">
        <f t="shared" si="25"/>
        <v>3.0499732972080139E-3</v>
      </c>
      <c r="Q559" s="16">
        <f t="shared" si="26"/>
        <v>3.0546291980193541E-3</v>
      </c>
    </row>
    <row r="560" spans="3:17" x14ac:dyDescent="0.55000000000000004">
      <c r="C560">
        <f t="shared" si="28"/>
        <v>554</v>
      </c>
      <c r="D560">
        <v>1.5991986161286469</v>
      </c>
      <c r="E560">
        <v>-0.19997098144347619</v>
      </c>
      <c r="F560">
        <v>0.76175130641858524</v>
      </c>
      <c r="G560">
        <v>-1.3547779052008597</v>
      </c>
      <c r="H560">
        <v>0.13199429390759138</v>
      </c>
      <c r="I560">
        <v>0.48524056465699184</v>
      </c>
      <c r="J560">
        <v>-1.9260498278687839</v>
      </c>
      <c r="K560">
        <v>-0.95520753070864695</v>
      </c>
      <c r="L560">
        <v>-0.5905340457293452</v>
      </c>
      <c r="M560">
        <v>1.0984371343095225</v>
      </c>
      <c r="P560" s="16">
        <f t="shared" si="25"/>
        <v>1.5516132939309934E-2</v>
      </c>
      <c r="Q560" s="16">
        <f t="shared" si="26"/>
        <v>1.5637133138370451E-2</v>
      </c>
    </row>
    <row r="561" spans="3:17" x14ac:dyDescent="0.55000000000000004">
      <c r="C561">
        <f t="shared" si="28"/>
        <v>555</v>
      </c>
      <c r="D561">
        <v>-0.17442353002064179</v>
      </c>
      <c r="E561">
        <v>-0.66908408455298396</v>
      </c>
      <c r="F561">
        <v>0.92342100476739142</v>
      </c>
      <c r="G561">
        <v>-0.90066106523690337</v>
      </c>
      <c r="H561">
        <v>-0.4392457068852032</v>
      </c>
      <c r="I561">
        <v>1.7804027839684888</v>
      </c>
      <c r="J561">
        <v>1.3560103038720883E-2</v>
      </c>
      <c r="K561">
        <v>0.22768795975746969</v>
      </c>
      <c r="L561">
        <v>0.60322552884834979</v>
      </c>
      <c r="M561">
        <v>0.39624181919736079</v>
      </c>
      <c r="P561" s="16">
        <f t="shared" si="25"/>
        <v>1.5611458651033244E-4</v>
      </c>
      <c r="Q561" s="16">
        <f t="shared" si="26"/>
        <v>1.5612677302656586E-4</v>
      </c>
    </row>
    <row r="562" spans="3:17" x14ac:dyDescent="0.55000000000000004">
      <c r="C562">
        <f t="shared" si="28"/>
        <v>556</v>
      </c>
      <c r="D562">
        <v>1.0422756438361322</v>
      </c>
      <c r="E562">
        <v>0.4309637378231338</v>
      </c>
      <c r="F562">
        <v>1.227985624904028</v>
      </c>
      <c r="G562">
        <v>-2.113390167594432</v>
      </c>
      <c r="H562">
        <v>-7.9207399991805927E-2</v>
      </c>
      <c r="I562">
        <v>1.0901375654060408</v>
      </c>
      <c r="J562">
        <v>-0.72935839315571749</v>
      </c>
      <c r="K562">
        <v>0.51240211963791904</v>
      </c>
      <c r="L562">
        <v>0.1536091232431098</v>
      </c>
      <c r="M562">
        <v>0.69771227373930922</v>
      </c>
      <c r="P562" s="16">
        <f t="shared" si="25"/>
        <v>1.0693038519745388E-2</v>
      </c>
      <c r="Q562" s="16">
        <f t="shared" si="26"/>
        <v>1.0750413377632384E-2</v>
      </c>
    </row>
    <row r="563" spans="3:17" x14ac:dyDescent="0.55000000000000004">
      <c r="C563">
        <f t="shared" si="28"/>
        <v>557</v>
      </c>
      <c r="D563">
        <v>-1.0480543178094501</v>
      </c>
      <c r="E563">
        <v>-0.66078825173347866</v>
      </c>
      <c r="F563">
        <v>2.3297501576239545</v>
      </c>
      <c r="G563">
        <v>0.67103182950879203</v>
      </c>
      <c r="H563">
        <v>-0.99679648690623723</v>
      </c>
      <c r="I563">
        <v>-1.5808528562095223</v>
      </c>
      <c r="J563">
        <v>-9.2162255588770267E-2</v>
      </c>
      <c r="K563">
        <v>-0.29793717104222001</v>
      </c>
      <c r="L563">
        <v>-0.28658849787471463</v>
      </c>
      <c r="M563">
        <v>-0.6841409520813061</v>
      </c>
      <c r="P563" s="16">
        <f t="shared" si="25"/>
        <v>-7.4097499710228665E-3</v>
      </c>
      <c r="Q563" s="16">
        <f t="shared" si="26"/>
        <v>-7.3823654529278082E-3</v>
      </c>
    </row>
    <row r="564" spans="3:17" x14ac:dyDescent="0.55000000000000004">
      <c r="C564">
        <f t="shared" si="28"/>
        <v>558</v>
      </c>
      <c r="D564">
        <v>-1.2305474333772553</v>
      </c>
      <c r="E564">
        <v>-0.19234496598555323</v>
      </c>
      <c r="F564">
        <v>-2.3149849294612155</v>
      </c>
      <c r="G564">
        <v>0.81930349519347301</v>
      </c>
      <c r="H564">
        <v>-1.1067268473264786</v>
      </c>
      <c r="I564">
        <v>-1.5023431080621013</v>
      </c>
      <c r="J564">
        <v>-0.49097246800559052</v>
      </c>
      <c r="K564">
        <v>0.6316835440460834</v>
      </c>
      <c r="L564">
        <v>-0.58394974565695157</v>
      </c>
      <c r="M564">
        <v>0.11402617955033577</v>
      </c>
      <c r="P564" s="16">
        <f t="shared" si="25"/>
        <v>-8.9901867119977514E-3</v>
      </c>
      <c r="Q564" s="16">
        <f t="shared" si="26"/>
        <v>-8.9498958147384844E-3</v>
      </c>
    </row>
    <row r="565" spans="3:17" x14ac:dyDescent="0.55000000000000004">
      <c r="C565">
        <f t="shared" si="28"/>
        <v>559</v>
      </c>
      <c r="D565">
        <v>-1.6042541464558717</v>
      </c>
      <c r="E565">
        <v>-6.8888446595541358E-2</v>
      </c>
      <c r="F565">
        <v>-0.48896988673806313</v>
      </c>
      <c r="G565">
        <v>2.0095486490645635</v>
      </c>
      <c r="H565">
        <v>-1.0464343568596206E-2</v>
      </c>
      <c r="I565">
        <v>-1.8215478051436387</v>
      </c>
      <c r="J565">
        <v>1.0606451665831726</v>
      </c>
      <c r="K565">
        <v>-0.66129856117363972</v>
      </c>
      <c r="L565">
        <v>0.6357132347134723</v>
      </c>
      <c r="M565">
        <v>-0.44325523728478955</v>
      </c>
      <c r="P565" s="16">
        <f t="shared" si="25"/>
        <v>-1.2226581782906393E-2</v>
      </c>
      <c r="Q565" s="16">
        <f t="shared" si="26"/>
        <v>-1.2152140826867441E-2</v>
      </c>
    </row>
    <row r="566" spans="3:17" x14ac:dyDescent="0.55000000000000004">
      <c r="C566">
        <f t="shared" si="28"/>
        <v>560</v>
      </c>
      <c r="D566">
        <v>-0.41482844788440332</v>
      </c>
      <c r="E566">
        <v>1.2183948640693301</v>
      </c>
      <c r="F566">
        <v>0.95990904804129162</v>
      </c>
      <c r="G566">
        <v>0.68209563104557025</v>
      </c>
      <c r="H566">
        <v>0.47832839695047719</v>
      </c>
      <c r="I566">
        <v>-0.31888493167963167</v>
      </c>
      <c r="J566">
        <v>0.18891929126347873</v>
      </c>
      <c r="K566">
        <v>-2.0922353463558303</v>
      </c>
      <c r="L566">
        <v>-0.81316320044236412</v>
      </c>
      <c r="M566">
        <v>-2.1804605018628234</v>
      </c>
      <c r="P566" s="16">
        <f t="shared" si="25"/>
        <v>-1.9258530741369558E-3</v>
      </c>
      <c r="Q566" s="16">
        <f t="shared" si="26"/>
        <v>-1.9239998090017085E-3</v>
      </c>
    </row>
    <row r="567" spans="3:17" x14ac:dyDescent="0.55000000000000004">
      <c r="C567">
        <f t="shared" si="28"/>
        <v>561</v>
      </c>
      <c r="D567">
        <v>0.54208141099602791</v>
      </c>
      <c r="E567">
        <v>-0.51483933670384785</v>
      </c>
      <c r="F567">
        <v>0.91828389669924682</v>
      </c>
      <c r="G567">
        <v>2.3255069305755081</v>
      </c>
      <c r="H567">
        <v>-1.6195181977492279</v>
      </c>
      <c r="I567">
        <v>0.11549613029008375</v>
      </c>
      <c r="J567">
        <v>0.68602478337830175</v>
      </c>
      <c r="K567">
        <v>-0.33185470206834211</v>
      </c>
      <c r="L567">
        <v>-0.42807302902806255</v>
      </c>
      <c r="M567">
        <v>-0.29043298743558549</v>
      </c>
      <c r="P567" s="16">
        <f t="shared" si="25"/>
        <v>6.3612293950853988E-3</v>
      </c>
      <c r="Q567" s="16">
        <f t="shared" si="26"/>
        <v>6.3815049845523664E-3</v>
      </c>
    </row>
    <row r="568" spans="3:17" x14ac:dyDescent="0.55000000000000004">
      <c r="C568">
        <f t="shared" si="28"/>
        <v>562</v>
      </c>
      <c r="D568">
        <v>2.9751332181303183</v>
      </c>
      <c r="E568">
        <v>-1.3020510155912124</v>
      </c>
      <c r="F568">
        <v>0.39458910071081893</v>
      </c>
      <c r="G568">
        <v>-0.68431637324669004</v>
      </c>
      <c r="H568">
        <v>-0.90507974732755891</v>
      </c>
      <c r="I568">
        <v>0.89606929018532022</v>
      </c>
      <c r="J568">
        <v>0.91869909440649733</v>
      </c>
      <c r="K568">
        <v>-0.90282901185087661</v>
      </c>
      <c r="L568">
        <v>0.10464130594292662</v>
      </c>
      <c r="M568">
        <v>-0.73418520671577692</v>
      </c>
      <c r="P568" s="16">
        <f t="shared" si="25"/>
        <v>2.7432076132104716E-2</v>
      </c>
      <c r="Q568" s="16">
        <f t="shared" si="26"/>
        <v>2.7811799783306279E-2</v>
      </c>
    </row>
    <row r="569" spans="3:17" x14ac:dyDescent="0.55000000000000004">
      <c r="C569">
        <f t="shared" si="28"/>
        <v>563</v>
      </c>
      <c r="D569">
        <v>-0.33460991071790858</v>
      </c>
      <c r="E569">
        <v>-0.95886310894114812</v>
      </c>
      <c r="F569">
        <v>0.78649413601686102</v>
      </c>
      <c r="G569">
        <v>-1.1371367099160092</v>
      </c>
      <c r="H569">
        <v>1.3586183457816385</v>
      </c>
      <c r="I569">
        <v>-0.25795539073859342</v>
      </c>
      <c r="J569">
        <v>0.39606301629635837</v>
      </c>
      <c r="K569">
        <v>-0.80796690041145025</v>
      </c>
      <c r="L569">
        <v>0.6145896533947216</v>
      </c>
      <c r="M569">
        <v>-1.3306889905294486</v>
      </c>
      <c r="P569" s="16">
        <f t="shared" si="25"/>
        <v>-1.2311401637308502E-3</v>
      </c>
      <c r="Q569" s="16">
        <f t="shared" si="26"/>
        <v>-1.2303826215915858E-3</v>
      </c>
    </row>
    <row r="570" spans="3:17" x14ac:dyDescent="0.55000000000000004">
      <c r="C570">
        <f t="shared" si="28"/>
        <v>564</v>
      </c>
      <c r="D570">
        <v>-0.46712488399559382</v>
      </c>
      <c r="E570">
        <v>1.4408809235922231</v>
      </c>
      <c r="F570">
        <v>1.1658131794539139</v>
      </c>
      <c r="G570">
        <v>0.16555990309889629</v>
      </c>
      <c r="H570">
        <v>1.4431785235642991</v>
      </c>
      <c r="I570">
        <v>-0.54372962635127486</v>
      </c>
      <c r="J570">
        <v>-0.53000365346080169</v>
      </c>
      <c r="K570">
        <v>-0.84807077421757537</v>
      </c>
      <c r="L570">
        <v>-0.20381440249176705</v>
      </c>
      <c r="M570">
        <v>0.71297703387383993</v>
      </c>
      <c r="P570" s="16">
        <f t="shared" si="25"/>
        <v>-2.3787534961337642E-3</v>
      </c>
      <c r="Q570" s="16">
        <f t="shared" si="26"/>
        <v>-2.3759265040528277E-3</v>
      </c>
    </row>
    <row r="571" spans="3:17" x14ac:dyDescent="0.55000000000000004">
      <c r="C571">
        <f t="shared" si="28"/>
        <v>565</v>
      </c>
      <c r="D571">
        <v>-0.71552490527025558</v>
      </c>
      <c r="E571">
        <v>0.21043229063346791</v>
      </c>
      <c r="F571">
        <v>-0.44162058444555319</v>
      </c>
      <c r="G571">
        <v>4.9454439076555015E-2</v>
      </c>
      <c r="H571">
        <v>-0.96911040174295415</v>
      </c>
      <c r="I571">
        <v>0.79560271931612259</v>
      </c>
      <c r="J571">
        <v>-0.12800084114037821</v>
      </c>
      <c r="K571">
        <v>-0.8803735042205062</v>
      </c>
      <c r="L571">
        <v>-1.1863924321767649</v>
      </c>
      <c r="M571">
        <v>-0.23090648057312466</v>
      </c>
      <c r="P571" s="16">
        <f t="shared" si="25"/>
        <v>-4.5299607833782845E-3</v>
      </c>
      <c r="Q571" s="16">
        <f t="shared" si="26"/>
        <v>-4.5197159863762382E-3</v>
      </c>
    </row>
    <row r="572" spans="3:17" x14ac:dyDescent="0.55000000000000004">
      <c r="C572">
        <f t="shared" si="28"/>
        <v>566</v>
      </c>
      <c r="D572">
        <v>0.48749645276510528</v>
      </c>
      <c r="E572">
        <v>-0.74493694358418938</v>
      </c>
      <c r="F572">
        <v>-1.6033770443052247</v>
      </c>
      <c r="G572">
        <v>-1.325356392661166</v>
      </c>
      <c r="H572">
        <v>1.3234952282397279</v>
      </c>
      <c r="I572">
        <v>-0.1833289673770159</v>
      </c>
      <c r="J572">
        <v>-1.2944763537673571</v>
      </c>
      <c r="K572">
        <v>0.57525035023718096</v>
      </c>
      <c r="L572">
        <v>-0.76213031597797221</v>
      </c>
      <c r="M572">
        <v>-0.78460571892372899</v>
      </c>
      <c r="P572" s="16">
        <f t="shared" si="25"/>
        <v>5.888509790160484E-3</v>
      </c>
      <c r="Q572" s="16">
        <f t="shared" si="26"/>
        <v>5.9058811443262194E-3</v>
      </c>
    </row>
    <row r="573" spans="3:17" x14ac:dyDescent="0.55000000000000004">
      <c r="C573">
        <f t="shared" si="28"/>
        <v>567</v>
      </c>
      <c r="D573">
        <v>-0.96535791738275434</v>
      </c>
      <c r="E573">
        <v>-0.30037182150555097</v>
      </c>
      <c r="F573">
        <v>-1.1366506506408058</v>
      </c>
      <c r="G573">
        <v>0.97328680584282379</v>
      </c>
      <c r="H573">
        <v>0.45145492739452192</v>
      </c>
      <c r="I573">
        <v>-0.45300771744329771</v>
      </c>
      <c r="J573">
        <v>-0.15325361900664317</v>
      </c>
      <c r="K573">
        <v>7.9875598176929005E-2</v>
      </c>
      <c r="L573">
        <v>0.84694080971555186</v>
      </c>
      <c r="M573">
        <v>0.17414960418994052</v>
      </c>
      <c r="P573" s="16">
        <f t="shared" si="25"/>
        <v>-6.693578135312378E-3</v>
      </c>
      <c r="Q573" s="16">
        <f t="shared" si="26"/>
        <v>-6.6712260408219315E-3</v>
      </c>
    </row>
    <row r="574" spans="3:17" x14ac:dyDescent="0.55000000000000004">
      <c r="C574">
        <f t="shared" si="28"/>
        <v>568</v>
      </c>
      <c r="D574">
        <v>0.69918046731297656</v>
      </c>
      <c r="E574">
        <v>-1.0728287244588277</v>
      </c>
      <c r="F574">
        <v>0.12498339602759236</v>
      </c>
      <c r="G574">
        <v>0.24975205857864405</v>
      </c>
      <c r="H574">
        <v>0.64322520842548236</v>
      </c>
      <c r="I574">
        <v>-1.6689665009741868</v>
      </c>
      <c r="J574">
        <v>0.69244786567664152</v>
      </c>
      <c r="K574">
        <v>-2.9558766859230885</v>
      </c>
      <c r="L574">
        <v>-1.5555257474259638</v>
      </c>
      <c r="M574">
        <v>0.21770630811208938</v>
      </c>
      <c r="P574" s="16">
        <f t="shared" si="25"/>
        <v>7.7217471318957965E-3</v>
      </c>
      <c r="Q574" s="16">
        <f t="shared" si="26"/>
        <v>7.7516367049916823E-3</v>
      </c>
    </row>
    <row r="575" spans="3:17" x14ac:dyDescent="0.55000000000000004">
      <c r="C575">
        <f t="shared" si="28"/>
        <v>569</v>
      </c>
      <c r="D575">
        <v>0.76315044409686295</v>
      </c>
      <c r="E575">
        <v>-0.71469811975066977</v>
      </c>
      <c r="F575">
        <v>-9.2423099321633201E-2</v>
      </c>
      <c r="G575">
        <v>-2.7138692102742423</v>
      </c>
      <c r="H575">
        <v>0.85104838623326995</v>
      </c>
      <c r="I575">
        <v>3.2603164001838353E-2</v>
      </c>
      <c r="J575">
        <v>0.85230158308565884</v>
      </c>
      <c r="K575">
        <v>0.30537965769764891</v>
      </c>
      <c r="L575">
        <v>0.30297282728161029</v>
      </c>
      <c r="M575">
        <v>-1.4758745050322413</v>
      </c>
      <c r="P575" s="16">
        <f t="shared" si="25"/>
        <v>8.2757433816392587E-3</v>
      </c>
      <c r="Q575" s="16">
        <f t="shared" si="26"/>
        <v>8.3100820064176961E-3</v>
      </c>
    </row>
    <row r="576" spans="3:17" x14ac:dyDescent="0.55000000000000004">
      <c r="C576">
        <f t="shared" si="28"/>
        <v>570</v>
      </c>
      <c r="D576">
        <v>-1.0127933123955646</v>
      </c>
      <c r="E576">
        <v>0.82235765549963424</v>
      </c>
      <c r="F576">
        <v>-0.39513724249999749</v>
      </c>
      <c r="G576">
        <v>2.3689574291034816</v>
      </c>
      <c r="H576">
        <v>-0.58373338347556492</v>
      </c>
      <c r="I576">
        <v>-0.65686406914563267</v>
      </c>
      <c r="J576">
        <v>-9.8157319016373076E-2</v>
      </c>
      <c r="K576">
        <v>0.39850617942335154</v>
      </c>
      <c r="L576">
        <v>-0.23472690191188436</v>
      </c>
      <c r="M576">
        <v>-0.27775159918106734</v>
      </c>
      <c r="P576" s="16">
        <f t="shared" si="25"/>
        <v>-7.1043807065088102E-3</v>
      </c>
      <c r="Q576" s="16">
        <f t="shared" si="26"/>
        <v>-7.0792042502215713E-3</v>
      </c>
    </row>
    <row r="577" spans="3:17" x14ac:dyDescent="0.55000000000000004">
      <c r="C577">
        <f t="shared" si="28"/>
        <v>571</v>
      </c>
      <c r="D577">
        <v>0.23667050587831445</v>
      </c>
      <c r="E577">
        <v>0.26970948666664607</v>
      </c>
      <c r="F577">
        <v>-0.2985804775867969</v>
      </c>
      <c r="G577">
        <v>0.61158980506749794</v>
      </c>
      <c r="H577">
        <v>-1.5218184711175762</v>
      </c>
      <c r="I577">
        <v>1.1234098357694748</v>
      </c>
      <c r="J577">
        <v>1.4166190294588581</v>
      </c>
      <c r="K577">
        <v>0.81012654149624141</v>
      </c>
      <c r="L577">
        <v>-0.34360361818403645</v>
      </c>
      <c r="M577">
        <v>-1.5678048215586637</v>
      </c>
      <c r="P577" s="16">
        <f t="shared" si="25"/>
        <v>3.7162933708380129E-3</v>
      </c>
      <c r="Q577" s="16">
        <f t="shared" si="26"/>
        <v>3.7232073511870301E-3</v>
      </c>
    </row>
    <row r="578" spans="3:17" x14ac:dyDescent="0.55000000000000004">
      <c r="C578">
        <f t="shared" si="28"/>
        <v>572</v>
      </c>
      <c r="D578">
        <v>-0.87164952349992664</v>
      </c>
      <c r="E578">
        <v>-1.5739053464794265E-2</v>
      </c>
      <c r="F578">
        <v>0.47284644079701676</v>
      </c>
      <c r="G578">
        <v>1.2295968343544488</v>
      </c>
      <c r="H578">
        <v>-1.7033552676645685</v>
      </c>
      <c r="I578">
        <v>-0.27534923965792785</v>
      </c>
      <c r="J578">
        <v>-1.2843736288274459</v>
      </c>
      <c r="K578">
        <v>0.83515104968163589</v>
      </c>
      <c r="L578">
        <v>-9.8638433408545931E-2</v>
      </c>
      <c r="M578">
        <v>-2.0045522947075263</v>
      </c>
      <c r="P578" s="16">
        <f t="shared" si="25"/>
        <v>-5.8820396388087068E-3</v>
      </c>
      <c r="Q578" s="16">
        <f t="shared" si="26"/>
        <v>-5.8647743120179285E-3</v>
      </c>
    </row>
    <row r="579" spans="3:17" x14ac:dyDescent="0.55000000000000004">
      <c r="C579">
        <f t="shared" si="28"/>
        <v>573</v>
      </c>
      <c r="D579">
        <v>-1.4354329583016603</v>
      </c>
      <c r="E579">
        <v>-0.23959612170915462</v>
      </c>
      <c r="F579">
        <v>-0.86785875673314261</v>
      </c>
      <c r="G579">
        <v>-0.51037741008846282</v>
      </c>
      <c r="H579">
        <v>1.4476873970381019</v>
      </c>
      <c r="I579">
        <v>0.7488251201286964</v>
      </c>
      <c r="J579">
        <v>-0.44931038235508325</v>
      </c>
      <c r="K579">
        <v>-1.6172922793210762</v>
      </c>
      <c r="L579">
        <v>1.0648802272353539</v>
      </c>
      <c r="M579">
        <v>-2.2517295032043352</v>
      </c>
      <c r="P579" s="16">
        <f t="shared" si="25"/>
        <v>-1.0764547406520197E-2</v>
      </c>
      <c r="Q579" s="16">
        <f t="shared" si="26"/>
        <v>-1.0706816999009772E-2</v>
      </c>
    </row>
    <row r="580" spans="3:17" x14ac:dyDescent="0.55000000000000004">
      <c r="C580">
        <f t="shared" si="28"/>
        <v>574</v>
      </c>
      <c r="D580">
        <v>0.31737124970612152</v>
      </c>
      <c r="E580">
        <v>0.24594986385654843</v>
      </c>
      <c r="F580">
        <v>-0.77957918875521925</v>
      </c>
      <c r="G580">
        <v>0.38988722287424427</v>
      </c>
      <c r="H580">
        <v>0.26655535136400543</v>
      </c>
      <c r="I580">
        <v>0.63122955938927172</v>
      </c>
      <c r="J580">
        <v>0.66015751397819256</v>
      </c>
      <c r="K580">
        <v>-0.56470219923734633</v>
      </c>
      <c r="L580">
        <v>1.1055572644391538</v>
      </c>
      <c r="M580">
        <v>-0.57258347956826594</v>
      </c>
      <c r="P580" s="16">
        <f t="shared" si="25"/>
        <v>4.4151823134298239E-3</v>
      </c>
      <c r="Q580" s="16">
        <f t="shared" si="26"/>
        <v>4.4249435915137969E-3</v>
      </c>
    </row>
    <row r="581" spans="3:17" x14ac:dyDescent="0.55000000000000004">
      <c r="C581">
        <f t="shared" si="28"/>
        <v>575</v>
      </c>
      <c r="D581">
        <v>0.28841323841561856</v>
      </c>
      <c r="E581">
        <v>0.82914417907951155</v>
      </c>
      <c r="F581">
        <v>0.68984004912880126</v>
      </c>
      <c r="G581">
        <v>0.33904475148327995</v>
      </c>
      <c r="H581">
        <v>-1.3708452609780417</v>
      </c>
      <c r="I581">
        <v>0.47542971153809321</v>
      </c>
      <c r="J581">
        <v>0.68915550301745832</v>
      </c>
      <c r="K581">
        <v>1.8693963156513768E-2</v>
      </c>
      <c r="L581">
        <v>-0.59699933999623478</v>
      </c>
      <c r="M581">
        <v>-1.0359392591529848</v>
      </c>
      <c r="P581" s="16">
        <f t="shared" si="25"/>
        <v>4.1643985792233027E-3</v>
      </c>
      <c r="Q581" s="16">
        <f t="shared" si="26"/>
        <v>4.1730817361780304E-3</v>
      </c>
    </row>
    <row r="582" spans="3:17" x14ac:dyDescent="0.55000000000000004">
      <c r="C582">
        <f t="shared" si="28"/>
        <v>576</v>
      </c>
      <c r="D582">
        <v>0.36047646483833884</v>
      </c>
      <c r="E582">
        <v>0.15710061107456813</v>
      </c>
      <c r="F582">
        <v>0.51815007667906321</v>
      </c>
      <c r="G582">
        <v>-0.58719575215731967</v>
      </c>
      <c r="H582">
        <v>-0.64804231248481459</v>
      </c>
      <c r="I582">
        <v>-1.5909239562823598</v>
      </c>
      <c r="J582">
        <v>0.81857585502805486</v>
      </c>
      <c r="K582">
        <v>1.7638971392235393E-3</v>
      </c>
      <c r="L582">
        <v>-4.3618478708884204E-2</v>
      </c>
      <c r="M582">
        <v>6.2891497419759718E-2</v>
      </c>
      <c r="P582" s="16">
        <f t="shared" ref="P582:P645" si="29">$P$1*1/12+$P$2*SQRT(1/12)*INDEX(D582:M582,1,$P$3)</f>
        <v>4.7884844268307599E-3</v>
      </c>
      <c r="Q582" s="16">
        <f t="shared" si="26"/>
        <v>4.7999675399703623E-3</v>
      </c>
    </row>
    <row r="583" spans="3:17" x14ac:dyDescent="0.55000000000000004">
      <c r="C583">
        <f t="shared" si="28"/>
        <v>577</v>
      </c>
      <c r="D583">
        <v>-1.3443716469329441</v>
      </c>
      <c r="E583">
        <v>-0.21822133103835328</v>
      </c>
      <c r="F583">
        <v>0.59649693442616536</v>
      </c>
      <c r="G583">
        <v>1.8776723052413558</v>
      </c>
      <c r="H583">
        <v>-6.235655017474101E-2</v>
      </c>
      <c r="I583">
        <v>-0.26974097285013665</v>
      </c>
      <c r="J583">
        <v>-0.1816382536468851</v>
      </c>
      <c r="K583">
        <v>0.65165981893599068</v>
      </c>
      <c r="L583">
        <v>0.34925483052118933</v>
      </c>
      <c r="M583">
        <v>0.51814651311980042</v>
      </c>
      <c r="P583" s="16">
        <f t="shared" si="29"/>
        <v>-9.9759333170478682E-3</v>
      </c>
      <c r="Q583" s="16">
        <f t="shared" ref="Q583:Q646" si="30">EXP(P583)-1</f>
        <v>-9.9263387486530075E-3</v>
      </c>
    </row>
    <row r="584" spans="3:17" x14ac:dyDescent="0.55000000000000004">
      <c r="C584">
        <f t="shared" si="28"/>
        <v>578</v>
      </c>
      <c r="D584">
        <v>-0.89484228686304446</v>
      </c>
      <c r="E584">
        <v>4.2143030157511176E-2</v>
      </c>
      <c r="F584">
        <v>0.97865029135288317</v>
      </c>
      <c r="G584">
        <v>0.11218505929576904</v>
      </c>
      <c r="H584">
        <v>-5.6589922924004415E-2</v>
      </c>
      <c r="I584">
        <v>-0.18505066704363232</v>
      </c>
      <c r="J584">
        <v>8.1269090236819344E-2</v>
      </c>
      <c r="K584">
        <v>0.28895450826099117</v>
      </c>
      <c r="L584">
        <v>-1.4930009357997296</v>
      </c>
      <c r="M584">
        <v>-1.1614537923022752</v>
      </c>
      <c r="P584" s="16">
        <f t="shared" si="29"/>
        <v>-6.0828948613729167E-3</v>
      </c>
      <c r="Q584" s="16">
        <f t="shared" si="30"/>
        <v>-6.0644315122654335E-3</v>
      </c>
    </row>
    <row r="585" spans="3:17" x14ac:dyDescent="0.55000000000000004">
      <c r="C585">
        <f t="shared" si="28"/>
        <v>579</v>
      </c>
      <c r="D585">
        <v>-0.43791532394433935</v>
      </c>
      <c r="E585">
        <v>-1.7252509165257182</v>
      </c>
      <c r="F585">
        <v>0.97094929103015237</v>
      </c>
      <c r="G585">
        <v>1.3802824422173365</v>
      </c>
      <c r="H585">
        <v>-1.2267169310490611</v>
      </c>
      <c r="I585">
        <v>0.1318901326490102</v>
      </c>
      <c r="J585">
        <v>-0.35593089443835735</v>
      </c>
      <c r="K585">
        <v>-0.37322014869575443</v>
      </c>
      <c r="L585">
        <v>-3.013620657592518E-3</v>
      </c>
      <c r="M585">
        <v>-0.73293260096768431</v>
      </c>
      <c r="P585" s="16">
        <f t="shared" si="29"/>
        <v>-2.1257912857562296E-3</v>
      </c>
      <c r="Q585" s="16">
        <f t="shared" si="30"/>
        <v>-2.1235333916814758E-3</v>
      </c>
    </row>
    <row r="586" spans="3:17" x14ac:dyDescent="0.55000000000000004">
      <c r="C586">
        <f t="shared" si="28"/>
        <v>580</v>
      </c>
      <c r="D586">
        <v>-0.96335632938660831</v>
      </c>
      <c r="E586">
        <v>1.0232575449270418</v>
      </c>
      <c r="F586">
        <v>-0.46200962559573661</v>
      </c>
      <c r="G586">
        <v>-0.72241154295936871</v>
      </c>
      <c r="H586">
        <v>0.70166686165482905</v>
      </c>
      <c r="I586">
        <v>-1.6370383511185487</v>
      </c>
      <c r="J586">
        <v>0.37139200310428289</v>
      </c>
      <c r="K586">
        <v>-1.6747650654814721</v>
      </c>
      <c r="L586">
        <v>-0.11957453152354047</v>
      </c>
      <c r="M586">
        <v>5.8179717127032626E-2</v>
      </c>
      <c r="P586" s="16">
        <f t="shared" si="29"/>
        <v>-6.6762438747866529E-3</v>
      </c>
      <c r="Q586" s="16">
        <f t="shared" si="30"/>
        <v>-6.6540072718295207E-3</v>
      </c>
    </row>
    <row r="587" spans="3:17" x14ac:dyDescent="0.55000000000000004">
      <c r="C587">
        <f t="shared" si="28"/>
        <v>581</v>
      </c>
      <c r="D587">
        <v>0.21220918516279877</v>
      </c>
      <c r="E587">
        <v>-0.35450352225609522</v>
      </c>
      <c r="F587">
        <v>-0.17196629578340533</v>
      </c>
      <c r="G587">
        <v>0.55125484729906138</v>
      </c>
      <c r="H587">
        <v>0.6697715712682879</v>
      </c>
      <c r="I587">
        <v>-0.24275550871327617</v>
      </c>
      <c r="J587">
        <v>-0.61941562991361632</v>
      </c>
      <c r="K587">
        <v>0.33691955865755485</v>
      </c>
      <c r="L587">
        <v>0.38002400143005349</v>
      </c>
      <c r="M587">
        <v>-0.83939838179415083</v>
      </c>
      <c r="P587" s="16">
        <f t="shared" si="29"/>
        <v>3.5044521193404615E-3</v>
      </c>
      <c r="Q587" s="16">
        <f t="shared" si="30"/>
        <v>3.5105998910949232E-3</v>
      </c>
    </row>
    <row r="588" spans="3:17" x14ac:dyDescent="0.55000000000000004">
      <c r="C588">
        <f t="shared" si="28"/>
        <v>582</v>
      </c>
      <c r="D588">
        <v>-0.92104499590334044</v>
      </c>
      <c r="E588">
        <v>2.3444727534090553</v>
      </c>
      <c r="F588">
        <v>9.4295155011397847E-2</v>
      </c>
      <c r="G588">
        <v>-9.8352668876456412E-2</v>
      </c>
      <c r="H588">
        <v>-0.87380612237424871</v>
      </c>
      <c r="I588">
        <v>0.46913457282657017</v>
      </c>
      <c r="J588">
        <v>0.32717585919382736</v>
      </c>
      <c r="K588">
        <v>-0.75018974091619584</v>
      </c>
      <c r="L588">
        <v>-0.31814353244407079</v>
      </c>
      <c r="M588">
        <v>0.86893760515016372</v>
      </c>
      <c r="P588" s="16">
        <f t="shared" si="29"/>
        <v>-6.3098169781416018E-3</v>
      </c>
      <c r="Q588" s="16">
        <f t="shared" si="30"/>
        <v>-6.2899518866502691E-3</v>
      </c>
    </row>
    <row r="589" spans="3:17" x14ac:dyDescent="0.55000000000000004">
      <c r="C589">
        <f t="shared" si="28"/>
        <v>583</v>
      </c>
      <c r="D589">
        <v>0.56333287398740162</v>
      </c>
      <c r="E589">
        <v>0.63864810225132929</v>
      </c>
      <c r="F589">
        <v>1.9050388612805123</v>
      </c>
      <c r="G589">
        <v>1.4396253559584886</v>
      </c>
      <c r="H589">
        <v>0.20444972665755165</v>
      </c>
      <c r="I589">
        <v>1.3014334359290971</v>
      </c>
      <c r="J589">
        <v>-0.97198462478692405</v>
      </c>
      <c r="K589">
        <v>-0.78930809611275854</v>
      </c>
      <c r="L589">
        <v>0.89525329831844858</v>
      </c>
      <c r="M589">
        <v>0.19307870257009901</v>
      </c>
      <c r="P589" s="16">
        <f t="shared" si="29"/>
        <v>6.5452724632665436E-3</v>
      </c>
      <c r="Q589" s="16">
        <f t="shared" si="30"/>
        <v>6.566739569538349E-3</v>
      </c>
    </row>
    <row r="590" spans="3:17" x14ac:dyDescent="0.55000000000000004">
      <c r="C590">
        <f t="shared" si="28"/>
        <v>584</v>
      </c>
      <c r="D590">
        <v>0.28129150275430104</v>
      </c>
      <c r="E590">
        <v>-0.3846249141125701</v>
      </c>
      <c r="F590">
        <v>-0.71041031250139586</v>
      </c>
      <c r="G590">
        <v>1.4810614970417526</v>
      </c>
      <c r="H590">
        <v>-0.71391647550883452</v>
      </c>
      <c r="I590">
        <v>-0.21449774847160591</v>
      </c>
      <c r="J590">
        <v>0.80622762644056378</v>
      </c>
      <c r="K590">
        <v>-0.97910685744925086</v>
      </c>
      <c r="L590">
        <v>-0.22785237751302212</v>
      </c>
      <c r="M590">
        <v>-1.4899944754108736</v>
      </c>
      <c r="P590" s="16">
        <f t="shared" si="29"/>
        <v>4.1027225392059174E-3</v>
      </c>
      <c r="Q590" s="16">
        <f t="shared" si="30"/>
        <v>4.1111502268691424E-3</v>
      </c>
    </row>
    <row r="591" spans="3:17" x14ac:dyDescent="0.55000000000000004">
      <c r="C591">
        <f t="shared" si="28"/>
        <v>585</v>
      </c>
      <c r="D591">
        <v>-0.13391896170748618</v>
      </c>
      <c r="E591">
        <v>2.8132799582650865</v>
      </c>
      <c r="F591">
        <v>1.9584893595258606</v>
      </c>
      <c r="G591">
        <v>-1.2779150530081504</v>
      </c>
      <c r="H591">
        <v>0.31253213946645109</v>
      </c>
      <c r="I591">
        <v>-1.316587686596667</v>
      </c>
      <c r="J591">
        <v>0.72854638528656335</v>
      </c>
      <c r="K591">
        <v>-1.4067268647044682</v>
      </c>
      <c r="L591">
        <v>0.53874477917104424</v>
      </c>
      <c r="M591">
        <v>0.58121081634942096</v>
      </c>
      <c r="P591" s="16">
        <f t="shared" si="29"/>
        <v>5.0689443779548208E-4</v>
      </c>
      <c r="Q591" s="16">
        <f t="shared" si="30"/>
        <v>5.0702293049087466E-4</v>
      </c>
    </row>
    <row r="592" spans="3:17" x14ac:dyDescent="0.55000000000000004">
      <c r="C592">
        <f t="shared" si="28"/>
        <v>586</v>
      </c>
      <c r="D592">
        <v>-7.7222942267323222E-2</v>
      </c>
      <c r="E592">
        <v>0.79952096936739125</v>
      </c>
      <c r="F592">
        <v>-8.2069714544047476E-2</v>
      </c>
      <c r="G592">
        <v>-0.33924277648423112</v>
      </c>
      <c r="H592">
        <v>-0.13768549002554836</v>
      </c>
      <c r="I592">
        <v>1.864579493612855</v>
      </c>
      <c r="J592">
        <v>-0.63794294551746777</v>
      </c>
      <c r="K592">
        <v>-0.18799212285847788</v>
      </c>
      <c r="L592">
        <v>-0.55505062237052372</v>
      </c>
      <c r="M592">
        <v>-0.32635079215511537</v>
      </c>
      <c r="P592" s="16">
        <f t="shared" si="29"/>
        <v>9.9789636908185694E-4</v>
      </c>
      <c r="Q592" s="16">
        <f t="shared" si="30"/>
        <v>9.9839443332205846E-4</v>
      </c>
    </row>
    <row r="593" spans="3:17" x14ac:dyDescent="0.55000000000000004">
      <c r="C593">
        <f t="shared" si="28"/>
        <v>587</v>
      </c>
      <c r="D593">
        <v>-0.5633541765531983</v>
      </c>
      <c r="E593">
        <v>0.37928719571817021</v>
      </c>
      <c r="F593">
        <v>-0.19459107992225599</v>
      </c>
      <c r="G593">
        <v>-1.3176173442132859</v>
      </c>
      <c r="H593">
        <v>-1.0684389890706452</v>
      </c>
      <c r="I593">
        <v>-0.57339548193623369</v>
      </c>
      <c r="J593">
        <v>5.5377805236040828E-2</v>
      </c>
      <c r="K593">
        <v>-0.52742361069969312</v>
      </c>
      <c r="L593">
        <v>-0.81629315322261387</v>
      </c>
      <c r="M593">
        <v>0.39902060290535546</v>
      </c>
      <c r="P593" s="16">
        <f t="shared" si="29"/>
        <v>-3.2121236155646668E-3</v>
      </c>
      <c r="Q593" s="16">
        <f t="shared" si="30"/>
        <v>-3.2069702657127053E-3</v>
      </c>
    </row>
    <row r="594" spans="3:17" x14ac:dyDescent="0.55000000000000004">
      <c r="C594">
        <f t="shared" si="28"/>
        <v>588</v>
      </c>
      <c r="D594">
        <v>1.1184731144587865</v>
      </c>
      <c r="E594">
        <v>0.97865995703444686</v>
      </c>
      <c r="F594">
        <v>0.94360731735543357</v>
      </c>
      <c r="G594">
        <v>0.1346399764419898</v>
      </c>
      <c r="H594">
        <v>-1.4194774034165158</v>
      </c>
      <c r="I594">
        <v>-1.0754032699009703</v>
      </c>
      <c r="J594">
        <v>-0.53831903056706432</v>
      </c>
      <c r="K594">
        <v>0.83489482907635115</v>
      </c>
      <c r="L594">
        <v>-0.31338281170841792</v>
      </c>
      <c r="M594">
        <v>-0.18704767854791959</v>
      </c>
      <c r="P594" s="16">
        <f t="shared" si="29"/>
        <v>1.1352927972378758E-2</v>
      </c>
      <c r="Q594" s="16">
        <f t="shared" si="30"/>
        <v>1.141761703078048E-2</v>
      </c>
    </row>
    <row r="595" spans="3:17" x14ac:dyDescent="0.55000000000000004">
      <c r="C595">
        <f t="shared" si="28"/>
        <v>589</v>
      </c>
      <c r="D595">
        <v>0.63203799871013788</v>
      </c>
      <c r="E595">
        <v>-0.38081290333595408</v>
      </c>
      <c r="F595">
        <v>-0.96973798539768585</v>
      </c>
      <c r="G595">
        <v>1.3617039746753809E-2</v>
      </c>
      <c r="H595">
        <v>-0.25622821239827892</v>
      </c>
      <c r="I595">
        <v>0.26506869971254365</v>
      </c>
      <c r="J595">
        <v>-2.3069859627841831</v>
      </c>
      <c r="K595">
        <v>1.0260933334896359E-2</v>
      </c>
      <c r="L595">
        <v>0.6245742650209648</v>
      </c>
      <c r="M595">
        <v>-0.17396135776251098</v>
      </c>
      <c r="P595" s="16">
        <f t="shared" si="29"/>
        <v>7.1402762970672225E-3</v>
      </c>
      <c r="Q595" s="16">
        <f t="shared" si="30"/>
        <v>7.1658288510934032E-3</v>
      </c>
    </row>
    <row r="596" spans="3:17" x14ac:dyDescent="0.55000000000000004">
      <c r="C596">
        <f t="shared" si="28"/>
        <v>590</v>
      </c>
      <c r="D596">
        <v>0.42915490524588373</v>
      </c>
      <c r="E596">
        <v>0.50481774671182478</v>
      </c>
      <c r="F596">
        <v>-0.62287503085360563</v>
      </c>
      <c r="G596">
        <v>-0.14221463217325639</v>
      </c>
      <c r="H596">
        <v>1.3194774579766206</v>
      </c>
      <c r="I596">
        <v>-0.88244335850821543</v>
      </c>
      <c r="J596">
        <v>-0.96919811541305179</v>
      </c>
      <c r="K596">
        <v>-1.1918603740974008</v>
      </c>
      <c r="L596">
        <v>0.22530025410723636</v>
      </c>
      <c r="M596">
        <v>-2.3852511743735971</v>
      </c>
      <c r="P596" s="16">
        <f t="shared" si="29"/>
        <v>5.3832571676830556E-3</v>
      </c>
      <c r="Q596" s="16">
        <f t="shared" si="30"/>
        <v>5.3977729322252088E-3</v>
      </c>
    </row>
    <row r="597" spans="3:17" x14ac:dyDescent="0.55000000000000004">
      <c r="C597">
        <f t="shared" si="28"/>
        <v>591</v>
      </c>
      <c r="D597">
        <v>-0.45610946532767427</v>
      </c>
      <c r="E597">
        <v>-0.48219148375785253</v>
      </c>
      <c r="F597">
        <v>0.12882308688733932</v>
      </c>
      <c r="G597">
        <v>0.63571010135117689</v>
      </c>
      <c r="H597">
        <v>-0.88604357904620012</v>
      </c>
      <c r="I597">
        <v>-3.1186623464850012</v>
      </c>
      <c r="J597">
        <v>-0.9086139173553216</v>
      </c>
      <c r="K597">
        <v>-1.069227410328891</v>
      </c>
      <c r="L597">
        <v>-5.9049421489043651E-2</v>
      </c>
      <c r="M597">
        <v>-0.28133466355674991</v>
      </c>
      <c r="P597" s="16">
        <f t="shared" si="29"/>
        <v>-2.2833571721363674E-3</v>
      </c>
      <c r="Q597" s="16">
        <f t="shared" si="30"/>
        <v>-2.280752295147348E-3</v>
      </c>
    </row>
    <row r="598" spans="3:17" x14ac:dyDescent="0.55000000000000004">
      <c r="C598">
        <f t="shared" si="28"/>
        <v>592</v>
      </c>
      <c r="D598">
        <v>-0.55844582756604511</v>
      </c>
      <c r="E598">
        <v>-4.5830766146953271E-2</v>
      </c>
      <c r="F598">
        <v>1.0135435827681807</v>
      </c>
      <c r="G598">
        <v>-0.68202853852669443</v>
      </c>
      <c r="H598">
        <v>0.88000978255179196</v>
      </c>
      <c r="I598">
        <v>-1.0642888352961617</v>
      </c>
      <c r="J598">
        <v>-0.2679662533516079</v>
      </c>
      <c r="K598">
        <v>-1.3751977221531784</v>
      </c>
      <c r="L598">
        <v>-1.4804131780640588</v>
      </c>
      <c r="M598">
        <v>0.75320918511505841</v>
      </c>
      <c r="P598" s="16">
        <f t="shared" si="29"/>
        <v>-3.1696160664295243E-3</v>
      </c>
      <c r="Q598" s="16">
        <f t="shared" si="30"/>
        <v>-3.1645981364624154E-3</v>
      </c>
    </row>
    <row r="599" spans="3:17" x14ac:dyDescent="0.55000000000000004">
      <c r="C599">
        <f t="shared" si="28"/>
        <v>593</v>
      </c>
      <c r="D599">
        <v>0.35068733313948847</v>
      </c>
      <c r="E599">
        <v>-0.90149682603604586</v>
      </c>
      <c r="F599">
        <v>0.10416171865839562</v>
      </c>
      <c r="G599">
        <v>-0.69128335607520786</v>
      </c>
      <c r="H599">
        <v>-0.78788937034414275</v>
      </c>
      <c r="I599">
        <v>0.19015619796925157</v>
      </c>
      <c r="J599">
        <v>1.4268208301619192</v>
      </c>
      <c r="K599">
        <v>1.7504910889432896</v>
      </c>
      <c r="L599">
        <v>-1.387290929392885</v>
      </c>
      <c r="M599">
        <v>-2.4770485332871188</v>
      </c>
      <c r="P599" s="16">
        <f t="shared" si="29"/>
        <v>4.7037080595088007E-3</v>
      </c>
      <c r="Q599" s="16">
        <f t="shared" si="30"/>
        <v>4.7147878594999693E-3</v>
      </c>
    </row>
    <row r="600" spans="3:17" x14ac:dyDescent="0.55000000000000004">
      <c r="C600">
        <f t="shared" si="28"/>
        <v>594</v>
      </c>
      <c r="D600">
        <v>1.0261008009541435</v>
      </c>
      <c r="E600">
        <v>-0.87176525291603979</v>
      </c>
      <c r="F600">
        <v>1.3073920041838851</v>
      </c>
      <c r="G600">
        <v>-2.0705811104053176</v>
      </c>
      <c r="H600">
        <v>-1.5235420716755106</v>
      </c>
      <c r="I600">
        <v>0.39524361542593484</v>
      </c>
      <c r="J600">
        <v>0.36817642920736271</v>
      </c>
      <c r="K600">
        <v>2.3670532677254554</v>
      </c>
      <c r="L600">
        <v>1.1938651110041254</v>
      </c>
      <c r="M600">
        <v>1.2629130812492468</v>
      </c>
      <c r="P600" s="16">
        <f t="shared" si="29"/>
        <v>1.0552960271365146E-2</v>
      </c>
      <c r="Q600" s="16">
        <f t="shared" si="30"/>
        <v>1.0608839146143634E-2</v>
      </c>
    </row>
    <row r="601" spans="3:17" x14ac:dyDescent="0.55000000000000004">
      <c r="C601">
        <f t="shared" si="28"/>
        <v>595</v>
      </c>
      <c r="D601">
        <v>-1.841697208362449</v>
      </c>
      <c r="E601">
        <v>0.22847925185415544</v>
      </c>
      <c r="F601">
        <v>-0.31432676127569947</v>
      </c>
      <c r="G601">
        <v>-0.69120573529954366</v>
      </c>
      <c r="H601">
        <v>-0.64584752025583703</v>
      </c>
      <c r="I601">
        <v>-0.88686745280413748</v>
      </c>
      <c r="J601">
        <v>0.70527912813999272</v>
      </c>
      <c r="K601">
        <v>-1.4305667541453915</v>
      </c>
      <c r="L601">
        <v>-0.92447087554302076</v>
      </c>
      <c r="M601">
        <v>1.2368663932186785</v>
      </c>
      <c r="P601" s="16">
        <f t="shared" si="29"/>
        <v>-1.4282899018540962E-2</v>
      </c>
      <c r="Q601" s="16">
        <f t="shared" si="30"/>
        <v>-1.4181382308708801E-2</v>
      </c>
    </row>
    <row r="602" spans="3:17" x14ac:dyDescent="0.55000000000000004">
      <c r="C602">
        <f t="shared" si="28"/>
        <v>596</v>
      </c>
      <c r="D602">
        <v>-1.1431630816435545</v>
      </c>
      <c r="E602">
        <v>0.95577551399654348</v>
      </c>
      <c r="F602">
        <v>0.19667644560884684</v>
      </c>
      <c r="G602">
        <v>0.8797512822161494</v>
      </c>
      <c r="H602">
        <v>-1.053802071872004</v>
      </c>
      <c r="I602">
        <v>-0.95976757426787174</v>
      </c>
      <c r="J602">
        <v>-0.13024152366483263</v>
      </c>
      <c r="K602">
        <v>-0.93676491260273886</v>
      </c>
      <c r="L602">
        <v>-1.4697729138043125</v>
      </c>
      <c r="M602">
        <v>0.24238054202493095</v>
      </c>
      <c r="P602" s="16">
        <f t="shared" si="29"/>
        <v>-8.2334160270515558E-3</v>
      </c>
      <c r="Q602" s="16">
        <f t="shared" si="30"/>
        <v>-8.1996142888534074E-3</v>
      </c>
    </row>
    <row r="603" spans="3:17" x14ac:dyDescent="0.55000000000000004">
      <c r="C603">
        <f t="shared" si="28"/>
        <v>597</v>
      </c>
      <c r="D603">
        <v>7.6802519726506716E-2</v>
      </c>
      <c r="E603">
        <v>1.1953326652508016</v>
      </c>
      <c r="F603">
        <v>1.1776012174059329</v>
      </c>
      <c r="G603">
        <v>0.86418319364291685</v>
      </c>
      <c r="H603">
        <v>-0.49216788024531533</v>
      </c>
      <c r="I603">
        <v>-0.80935503530692121</v>
      </c>
      <c r="J603">
        <v>0.22438250412005675</v>
      </c>
      <c r="K603">
        <v>0.88042948354764194</v>
      </c>
      <c r="L603">
        <v>-2.3440864034216441E-2</v>
      </c>
      <c r="M603">
        <v>0.39628178090476074</v>
      </c>
      <c r="P603" s="16">
        <f t="shared" si="29"/>
        <v>2.3317959982447696E-3</v>
      </c>
      <c r="Q603" s="16">
        <f t="shared" si="30"/>
        <v>2.3345167488675322E-3</v>
      </c>
    </row>
    <row r="604" spans="3:17" x14ac:dyDescent="0.55000000000000004">
      <c r="C604">
        <f t="shared" si="28"/>
        <v>598</v>
      </c>
      <c r="D604">
        <v>0.26451797379124942</v>
      </c>
      <c r="E604">
        <v>2.1162573844283359</v>
      </c>
      <c r="F604">
        <v>-0.2526690705421285</v>
      </c>
      <c r="G604">
        <v>0.66705910514560363</v>
      </c>
      <c r="H604">
        <v>0.54508703105384637</v>
      </c>
      <c r="I604">
        <v>-0.24179981850602461</v>
      </c>
      <c r="J604">
        <v>-0.40410205795224963</v>
      </c>
      <c r="K604">
        <v>0.94882120949351034</v>
      </c>
      <c r="L604">
        <v>0.64101366945004223</v>
      </c>
      <c r="M604">
        <v>-0.11586791414503794</v>
      </c>
      <c r="P604" s="16">
        <f t="shared" si="29"/>
        <v>3.9574595172747499E-3</v>
      </c>
      <c r="Q604" s="16">
        <f t="shared" si="30"/>
        <v>3.9653006003677049E-3</v>
      </c>
    </row>
    <row r="605" spans="3:17" x14ac:dyDescent="0.55000000000000004">
      <c r="C605">
        <f t="shared" si="28"/>
        <v>599</v>
      </c>
      <c r="D605">
        <v>0.79603025750443768</v>
      </c>
      <c r="E605">
        <v>0.16151984323306159</v>
      </c>
      <c r="F605">
        <v>-0.83067241774469902</v>
      </c>
      <c r="G605">
        <v>0.42075232521655237</v>
      </c>
      <c r="H605">
        <v>-0.4866496855827489</v>
      </c>
      <c r="I605">
        <v>0.69241329825687459</v>
      </c>
      <c r="J605">
        <v>0.36023473105202419</v>
      </c>
      <c r="K605">
        <v>-0.56605899276941052</v>
      </c>
      <c r="L605">
        <v>-0.34697796969631933</v>
      </c>
      <c r="M605">
        <v>1.1434126397926527</v>
      </c>
      <c r="P605" s="16">
        <f t="shared" si="29"/>
        <v>8.5604909184657779E-3</v>
      </c>
      <c r="Q605" s="16">
        <f t="shared" si="30"/>
        <v>8.5972366999818028E-3</v>
      </c>
    </row>
    <row r="606" spans="3:17" x14ac:dyDescent="0.55000000000000004">
      <c r="C606">
        <f t="shared" si="28"/>
        <v>600</v>
      </c>
      <c r="D606">
        <v>0.70543462198263029</v>
      </c>
      <c r="E606">
        <v>-2.2147685093886111</v>
      </c>
      <c r="F606">
        <v>-0.62038309442019535</v>
      </c>
      <c r="G606">
        <v>1.1971600617998985</v>
      </c>
      <c r="H606">
        <v>-4.708121782925017E-2</v>
      </c>
      <c r="I606">
        <v>-0.64440723866172145</v>
      </c>
      <c r="J606">
        <v>-0.55300450001213586</v>
      </c>
      <c r="K606">
        <v>0.61461850655010464</v>
      </c>
      <c r="L606">
        <v>-1.1521425481319729</v>
      </c>
      <c r="M606">
        <v>0.610061866031823</v>
      </c>
      <c r="P606" s="16">
        <f t="shared" si="29"/>
        <v>7.7759097001269678E-3</v>
      </c>
      <c r="Q606" s="16">
        <f t="shared" si="30"/>
        <v>7.8062205999633871E-3</v>
      </c>
    </row>
    <row r="607" spans="3:17" x14ac:dyDescent="0.55000000000000004">
      <c r="C607">
        <f t="shared" si="28"/>
        <v>601</v>
      </c>
      <c r="D607">
        <v>-1.5705679894535676</v>
      </c>
      <c r="E607">
        <v>1.4986479343692407</v>
      </c>
      <c r="F607">
        <v>1.2871239368163463</v>
      </c>
      <c r="G607">
        <v>1.6719477144407859</v>
      </c>
      <c r="H607">
        <v>0.84944083988027119</v>
      </c>
      <c r="I607">
        <v>2.7544605269561071</v>
      </c>
      <c r="J607">
        <v>-0.70560274869766659</v>
      </c>
      <c r="K607">
        <v>0.83554880510487284</v>
      </c>
      <c r="L607">
        <v>-1.4706924585496165E-2</v>
      </c>
      <c r="M607">
        <v>-0.81922314913152339</v>
      </c>
      <c r="P607" s="16">
        <f t="shared" si="29"/>
        <v>-1.1934851105707729E-2</v>
      </c>
      <c r="Q607" s="16">
        <f t="shared" si="30"/>
        <v>-1.1863913261574321E-2</v>
      </c>
    </row>
    <row r="608" spans="3:17" x14ac:dyDescent="0.55000000000000004">
      <c r="C608">
        <f t="shared" si="28"/>
        <v>602</v>
      </c>
      <c r="D608">
        <v>1.4045285686165807</v>
      </c>
      <c r="E608">
        <v>0.29639369544240346</v>
      </c>
      <c r="F608">
        <v>-0.27123719598281981</v>
      </c>
      <c r="G608">
        <v>-1.2309496006252727</v>
      </c>
      <c r="H608">
        <v>0.97072976952409851</v>
      </c>
      <c r="I608">
        <v>0.17422702522610545</v>
      </c>
      <c r="J608">
        <v>2.1991883290147265</v>
      </c>
      <c r="K608">
        <v>-0.26704140057306885</v>
      </c>
      <c r="L608">
        <v>0.90787487432061875</v>
      </c>
      <c r="M608">
        <v>-0.83454907254514821</v>
      </c>
      <c r="P608" s="16">
        <f t="shared" si="29"/>
        <v>1.3830240874296204E-2</v>
      </c>
      <c r="Q608" s="16">
        <f t="shared" si="30"/>
        <v>1.3926321082124771E-2</v>
      </c>
    </row>
    <row r="609" spans="3:17" x14ac:dyDescent="0.55000000000000004">
      <c r="C609">
        <f t="shared" si="28"/>
        <v>603</v>
      </c>
      <c r="D609">
        <v>-0.12899053429302654</v>
      </c>
      <c r="E609">
        <v>-0.10500166385102216</v>
      </c>
      <c r="F609">
        <v>-0.2015578803942058</v>
      </c>
      <c r="G609">
        <v>0.56380722547958473</v>
      </c>
      <c r="H609">
        <v>0.97248139774552322</v>
      </c>
      <c r="I609">
        <v>1.4363994132697662</v>
      </c>
      <c r="J609">
        <v>0.20840696370668929</v>
      </c>
      <c r="K609">
        <v>0.54545847120784674</v>
      </c>
      <c r="L609">
        <v>-0.35592425872196803</v>
      </c>
      <c r="M609">
        <v>3.0685303308434532E-2</v>
      </c>
      <c r="P609" s="16">
        <f t="shared" si="29"/>
        <v>5.4957587121177921E-4</v>
      </c>
      <c r="Q609" s="16">
        <f t="shared" si="30"/>
        <v>5.4972691569976639E-4</v>
      </c>
    </row>
    <row r="610" spans="3:17" x14ac:dyDescent="0.55000000000000004">
      <c r="C610">
        <f t="shared" ref="C610:C673" si="31">C609+1</f>
        <v>604</v>
      </c>
      <c r="D610">
        <v>-1.5463414451299933</v>
      </c>
      <c r="E610">
        <v>-0.53253523523019364</v>
      </c>
      <c r="F610">
        <v>-0.11001519698309581</v>
      </c>
      <c r="G610">
        <v>-6.9370669248982664E-2</v>
      </c>
      <c r="H610">
        <v>-0.38699967675520713</v>
      </c>
      <c r="I610">
        <v>1.3633978858069322</v>
      </c>
      <c r="J610">
        <v>0.80334045916893093</v>
      </c>
      <c r="K610">
        <v>-0.11521239709006512</v>
      </c>
      <c r="L610">
        <v>0.4514354396223344</v>
      </c>
      <c r="M610">
        <v>1.2261180243698688</v>
      </c>
      <c r="P610" s="16">
        <f t="shared" si="29"/>
        <v>-1.1725043077406478E-2</v>
      </c>
      <c r="Q610" s="16">
        <f t="shared" si="30"/>
        <v>-1.165657262741826E-2</v>
      </c>
    </row>
    <row r="611" spans="3:17" x14ac:dyDescent="0.55000000000000004">
      <c r="C611">
        <f t="shared" si="31"/>
        <v>605</v>
      </c>
      <c r="D611">
        <v>0.89589369856841883</v>
      </c>
      <c r="E611">
        <v>-1.3662887544312605</v>
      </c>
      <c r="F611">
        <v>1.7082004838176019</v>
      </c>
      <c r="G611">
        <v>1.1233065793629198</v>
      </c>
      <c r="H611">
        <v>6.8219445506699367E-2</v>
      </c>
      <c r="I611">
        <v>1.1264226218196385</v>
      </c>
      <c r="J611">
        <v>1.2130858838794607</v>
      </c>
      <c r="K611">
        <v>0.64459945116137818</v>
      </c>
      <c r="L611">
        <v>0.94833368239465421</v>
      </c>
      <c r="M611">
        <v>0.54495591107491681</v>
      </c>
      <c r="P611" s="16">
        <f t="shared" si="29"/>
        <v>9.4253336871731562E-3</v>
      </c>
      <c r="Q611" s="16">
        <f t="shared" si="30"/>
        <v>9.4698920271125697E-3</v>
      </c>
    </row>
    <row r="612" spans="3:17" x14ac:dyDescent="0.55000000000000004">
      <c r="C612">
        <f t="shared" si="31"/>
        <v>606</v>
      </c>
      <c r="D612">
        <v>-0.12157677764049608</v>
      </c>
      <c r="E612">
        <v>1.6647124108301754</v>
      </c>
      <c r="F612">
        <v>-0.96933521717608562</v>
      </c>
      <c r="G612">
        <v>-0.95238701257574576</v>
      </c>
      <c r="H612">
        <v>1.8291184357940111</v>
      </c>
      <c r="I612">
        <v>-0.60126003632469704</v>
      </c>
      <c r="J612">
        <v>0.41181481955884275</v>
      </c>
      <c r="K612">
        <v>0.12499981136472596</v>
      </c>
      <c r="L612">
        <v>-0.88260980444692405</v>
      </c>
      <c r="M612">
        <v>0.38362542752335782</v>
      </c>
      <c r="P612" s="16">
        <f t="shared" si="29"/>
        <v>6.1378088719745154E-4</v>
      </c>
      <c r="Q612" s="16">
        <f t="shared" si="30"/>
        <v>6.1396928923018734E-4</v>
      </c>
    </row>
    <row r="613" spans="3:17" x14ac:dyDescent="0.55000000000000004">
      <c r="C613">
        <f t="shared" si="31"/>
        <v>607</v>
      </c>
      <c r="D613">
        <v>1.3088076225534671</v>
      </c>
      <c r="E613">
        <v>1.1989649575051131</v>
      </c>
      <c r="F613">
        <v>1.8198650917311743</v>
      </c>
      <c r="G613">
        <v>-1.1559898439034628</v>
      </c>
      <c r="H613">
        <v>-0.96236794059966668</v>
      </c>
      <c r="I613">
        <v>-0.20236705995812507</v>
      </c>
      <c r="J613">
        <v>-1.9163868820058891</v>
      </c>
      <c r="K613">
        <v>0.84748749225914644</v>
      </c>
      <c r="L613">
        <v>0.94196239003167948</v>
      </c>
      <c r="M613">
        <v>0.31364483048940783</v>
      </c>
      <c r="P613" s="16">
        <f t="shared" si="29"/>
        <v>1.300127316464684E-2</v>
      </c>
      <c r="Q613" s="16">
        <f t="shared" si="30"/>
        <v>1.3086157184467595E-2</v>
      </c>
    </row>
    <row r="614" spans="3:17" x14ac:dyDescent="0.55000000000000004">
      <c r="C614">
        <f t="shared" si="31"/>
        <v>608</v>
      </c>
      <c r="D614">
        <v>-0.99787333034657033</v>
      </c>
      <c r="E614">
        <v>0.99985384783314057</v>
      </c>
      <c r="F614">
        <v>-0.76194063753335961</v>
      </c>
      <c r="G614">
        <v>-1.2737882227841575</v>
      </c>
      <c r="H614">
        <v>-0.32547711704561422</v>
      </c>
      <c r="I614">
        <v>-0.56116430224274871</v>
      </c>
      <c r="J614">
        <v>1.5565461906935312</v>
      </c>
      <c r="K614">
        <v>0.37284109516465319</v>
      </c>
      <c r="L614">
        <v>1.8931412328297286</v>
      </c>
      <c r="M614">
        <v>-0.1058299494701203</v>
      </c>
      <c r="P614" s="16">
        <f t="shared" si="29"/>
        <v>-6.9751698717244424E-3</v>
      </c>
      <c r="Q614" s="16">
        <f t="shared" si="30"/>
        <v>-6.9508998363462249E-3</v>
      </c>
    </row>
    <row r="615" spans="3:17" x14ac:dyDescent="0.55000000000000004">
      <c r="C615">
        <f t="shared" si="31"/>
        <v>609</v>
      </c>
      <c r="D615">
        <v>1.677025174054618</v>
      </c>
      <c r="E615">
        <v>0.68846692214562177</v>
      </c>
      <c r="F615">
        <v>-1.5752495028053144</v>
      </c>
      <c r="G615">
        <v>-1.6373553734491172E-2</v>
      </c>
      <c r="H615">
        <v>-1.000071980511118</v>
      </c>
      <c r="I615">
        <v>0.56740780600816076</v>
      </c>
      <c r="J615">
        <v>1.1254307921834819</v>
      </c>
      <c r="K615">
        <v>-0.3767364615426439</v>
      </c>
      <c r="L615">
        <v>1.1223190299721599</v>
      </c>
      <c r="M615">
        <v>1.78674944478123</v>
      </c>
      <c r="P615" s="16">
        <f t="shared" si="29"/>
        <v>1.6190130701839854E-2</v>
      </c>
      <c r="Q615" s="16">
        <f t="shared" si="30"/>
        <v>1.6321901033740094E-2</v>
      </c>
    </row>
    <row r="616" spans="3:17" x14ac:dyDescent="0.55000000000000004">
      <c r="C616">
        <f t="shared" si="31"/>
        <v>610</v>
      </c>
      <c r="D616">
        <v>0.94799207276349617</v>
      </c>
      <c r="E616">
        <v>0.63873350317389754</v>
      </c>
      <c r="F616">
        <v>-0.828350622626019</v>
      </c>
      <c r="G616">
        <v>-7.4365030139050811E-2</v>
      </c>
      <c r="H616">
        <v>0.61906360150137585</v>
      </c>
      <c r="I616">
        <v>0.15771502492838535</v>
      </c>
      <c r="J616">
        <v>-0.3765814042212316</v>
      </c>
      <c r="K616">
        <v>9.1205861652198711E-2</v>
      </c>
      <c r="L616">
        <v>-1.4873445338190527</v>
      </c>
      <c r="M616">
        <v>0.17052157803424639</v>
      </c>
      <c r="P616" s="16">
        <f t="shared" si="29"/>
        <v>9.876518842661202E-3</v>
      </c>
      <c r="Q616" s="16">
        <f t="shared" si="30"/>
        <v>9.9254526206677962E-3</v>
      </c>
    </row>
    <row r="617" spans="3:17" x14ac:dyDescent="0.55000000000000004">
      <c r="C617">
        <f t="shared" si="31"/>
        <v>611</v>
      </c>
      <c r="D617">
        <v>4.5876558849951121E-2</v>
      </c>
      <c r="E617">
        <v>-0.1132578788765084</v>
      </c>
      <c r="F617">
        <v>0.49228339495450257</v>
      </c>
      <c r="G617">
        <v>-1.1349050877533016</v>
      </c>
      <c r="H617">
        <v>0.40138089976851621</v>
      </c>
      <c r="I617">
        <v>-1.0796566192846178</v>
      </c>
      <c r="J617">
        <v>-1.358462546476936</v>
      </c>
      <c r="K617">
        <v>-0.19619013492761964</v>
      </c>
      <c r="L617">
        <v>-0.13917081608896131</v>
      </c>
      <c r="M617">
        <v>-1.1986699057677983</v>
      </c>
      <c r="P617" s="16">
        <f t="shared" si="29"/>
        <v>2.0639693206893615E-3</v>
      </c>
      <c r="Q617" s="16">
        <f t="shared" si="30"/>
        <v>2.0661007715319091E-3</v>
      </c>
    </row>
    <row r="618" spans="3:17" x14ac:dyDescent="0.55000000000000004">
      <c r="C618">
        <f t="shared" si="31"/>
        <v>612</v>
      </c>
      <c r="D618">
        <v>-0.98392425017142437</v>
      </c>
      <c r="E618">
        <v>-0.18148738791202132</v>
      </c>
      <c r="F618">
        <v>-0.50382474945068068</v>
      </c>
      <c r="G618">
        <v>0.12493555068259114</v>
      </c>
      <c r="H618">
        <v>-0.7606351388412238</v>
      </c>
      <c r="I618">
        <v>-0.406462400432411</v>
      </c>
      <c r="J618">
        <v>1.216812800420993</v>
      </c>
      <c r="K618">
        <v>-0.84631018258392654</v>
      </c>
      <c r="L618">
        <v>-1.3334497974220606E-2</v>
      </c>
      <c r="M618">
        <v>-0.60758164897784195</v>
      </c>
      <c r="P618" s="16">
        <f t="shared" si="29"/>
        <v>-6.8543672938134199E-3</v>
      </c>
      <c r="Q618" s="16">
        <f t="shared" si="30"/>
        <v>-6.8309296988492418E-3</v>
      </c>
    </row>
    <row r="619" spans="3:17" x14ac:dyDescent="0.55000000000000004">
      <c r="C619">
        <f t="shared" si="31"/>
        <v>613</v>
      </c>
      <c r="D619">
        <v>-0.73078930189018199</v>
      </c>
      <c r="E619">
        <v>-8.7067249879717701E-2</v>
      </c>
      <c r="F619">
        <v>-0.30793144665397859</v>
      </c>
      <c r="G619">
        <v>-0.95472154099914552</v>
      </c>
      <c r="H619">
        <v>1.7628005562129543</v>
      </c>
      <c r="I619">
        <v>1.0771160226399181</v>
      </c>
      <c r="J619">
        <v>0.54444879602495122</v>
      </c>
      <c r="K619">
        <v>-8.5692110836312049E-2</v>
      </c>
      <c r="L619">
        <v>-0.33569530333704373</v>
      </c>
      <c r="M619">
        <v>0.38997538707603169</v>
      </c>
      <c r="P619" s="16">
        <f t="shared" si="29"/>
        <v>-4.662154335841261E-3</v>
      </c>
      <c r="Q619" s="16">
        <f t="shared" si="30"/>
        <v>-4.6513033638337919E-3</v>
      </c>
    </row>
    <row r="620" spans="3:17" x14ac:dyDescent="0.55000000000000004">
      <c r="C620">
        <f t="shared" si="31"/>
        <v>614</v>
      </c>
      <c r="D620">
        <v>-9.1951398617800773E-2</v>
      </c>
      <c r="E620">
        <v>0.68712955038247414</v>
      </c>
      <c r="F620">
        <v>1.8855515913958969</v>
      </c>
      <c r="G620">
        <v>0.33266622524489003</v>
      </c>
      <c r="H620">
        <v>0.80925242911233253</v>
      </c>
      <c r="I620">
        <v>-0.54299950761772686</v>
      </c>
      <c r="J620">
        <v>-0.12324431520232945</v>
      </c>
      <c r="K620">
        <v>-0.60884031819045537</v>
      </c>
      <c r="L620">
        <v>-0.51448141946631931</v>
      </c>
      <c r="M620">
        <v>1.2460182732792551</v>
      </c>
      <c r="P620" s="16">
        <f t="shared" si="29"/>
        <v>8.7034419550141909E-4</v>
      </c>
      <c r="Q620" s="16">
        <f t="shared" si="30"/>
        <v>8.7072305491542323E-4</v>
      </c>
    </row>
    <row r="621" spans="3:17" x14ac:dyDescent="0.55000000000000004">
      <c r="C621">
        <f t="shared" si="31"/>
        <v>615</v>
      </c>
      <c r="D621">
        <v>-1.4415887436383392E-2</v>
      </c>
      <c r="E621">
        <v>1.7634062780504451</v>
      </c>
      <c r="F621">
        <v>-0.40211208943134447</v>
      </c>
      <c r="G621">
        <v>-0.80461077695638172</v>
      </c>
      <c r="H621">
        <v>1.4435449743626543</v>
      </c>
      <c r="I621">
        <v>-0.10489884127871138</v>
      </c>
      <c r="J621">
        <v>0.9805924221225274</v>
      </c>
      <c r="K621">
        <v>-0.6271196808060534</v>
      </c>
      <c r="L621">
        <v>1.3261297241429923</v>
      </c>
      <c r="M621">
        <v>0.76226024981621354</v>
      </c>
      <c r="P621" s="16">
        <f t="shared" si="29"/>
        <v>1.5418214192866174E-3</v>
      </c>
      <c r="Q621" s="16">
        <f t="shared" si="30"/>
        <v>1.5430106370397656E-3</v>
      </c>
    </row>
    <row r="622" spans="3:17" x14ac:dyDescent="0.55000000000000004">
      <c r="C622">
        <f t="shared" si="31"/>
        <v>616</v>
      </c>
      <c r="D622">
        <v>-0.60385513086486931</v>
      </c>
      <c r="E622">
        <v>-0.36752598033877498</v>
      </c>
      <c r="F622">
        <v>-0.31546513582420094</v>
      </c>
      <c r="G622">
        <v>-0.17061814540583009</v>
      </c>
      <c r="H622">
        <v>-0.54997202013403079</v>
      </c>
      <c r="I622">
        <v>0.11720726600760216</v>
      </c>
      <c r="J622">
        <v>-0.98032110088868807</v>
      </c>
      <c r="K622">
        <v>0.62013180240651811</v>
      </c>
      <c r="L622">
        <v>0.86697705840100958</v>
      </c>
      <c r="M622">
        <v>-1.4491009963828503</v>
      </c>
      <c r="P622" s="16">
        <f t="shared" si="29"/>
        <v>-3.5628721686788668E-3</v>
      </c>
      <c r="Q622" s="16">
        <f t="shared" si="30"/>
        <v>-3.5565326708086875E-3</v>
      </c>
    </row>
    <row r="623" spans="3:17" x14ac:dyDescent="0.55000000000000004">
      <c r="C623">
        <f t="shared" si="31"/>
        <v>617</v>
      </c>
      <c r="D623">
        <v>-0.89326111298253685</v>
      </c>
      <c r="E623">
        <v>0.65160673995225005</v>
      </c>
      <c r="F623">
        <v>-0.45788321518252473</v>
      </c>
      <c r="G623">
        <v>0.82434723084664274</v>
      </c>
      <c r="H623">
        <v>-0.62209969090501849</v>
      </c>
      <c r="I623">
        <v>-0.87630260557326678</v>
      </c>
      <c r="J623">
        <v>-0.82960495646588195</v>
      </c>
      <c r="K623">
        <v>-0.41560029268489135</v>
      </c>
      <c r="L623">
        <v>2.3086310385013822E-2</v>
      </c>
      <c r="M623">
        <v>0.25543888105623341</v>
      </c>
      <c r="P623" s="16">
        <f t="shared" si="29"/>
        <v>-6.0692014938897171E-3</v>
      </c>
      <c r="Q623" s="16">
        <f t="shared" si="30"/>
        <v>-6.0508210940855012E-3</v>
      </c>
    </row>
    <row r="624" spans="3:17" x14ac:dyDescent="0.55000000000000004">
      <c r="C624">
        <f t="shared" si="31"/>
        <v>618</v>
      </c>
      <c r="D624">
        <v>-0.76543140760449468</v>
      </c>
      <c r="E624">
        <v>-1.3244668569758136E-2</v>
      </c>
      <c r="F624">
        <v>-1.4125777877045735</v>
      </c>
      <c r="G624">
        <v>-0.82571377402170965</v>
      </c>
      <c r="H624">
        <v>2.8205037777153583</v>
      </c>
      <c r="I624">
        <v>3.0693984464575168</v>
      </c>
      <c r="J624">
        <v>-0.85663584883606758</v>
      </c>
      <c r="K624">
        <v>-0.52343940071116557</v>
      </c>
      <c r="L624">
        <v>-0.79817167492066621</v>
      </c>
      <c r="M624">
        <v>-2.1514241058454902</v>
      </c>
      <c r="P624" s="16">
        <f t="shared" si="29"/>
        <v>-4.9621637717330693E-3</v>
      </c>
      <c r="Q624" s="16">
        <f t="shared" si="30"/>
        <v>-4.9498725757974871E-3</v>
      </c>
    </row>
    <row r="625" spans="3:17" x14ac:dyDescent="0.55000000000000004">
      <c r="C625">
        <f t="shared" si="31"/>
        <v>619</v>
      </c>
      <c r="D625">
        <v>-1.2972945031248362</v>
      </c>
      <c r="E625">
        <v>0.24919740384982167</v>
      </c>
      <c r="F625">
        <v>-0.12729369094946194</v>
      </c>
      <c r="G625">
        <v>-0.41835662210052105</v>
      </c>
      <c r="H625">
        <v>0.18053092961595571</v>
      </c>
      <c r="I625">
        <v>0.6790169315705249</v>
      </c>
      <c r="J625">
        <v>0.79118350187332376</v>
      </c>
      <c r="K625">
        <v>0.65347864592158633</v>
      </c>
      <c r="L625">
        <v>2.1258908799559322</v>
      </c>
      <c r="M625">
        <v>1.6797115611358779</v>
      </c>
      <c r="P625" s="16">
        <f t="shared" si="29"/>
        <v>-9.5682332922935199E-3</v>
      </c>
      <c r="Q625" s="16">
        <f t="shared" si="30"/>
        <v>-9.5226033965880585E-3</v>
      </c>
    </row>
    <row r="626" spans="3:17" x14ac:dyDescent="0.55000000000000004">
      <c r="C626">
        <f t="shared" si="31"/>
        <v>620</v>
      </c>
      <c r="D626">
        <v>-1.1347209239661662</v>
      </c>
      <c r="E626">
        <v>-0.98969041729679808</v>
      </c>
      <c r="F626">
        <v>0.73324691836363565</v>
      </c>
      <c r="G626">
        <v>-0.72438156671357357</v>
      </c>
      <c r="H626">
        <v>5.051006896823735E-2</v>
      </c>
      <c r="I626">
        <v>0.7671098563565395</v>
      </c>
      <c r="J626">
        <v>0.37858066652556449</v>
      </c>
      <c r="K626">
        <v>0.58748954275804721</v>
      </c>
      <c r="L626">
        <v>-1.3386962686328556</v>
      </c>
      <c r="M626">
        <v>0.62369095268339059</v>
      </c>
      <c r="P626" s="16">
        <f t="shared" si="29"/>
        <v>-8.1603047969378353E-3</v>
      </c>
      <c r="Q626" s="16">
        <f t="shared" si="30"/>
        <v>-8.1270998918507864E-3</v>
      </c>
    </row>
    <row r="627" spans="3:17" x14ac:dyDescent="0.55000000000000004">
      <c r="C627">
        <f t="shared" si="31"/>
        <v>621</v>
      </c>
      <c r="D627">
        <v>1.3411584422203453</v>
      </c>
      <c r="E627">
        <v>-0.9973449064986859</v>
      </c>
      <c r="F627">
        <v>0.18960822444340075</v>
      </c>
      <c r="G627">
        <v>0.55374794012825979</v>
      </c>
      <c r="H627">
        <v>2.1692821958998665</v>
      </c>
      <c r="I627">
        <v>-1.7488401406280318</v>
      </c>
      <c r="J627">
        <v>0.80442592747435815</v>
      </c>
      <c r="K627">
        <v>-0.23498895397197947</v>
      </c>
      <c r="L627">
        <v>-0.21778076893337053</v>
      </c>
      <c r="M627">
        <v>0.56811357665793061</v>
      </c>
      <c r="P627" s="16">
        <f t="shared" si="29"/>
        <v>1.3281439481294498E-2</v>
      </c>
      <c r="Q627" s="16">
        <f t="shared" si="30"/>
        <v>1.3370029565455521E-2</v>
      </c>
    </row>
    <row r="628" spans="3:17" x14ac:dyDescent="0.55000000000000004">
      <c r="C628">
        <f t="shared" si="31"/>
        <v>622</v>
      </c>
      <c r="D628">
        <v>-0.92368468111171309</v>
      </c>
      <c r="E628">
        <v>-0.33622338771184423</v>
      </c>
      <c r="F628">
        <v>1.3067742193786651</v>
      </c>
      <c r="G628">
        <v>-1.2912326420193219</v>
      </c>
      <c r="H628">
        <v>1.4119450185186557</v>
      </c>
      <c r="I628">
        <v>-0.19937318710276122</v>
      </c>
      <c r="J628">
        <v>1.4235145554191311</v>
      </c>
      <c r="K628">
        <v>0.27258031745455974</v>
      </c>
      <c r="L628">
        <v>0.10469629443652208</v>
      </c>
      <c r="M628">
        <v>-0.44318236421817719</v>
      </c>
      <c r="P628" s="16">
        <f t="shared" si="29"/>
        <v>-6.3326773226260492E-3</v>
      </c>
      <c r="Q628" s="16">
        <f t="shared" si="30"/>
        <v>-6.3126681810157237E-3</v>
      </c>
    </row>
    <row r="629" spans="3:17" x14ac:dyDescent="0.55000000000000004">
      <c r="C629">
        <f t="shared" si="31"/>
        <v>623</v>
      </c>
      <c r="D629">
        <v>0.59793096462177897</v>
      </c>
      <c r="E629">
        <v>-1.693457494003459</v>
      </c>
      <c r="F629">
        <v>0.13963860273399525</v>
      </c>
      <c r="G629">
        <v>0.96063821095236757</v>
      </c>
      <c r="H629">
        <v>-9.2690661529868018E-2</v>
      </c>
      <c r="I629">
        <v>-0.53142999398949242</v>
      </c>
      <c r="J629">
        <v>-2.4551942352044653</v>
      </c>
      <c r="K629">
        <v>1.0869142027051248</v>
      </c>
      <c r="L629">
        <v>-0.67805582735857173</v>
      </c>
      <c r="M629">
        <v>-0.22864874972599289</v>
      </c>
      <c r="P629" s="16">
        <f t="shared" si="29"/>
        <v>6.8449007173846162E-3</v>
      </c>
      <c r="Q629" s="16">
        <f t="shared" si="30"/>
        <v>6.8683805921985197E-3</v>
      </c>
    </row>
    <row r="630" spans="3:17" x14ac:dyDescent="0.55000000000000004">
      <c r="C630">
        <f t="shared" si="31"/>
        <v>624</v>
      </c>
      <c r="D630">
        <v>1.5679608911629075</v>
      </c>
      <c r="E630">
        <v>-0.40515923339942805</v>
      </c>
      <c r="F630">
        <v>0.168881043699631</v>
      </c>
      <c r="G630">
        <v>0.36633197233374887</v>
      </c>
      <c r="H630">
        <v>-1.2474724851640995</v>
      </c>
      <c r="I630">
        <v>0.76825199816728851</v>
      </c>
      <c r="J630">
        <v>-2.019549323240438</v>
      </c>
      <c r="K630">
        <v>0.1828385531182446</v>
      </c>
      <c r="L630">
        <v>1.517177479453983</v>
      </c>
      <c r="M630">
        <v>-0.13780348421728181</v>
      </c>
      <c r="P630" s="16">
        <f t="shared" si="29"/>
        <v>1.5245606305542317E-2</v>
      </c>
      <c r="Q630" s="16">
        <f t="shared" si="30"/>
        <v>1.5362413404790942E-2</v>
      </c>
    </row>
    <row r="631" spans="3:17" x14ac:dyDescent="0.55000000000000004">
      <c r="C631">
        <f t="shared" si="31"/>
        <v>625</v>
      </c>
      <c r="D631">
        <v>-0.52032433388426191</v>
      </c>
      <c r="E631">
        <v>1.1407667712928176</v>
      </c>
      <c r="F631">
        <v>2.3633731327111811E-2</v>
      </c>
      <c r="G631">
        <v>0.12951667135240894</v>
      </c>
      <c r="H631">
        <v>0.15276668249933817</v>
      </c>
      <c r="I631">
        <v>9.032658137539025E-2</v>
      </c>
      <c r="J631">
        <v>0.68897415684791752</v>
      </c>
      <c r="K631">
        <v>1.3964032428068136E-2</v>
      </c>
      <c r="L631">
        <v>1.2456339398468594</v>
      </c>
      <c r="M631">
        <v>-1.8744397450381578</v>
      </c>
      <c r="P631" s="16">
        <f t="shared" si="29"/>
        <v>-2.8394742468432019E-3</v>
      </c>
      <c r="Q631" s="16">
        <f t="shared" si="30"/>
        <v>-2.8354467527343941E-3</v>
      </c>
    </row>
    <row r="632" spans="3:17" x14ac:dyDescent="0.55000000000000004">
      <c r="C632">
        <f t="shared" si="31"/>
        <v>626</v>
      </c>
      <c r="D632">
        <v>0.1000249843271884</v>
      </c>
      <c r="E632">
        <v>-2.2552585414422657</v>
      </c>
      <c r="F632">
        <v>1.8128357763792284</v>
      </c>
      <c r="G632">
        <v>-0.45367723354965861</v>
      </c>
      <c r="H632">
        <v>-1.3902448460038794</v>
      </c>
      <c r="I632">
        <v>-0.15105205090045173</v>
      </c>
      <c r="J632">
        <v>-0.18146496419850827</v>
      </c>
      <c r="K632">
        <v>-0.28950249498258529</v>
      </c>
      <c r="L632">
        <v>-0.80871584716924005</v>
      </c>
      <c r="M632">
        <v>1.0207464593633679</v>
      </c>
      <c r="P632" s="16">
        <f t="shared" si="29"/>
        <v>2.5329084410715213E-3</v>
      </c>
      <c r="Q632" s="16">
        <f t="shared" si="30"/>
        <v>2.5361189637380654E-3</v>
      </c>
    </row>
    <row r="633" spans="3:17" x14ac:dyDescent="0.55000000000000004">
      <c r="C633">
        <f t="shared" si="31"/>
        <v>627</v>
      </c>
      <c r="D633">
        <v>-0.15685308075943821</v>
      </c>
      <c r="E633">
        <v>-1.1901329014805841</v>
      </c>
      <c r="F633">
        <v>1.908386224513227</v>
      </c>
      <c r="G633">
        <v>5.5555024206736421E-2</v>
      </c>
      <c r="H633">
        <v>-0.14040486700251054</v>
      </c>
      <c r="I633">
        <v>-0.91652600899889247</v>
      </c>
      <c r="J633">
        <v>0.10611284512502858</v>
      </c>
      <c r="K633">
        <v>8.5495619205133558E-2</v>
      </c>
      <c r="L633">
        <v>2.0291621348804693E-2</v>
      </c>
      <c r="M633">
        <v>-0.22920689402696209</v>
      </c>
      <c r="P633" s="16">
        <f t="shared" si="29"/>
        <v>3.0827914067141056E-4</v>
      </c>
      <c r="Q633" s="16">
        <f t="shared" si="30"/>
        <v>3.0832666356905847E-4</v>
      </c>
    </row>
    <row r="634" spans="3:17" x14ac:dyDescent="0.55000000000000004">
      <c r="C634">
        <f t="shared" si="31"/>
        <v>628</v>
      </c>
      <c r="D634">
        <v>-1.3112540429426232</v>
      </c>
      <c r="E634">
        <v>-0.53481324416056564</v>
      </c>
      <c r="F634">
        <v>0.2097678130687885</v>
      </c>
      <c r="G634">
        <v>0.98024652892028508</v>
      </c>
      <c r="H634">
        <v>-0.29078694936264321</v>
      </c>
      <c r="I634">
        <v>-1.1913450332065527</v>
      </c>
      <c r="J634">
        <v>0.77950739333920127</v>
      </c>
      <c r="K634">
        <v>-8.2697426896641835E-2</v>
      </c>
      <c r="L634">
        <v>0.88511072434148397</v>
      </c>
      <c r="M634">
        <v>-1.3113030834101509</v>
      </c>
      <c r="P634" s="16">
        <f t="shared" si="29"/>
        <v>-9.6891264533669596E-3</v>
      </c>
      <c r="Q634" s="16">
        <f t="shared" si="30"/>
        <v>-9.6423381023358345E-3</v>
      </c>
    </row>
    <row r="635" spans="3:17" x14ac:dyDescent="0.55000000000000004">
      <c r="C635">
        <f t="shared" si="31"/>
        <v>629</v>
      </c>
      <c r="D635">
        <v>0.29302551251007586</v>
      </c>
      <c r="E635">
        <v>-1.1719797617392487</v>
      </c>
      <c r="F635">
        <v>-0.58902267761055238</v>
      </c>
      <c r="G635">
        <v>1.200427838581734</v>
      </c>
      <c r="H635">
        <v>-0.26284080672983606</v>
      </c>
      <c r="I635">
        <v>-1.1838983545087547</v>
      </c>
      <c r="J635">
        <v>-1.4720420521953594</v>
      </c>
      <c r="K635">
        <v>-0.19527159337380748</v>
      </c>
      <c r="L635">
        <v>-0.26766849175284874</v>
      </c>
      <c r="M635">
        <v>0.76650938471908681</v>
      </c>
      <c r="P635" s="16">
        <f t="shared" si="29"/>
        <v>4.2043420445734715E-3</v>
      </c>
      <c r="Q635" s="16">
        <f t="shared" si="30"/>
        <v>4.213192689953793E-3</v>
      </c>
    </row>
    <row r="636" spans="3:17" x14ac:dyDescent="0.55000000000000004">
      <c r="C636">
        <f t="shared" si="31"/>
        <v>630</v>
      </c>
      <c r="D636">
        <v>-0.46387378953418867</v>
      </c>
      <c r="E636">
        <v>0.13669038173188741</v>
      </c>
      <c r="F636">
        <v>-7.2909882613184984E-2</v>
      </c>
      <c r="G636">
        <v>-0.38139239321010032</v>
      </c>
      <c r="H636">
        <v>0.21066285130099296</v>
      </c>
      <c r="I636">
        <v>-1.6562403957702698</v>
      </c>
      <c r="J636">
        <v>-0.93239122025356147</v>
      </c>
      <c r="K636">
        <v>1.1459528659839451</v>
      </c>
      <c r="L636">
        <v>-0.98384287092124734</v>
      </c>
      <c r="M636">
        <v>-0.82784665484655173</v>
      </c>
      <c r="P636" s="16">
        <f t="shared" si="29"/>
        <v>-2.3505981921969664E-3</v>
      </c>
      <c r="Q636" s="16">
        <f t="shared" si="30"/>
        <v>-2.3478376996263206E-3</v>
      </c>
    </row>
    <row r="637" spans="3:17" x14ac:dyDescent="0.55000000000000004">
      <c r="C637">
        <f t="shared" si="31"/>
        <v>631</v>
      </c>
      <c r="D637">
        <v>1.0981163479194851</v>
      </c>
      <c r="E637">
        <v>1.3649067526888468</v>
      </c>
      <c r="F637">
        <v>0.75961815444465919</v>
      </c>
      <c r="G637">
        <v>-0.11556611182152628</v>
      </c>
      <c r="H637">
        <v>-2.5366631712657464</v>
      </c>
      <c r="I637">
        <v>1.2820878766784298</v>
      </c>
      <c r="J637">
        <v>1.7901976077787025</v>
      </c>
      <c r="K637">
        <v>-7.9387000004512404E-2</v>
      </c>
      <c r="L637">
        <v>1.3535537690149333</v>
      </c>
      <c r="M637">
        <v>-8.3168385923461527E-2</v>
      </c>
      <c r="P637" s="16">
        <f t="shared" si="29"/>
        <v>1.1176633202759316E-2</v>
      </c>
      <c r="Q637" s="16">
        <f t="shared" si="30"/>
        <v>1.1239325111425336E-2</v>
      </c>
    </row>
    <row r="638" spans="3:17" x14ac:dyDescent="0.55000000000000004">
      <c r="C638">
        <f t="shared" si="31"/>
        <v>632</v>
      </c>
      <c r="D638">
        <v>-0.48652681131574438</v>
      </c>
      <c r="E638">
        <v>0.1790503056790563</v>
      </c>
      <c r="F638">
        <v>-0.26239291044682761</v>
      </c>
      <c r="G638">
        <v>0.34154949751838382</v>
      </c>
      <c r="H638">
        <v>-0.10828545075284204</v>
      </c>
      <c r="I638">
        <v>-0.35249331669871714</v>
      </c>
      <c r="J638">
        <v>5.0001143572986004E-2</v>
      </c>
      <c r="K638">
        <v>-1.3039071639482529</v>
      </c>
      <c r="L638">
        <v>-2.2380026833941882</v>
      </c>
      <c r="M638">
        <v>-1.4875449391166691</v>
      </c>
      <c r="P638" s="16">
        <f t="shared" si="29"/>
        <v>-2.5467791155500616E-3</v>
      </c>
      <c r="Q638" s="16">
        <f t="shared" si="30"/>
        <v>-2.5435388249701596E-3</v>
      </c>
    </row>
    <row r="639" spans="3:17" x14ac:dyDescent="0.55000000000000004">
      <c r="C639">
        <f t="shared" si="31"/>
        <v>633</v>
      </c>
      <c r="D639">
        <v>-0.1362411032143685</v>
      </c>
      <c r="E639">
        <v>1.1978154952284457</v>
      </c>
      <c r="F639">
        <v>1.4174760324944584</v>
      </c>
      <c r="G639">
        <v>-0.59925000683524865</v>
      </c>
      <c r="H639">
        <v>0.81676418213382151</v>
      </c>
      <c r="I639">
        <v>-0.52922978658198983</v>
      </c>
      <c r="J639">
        <v>-0.4027147323794173</v>
      </c>
      <c r="K639">
        <v>1.9191326229892249</v>
      </c>
      <c r="L639">
        <v>0.31435681541162636</v>
      </c>
      <c r="M639">
        <v>3.9947531772705082E-2</v>
      </c>
      <c r="P639" s="16">
        <f t="shared" si="29"/>
        <v>4.867841024340585E-4</v>
      </c>
      <c r="Q639" s="16">
        <f t="shared" si="30"/>
        <v>4.8690260104211625E-4</v>
      </c>
    </row>
    <row r="640" spans="3:17" x14ac:dyDescent="0.55000000000000004">
      <c r="C640">
        <f t="shared" si="31"/>
        <v>634</v>
      </c>
      <c r="D640">
        <v>1.7211963785049127</v>
      </c>
      <c r="E640">
        <v>-0.44484544165583034</v>
      </c>
      <c r="F640">
        <v>0.3940747450619177</v>
      </c>
      <c r="G640">
        <v>-1.1124124869115537</v>
      </c>
      <c r="H640">
        <v>-1.1580912576655691</v>
      </c>
      <c r="I640">
        <v>1.21959515120982</v>
      </c>
      <c r="J640">
        <v>0.53437301043534557</v>
      </c>
      <c r="K640">
        <v>1.4213676775138602</v>
      </c>
      <c r="L640">
        <v>-1.8163171919332313</v>
      </c>
      <c r="M640">
        <v>-0.86605574081838888</v>
      </c>
      <c r="P640" s="16">
        <f t="shared" si="29"/>
        <v>1.6572664553536967E-2</v>
      </c>
      <c r="Q640" s="16">
        <f t="shared" si="30"/>
        <v>1.6710752934872675E-2</v>
      </c>
    </row>
    <row r="641" spans="3:17" x14ac:dyDescent="0.55000000000000004">
      <c r="C641">
        <f t="shared" si="31"/>
        <v>635</v>
      </c>
      <c r="D641">
        <v>0.65270544266390618</v>
      </c>
      <c r="E641">
        <v>1.2546838847336994</v>
      </c>
      <c r="F641">
        <v>-1.0195395085925825</v>
      </c>
      <c r="G641">
        <v>1.8071675162344476</v>
      </c>
      <c r="H641">
        <v>-0.14217288425171745</v>
      </c>
      <c r="I641">
        <v>1.2544538145978155</v>
      </c>
      <c r="J641">
        <v>-1.4482200877328115</v>
      </c>
      <c r="K641">
        <v>-0.84066749792091255</v>
      </c>
      <c r="L641">
        <v>-0.16515602273385388</v>
      </c>
      <c r="M641">
        <v>-0.88719041930459708</v>
      </c>
      <c r="P641" s="16">
        <f t="shared" si="29"/>
        <v>7.319261612019767E-3</v>
      </c>
      <c r="Q641" s="16">
        <f t="shared" si="30"/>
        <v>7.3461128777951856E-3</v>
      </c>
    </row>
    <row r="642" spans="3:17" x14ac:dyDescent="0.55000000000000004">
      <c r="C642">
        <f t="shared" si="31"/>
        <v>636</v>
      </c>
      <c r="D642">
        <v>-0.42301973924132696</v>
      </c>
      <c r="E642">
        <v>-0.55365895182491187</v>
      </c>
      <c r="F642">
        <v>0.85057925610247787</v>
      </c>
      <c r="G642">
        <v>0.11643650681464732</v>
      </c>
      <c r="H642">
        <v>-1.3915866741094749</v>
      </c>
      <c r="I642">
        <v>0.65775074704218561</v>
      </c>
      <c r="J642">
        <v>0.81104513957925606</v>
      </c>
      <c r="K642">
        <v>-1.0561610578067797</v>
      </c>
      <c r="L642">
        <v>0.66590835060932951</v>
      </c>
      <c r="M642">
        <v>-1.3257069479353232</v>
      </c>
      <c r="P642" s="16">
        <f t="shared" si="29"/>
        <v>-1.9967917381859138E-3</v>
      </c>
      <c r="Q642" s="16">
        <f t="shared" si="30"/>
        <v>-1.9947994758280352E-3</v>
      </c>
    </row>
    <row r="643" spans="3:17" x14ac:dyDescent="0.55000000000000004">
      <c r="C643">
        <f t="shared" si="31"/>
        <v>637</v>
      </c>
      <c r="D643">
        <v>2.0677856598099384</v>
      </c>
      <c r="E643">
        <v>0.93865471152536595</v>
      </c>
      <c r="F643">
        <v>-0.42502750529103311</v>
      </c>
      <c r="G643">
        <v>-0.6265009888239832</v>
      </c>
      <c r="H643">
        <v>-1.2082009572674519</v>
      </c>
      <c r="I643">
        <v>-0.69974805278467778</v>
      </c>
      <c r="J643">
        <v>-5.0163160518022526E-2</v>
      </c>
      <c r="K643">
        <v>1.2914127222797036</v>
      </c>
      <c r="L643">
        <v>0.85295752481478326</v>
      </c>
      <c r="M643">
        <v>0.55714998170561636</v>
      </c>
      <c r="P643" s="16">
        <f t="shared" si="29"/>
        <v>1.9574215776432403E-2</v>
      </c>
      <c r="Q643" s="16">
        <f t="shared" si="30"/>
        <v>1.9767046855461379E-2</v>
      </c>
    </row>
    <row r="644" spans="3:17" x14ac:dyDescent="0.55000000000000004">
      <c r="C644">
        <f t="shared" si="31"/>
        <v>638</v>
      </c>
      <c r="D644">
        <v>0.83243690084981414</v>
      </c>
      <c r="E644">
        <v>1.1208037173832262</v>
      </c>
      <c r="F644">
        <v>-1.2869750790648542</v>
      </c>
      <c r="G644">
        <v>1.4828172902750845</v>
      </c>
      <c r="H644">
        <v>0.25157914009533672</v>
      </c>
      <c r="I644">
        <v>0.36277952449941225</v>
      </c>
      <c r="J644">
        <v>-0.82416926200430574</v>
      </c>
      <c r="K644">
        <v>-0.60762841953831626</v>
      </c>
      <c r="L644">
        <v>0.80729134936596314</v>
      </c>
      <c r="M644">
        <v>0.3663301083833434</v>
      </c>
      <c r="P644" s="16">
        <f t="shared" si="29"/>
        <v>8.8757816985019361E-3</v>
      </c>
      <c r="Q644" s="16">
        <f t="shared" si="30"/>
        <v>8.9152882462086858E-3</v>
      </c>
    </row>
    <row r="645" spans="3:17" x14ac:dyDescent="0.55000000000000004">
      <c r="C645">
        <f t="shared" si="31"/>
        <v>639</v>
      </c>
      <c r="D645">
        <v>-4.5059114046354826E-4</v>
      </c>
      <c r="E645">
        <v>-0.921267557967552</v>
      </c>
      <c r="F645">
        <v>3.2682146749496459</v>
      </c>
      <c r="G645">
        <v>-0.35626113654961045</v>
      </c>
      <c r="H645">
        <v>-1.0819761656041367</v>
      </c>
      <c r="I645">
        <v>0.62216036190376023</v>
      </c>
      <c r="J645">
        <v>1.3556677320948831</v>
      </c>
      <c r="K645">
        <v>-2.528919509752479</v>
      </c>
      <c r="L645">
        <v>-1.5788540033190819</v>
      </c>
      <c r="M645">
        <v>-0.3940168509543539</v>
      </c>
      <c r="P645" s="16">
        <f t="shared" si="29"/>
        <v>1.6627644329230504E-3</v>
      </c>
      <c r="Q645" s="16">
        <f t="shared" si="30"/>
        <v>1.6641475922192228E-3</v>
      </c>
    </row>
    <row r="646" spans="3:17" x14ac:dyDescent="0.55000000000000004">
      <c r="C646">
        <f t="shared" si="31"/>
        <v>640</v>
      </c>
      <c r="D646">
        <v>-0.28334625982701084</v>
      </c>
      <c r="E646">
        <v>1.2876654678256971</v>
      </c>
      <c r="F646">
        <v>-0.99397308757242431</v>
      </c>
      <c r="G646">
        <v>-1.0458687795927919</v>
      </c>
      <c r="H646">
        <v>-0.14246976479192197</v>
      </c>
      <c r="I646">
        <v>-1.2453495080714676</v>
      </c>
      <c r="J646">
        <v>0.65357118505592249</v>
      </c>
      <c r="K646">
        <v>1.1643366898004333</v>
      </c>
      <c r="L646">
        <v>1.2543822948387349</v>
      </c>
      <c r="M646">
        <v>-1.2281278833367763E-2</v>
      </c>
      <c r="P646" s="16">
        <f t="shared" ref="P646:P709" si="32">$P$1*1/12+$P$2*SQRT(1/12)*INDEX(D646:M646,1,$P$3)</f>
        <v>-7.8718392410830821E-4</v>
      </c>
      <c r="Q646" s="16">
        <f t="shared" si="30"/>
        <v>-7.8687417612466337E-4</v>
      </c>
    </row>
    <row r="647" spans="3:17" x14ac:dyDescent="0.55000000000000004">
      <c r="C647">
        <f t="shared" si="31"/>
        <v>641</v>
      </c>
      <c r="D647">
        <v>-0.11905210869737157</v>
      </c>
      <c r="E647">
        <v>-1.9805939422528183</v>
      </c>
      <c r="F647">
        <v>4.7537359541054681E-2</v>
      </c>
      <c r="G647">
        <v>2.0032384988087362</v>
      </c>
      <c r="H647">
        <v>2.2583242959393095</v>
      </c>
      <c r="I647">
        <v>-0.24649237073896274</v>
      </c>
      <c r="J647">
        <v>1.5499426674547812</v>
      </c>
      <c r="K647">
        <v>1.0514874721387368</v>
      </c>
      <c r="L647">
        <v>0.84038902687239603</v>
      </c>
      <c r="M647">
        <v>2.966590758337933</v>
      </c>
      <c r="P647" s="16">
        <f t="shared" si="32"/>
        <v>6.356451616063661E-4</v>
      </c>
      <c r="Q647" s="16">
        <f t="shared" ref="Q647:Q710" si="33">EXP(P647)-1</f>
        <v>6.3584722680376515E-4</v>
      </c>
    </row>
    <row r="648" spans="3:17" x14ac:dyDescent="0.55000000000000004">
      <c r="C648">
        <f t="shared" si="31"/>
        <v>642</v>
      </c>
      <c r="D648">
        <v>0.407749501041688</v>
      </c>
      <c r="E648">
        <v>-0.76873730680182295</v>
      </c>
      <c r="F648">
        <v>-0.67699223783920792</v>
      </c>
      <c r="G648">
        <v>0.36442065395262291</v>
      </c>
      <c r="H648">
        <v>-0.417335651126304</v>
      </c>
      <c r="I648">
        <v>1.2796320460117554</v>
      </c>
      <c r="J648">
        <v>1.0340818433750789</v>
      </c>
      <c r="K648">
        <v>1.571729253222685</v>
      </c>
      <c r="L648">
        <v>-1.759448306763101</v>
      </c>
      <c r="M648">
        <v>-1.314499830156528</v>
      </c>
      <c r="P648" s="16">
        <f t="shared" si="32"/>
        <v>5.1978809294919784E-3</v>
      </c>
      <c r="Q648" s="16">
        <f t="shared" si="33"/>
        <v>5.2114133490461789E-3</v>
      </c>
    </row>
    <row r="649" spans="3:17" x14ac:dyDescent="0.55000000000000004">
      <c r="C649">
        <f t="shared" si="31"/>
        <v>643</v>
      </c>
      <c r="D649">
        <v>0.44635923282546597</v>
      </c>
      <c r="E649">
        <v>1.1974021240206276</v>
      </c>
      <c r="F649">
        <v>0.631319671031084</v>
      </c>
      <c r="G649">
        <v>-0.24144930589507657</v>
      </c>
      <c r="H649">
        <v>0.56161539309866915</v>
      </c>
      <c r="I649">
        <v>-0.27035035129014701</v>
      </c>
      <c r="J649">
        <v>-0.69314564349735963</v>
      </c>
      <c r="K649">
        <v>-0.38018650392037007</v>
      </c>
      <c r="L649">
        <v>-1.7169070908264696</v>
      </c>
      <c r="M649">
        <v>-1.6017061270514998</v>
      </c>
      <c r="P649" s="16">
        <f t="shared" si="32"/>
        <v>5.5322510150725302E-3</v>
      </c>
      <c r="Q649" s="16">
        <f t="shared" si="33"/>
        <v>5.5475821746215903E-3</v>
      </c>
    </row>
    <row r="650" spans="3:17" x14ac:dyDescent="0.55000000000000004">
      <c r="C650">
        <f t="shared" si="31"/>
        <v>644</v>
      </c>
      <c r="D650">
        <v>0.22395475766118111</v>
      </c>
      <c r="E650">
        <v>-0.23588564191836792</v>
      </c>
      <c r="F650">
        <v>0.76993962838269969</v>
      </c>
      <c r="G650">
        <v>-5.7318030692923468E-2</v>
      </c>
      <c r="H650">
        <v>1.4454942782067204</v>
      </c>
      <c r="I650">
        <v>-0.33034590967353</v>
      </c>
      <c r="J650">
        <v>-0.83039151375638443</v>
      </c>
      <c r="K650">
        <v>0.68090067095007312</v>
      </c>
      <c r="L650">
        <v>-0.94255513275678238</v>
      </c>
      <c r="M650">
        <v>-0.75555097182524666</v>
      </c>
      <c r="P650" s="16">
        <f t="shared" si="32"/>
        <v>3.606171760996371E-3</v>
      </c>
      <c r="Q650" s="16">
        <f t="shared" si="33"/>
        <v>3.6126818214945455E-3</v>
      </c>
    </row>
    <row r="651" spans="3:17" x14ac:dyDescent="0.55000000000000004">
      <c r="C651">
        <f t="shared" si="31"/>
        <v>645</v>
      </c>
      <c r="D651">
        <v>-6.0555817567023003E-2</v>
      </c>
      <c r="E651">
        <v>-1.4350998324034938</v>
      </c>
      <c r="F651">
        <v>-0.12950312857757118</v>
      </c>
      <c r="G651">
        <v>1.5525624096546489</v>
      </c>
      <c r="H651">
        <v>0.26671548938279088</v>
      </c>
      <c r="I651">
        <v>0.42578253123836013</v>
      </c>
      <c r="J651">
        <v>-1.7805071490016338</v>
      </c>
      <c r="K651">
        <v>0.52497184063956737</v>
      </c>
      <c r="L651">
        <v>0.59257037710868787</v>
      </c>
      <c r="M651">
        <v>-1.3818171135094972</v>
      </c>
      <c r="P651" s="16">
        <f t="shared" si="32"/>
        <v>1.1422379030668879E-3</v>
      </c>
      <c r="Q651" s="16">
        <f t="shared" si="33"/>
        <v>1.142890505232419E-3</v>
      </c>
    </row>
    <row r="652" spans="3:17" x14ac:dyDescent="0.55000000000000004">
      <c r="C652">
        <f t="shared" si="31"/>
        <v>646</v>
      </c>
      <c r="D652">
        <v>-1.1315511019262459</v>
      </c>
      <c r="E652">
        <v>0.1594958802943322</v>
      </c>
      <c r="F652">
        <v>9.7484735694943758E-2</v>
      </c>
      <c r="G652">
        <v>1.419167468717333</v>
      </c>
      <c r="H652">
        <v>0.3272581880180766</v>
      </c>
      <c r="I652">
        <v>1.2722515092363944</v>
      </c>
      <c r="J652">
        <v>0.27569304622894569</v>
      </c>
      <c r="K652">
        <v>1.242955763527545E-3</v>
      </c>
      <c r="L652">
        <v>-0.25004916833274743</v>
      </c>
      <c r="M652">
        <v>0.51752977742930228</v>
      </c>
      <c r="P652" s="16">
        <f t="shared" si="32"/>
        <v>-8.1328533328173663E-3</v>
      </c>
      <c r="Q652" s="16">
        <f t="shared" si="33"/>
        <v>-8.0998711547887181E-3</v>
      </c>
    </row>
    <row r="653" spans="3:17" x14ac:dyDescent="0.55000000000000004">
      <c r="C653">
        <f t="shared" si="31"/>
        <v>647</v>
      </c>
      <c r="D653">
        <v>-1.7304655995899343</v>
      </c>
      <c r="E653">
        <v>-1.5937407123701124</v>
      </c>
      <c r="F653">
        <v>0.21285992491407976</v>
      </c>
      <c r="G653">
        <v>2.2889299966121039</v>
      </c>
      <c r="H653">
        <v>-0.3226180127739553</v>
      </c>
      <c r="I653">
        <v>0.42413897257528743</v>
      </c>
      <c r="J653">
        <v>0.6510079972415389</v>
      </c>
      <c r="K653">
        <v>0.31673732704393742</v>
      </c>
      <c r="L653">
        <v>6.0273950233309297E-3</v>
      </c>
      <c r="M653">
        <v>-1.6581424737785497</v>
      </c>
      <c r="P653" s="16">
        <f t="shared" si="32"/>
        <v>-1.3319605029532866E-2</v>
      </c>
      <c r="Q653" s="16">
        <f t="shared" si="33"/>
        <v>-1.3231291625180774E-2</v>
      </c>
    </row>
    <row r="654" spans="3:17" x14ac:dyDescent="0.55000000000000004">
      <c r="C654">
        <f t="shared" si="31"/>
        <v>648</v>
      </c>
      <c r="D654">
        <v>-1.1379019050159129</v>
      </c>
      <c r="E654">
        <v>0.21039300951285739</v>
      </c>
      <c r="F654">
        <v>-0.68732744149353653</v>
      </c>
      <c r="G654">
        <v>-0.51433036958242151</v>
      </c>
      <c r="H654">
        <v>-0.44915756844843563</v>
      </c>
      <c r="I654">
        <v>-0.39705661949516996</v>
      </c>
      <c r="J654">
        <v>-0.16643591058406579</v>
      </c>
      <c r="K654">
        <v>0.46819970070988576</v>
      </c>
      <c r="L654">
        <v>-0.15849411715509321</v>
      </c>
      <c r="M654">
        <v>-0.43380303403309456</v>
      </c>
      <c r="P654" s="16">
        <f t="shared" si="32"/>
        <v>-8.1878529009182105E-3</v>
      </c>
      <c r="Q654" s="16">
        <f t="shared" si="33"/>
        <v>-8.1544237332764613E-3</v>
      </c>
    </row>
    <row r="655" spans="3:17" x14ac:dyDescent="0.55000000000000004">
      <c r="C655">
        <f t="shared" si="31"/>
        <v>649</v>
      </c>
      <c r="D655">
        <v>-3.1998273194072571E-2</v>
      </c>
      <c r="E655">
        <v>-1.2713888371186857</v>
      </c>
      <c r="F655">
        <v>-1.0014069400414016</v>
      </c>
      <c r="G655">
        <v>2.2176281194510268</v>
      </c>
      <c r="H655">
        <v>-1.8138146864051949</v>
      </c>
      <c r="I655">
        <v>-1.061414657003791</v>
      </c>
      <c r="J655">
        <v>0.14218607406533124</v>
      </c>
      <c r="K655">
        <v>-2.3968778427721462E-2</v>
      </c>
      <c r="L655">
        <v>0.2295998023331963</v>
      </c>
      <c r="M655">
        <v>0.10749353701381663</v>
      </c>
      <c r="P655" s="16">
        <f t="shared" si="32"/>
        <v>1.3895534920336521E-3</v>
      </c>
      <c r="Q655" s="16">
        <f t="shared" si="33"/>
        <v>1.3905193688146245E-3</v>
      </c>
    </row>
    <row r="656" spans="3:17" x14ac:dyDescent="0.55000000000000004">
      <c r="C656">
        <f t="shared" si="31"/>
        <v>650</v>
      </c>
      <c r="D656">
        <v>-0.34626505765116566</v>
      </c>
      <c r="E656">
        <v>1.4161039058175964</v>
      </c>
      <c r="F656">
        <v>0.40117058941968697</v>
      </c>
      <c r="G656">
        <v>-0.31791104749870508</v>
      </c>
      <c r="H656">
        <v>0.54870227706133956</v>
      </c>
      <c r="I656">
        <v>0.66168742088102395</v>
      </c>
      <c r="J656">
        <v>-0.60312050546368912</v>
      </c>
      <c r="K656">
        <v>0.16930188289865536</v>
      </c>
      <c r="L656">
        <v>-0.21189231154242436</v>
      </c>
      <c r="M656">
        <v>0.90762894532274752</v>
      </c>
      <c r="P656" s="16">
        <f t="shared" si="32"/>
        <v>-1.3320766970212593E-3</v>
      </c>
      <c r="Q656" s="16">
        <f t="shared" si="33"/>
        <v>-1.3311898766724672E-3</v>
      </c>
    </row>
    <row r="657" spans="3:17" x14ac:dyDescent="0.55000000000000004">
      <c r="C657">
        <f t="shared" si="31"/>
        <v>651</v>
      </c>
      <c r="D657">
        <v>-1.2280953170412796</v>
      </c>
      <c r="E657">
        <v>-1.0300646246691285</v>
      </c>
      <c r="F657">
        <v>0.8668009209608647</v>
      </c>
      <c r="G657">
        <v>0.44057975270849514</v>
      </c>
      <c r="H657">
        <v>1.0234396608218439</v>
      </c>
      <c r="I657">
        <v>0.20970893287863993</v>
      </c>
      <c r="J657">
        <v>1.6432125181794792</v>
      </c>
      <c r="K657">
        <v>0.13364236997663406</v>
      </c>
      <c r="L657">
        <v>1.6711470127247845</v>
      </c>
      <c r="M657">
        <v>-1.4852548065557032</v>
      </c>
      <c r="P657" s="16">
        <f t="shared" si="32"/>
        <v>-8.9689507615978541E-3</v>
      </c>
      <c r="Q657" s="16">
        <f t="shared" si="33"/>
        <v>-8.9288497004158529E-3</v>
      </c>
    </row>
    <row r="658" spans="3:17" x14ac:dyDescent="0.55000000000000004">
      <c r="C658">
        <f t="shared" si="31"/>
        <v>652</v>
      </c>
      <c r="D658">
        <v>-0.8352212523636019</v>
      </c>
      <c r="E658">
        <v>-1.1263877952475094</v>
      </c>
      <c r="F658">
        <v>-0.26476638392938118</v>
      </c>
      <c r="G658">
        <v>-0.31187008280972711</v>
      </c>
      <c r="H658">
        <v>-1.3957843652136941</v>
      </c>
      <c r="I658">
        <v>0.44262890017786477</v>
      </c>
      <c r="J658">
        <v>-0.14837736593672635</v>
      </c>
      <c r="K658">
        <v>-2.3259660260576713</v>
      </c>
      <c r="L658">
        <v>1.8373683384846689</v>
      </c>
      <c r="M658">
        <v>1.7844355632482312</v>
      </c>
      <c r="P658" s="16">
        <f t="shared" si="32"/>
        <v>-5.5665615566086605E-3</v>
      </c>
      <c r="Q658" s="16">
        <f t="shared" si="33"/>
        <v>-5.5510969610074179E-3</v>
      </c>
    </row>
    <row r="659" spans="3:17" x14ac:dyDescent="0.55000000000000004">
      <c r="C659">
        <f t="shared" si="31"/>
        <v>653</v>
      </c>
      <c r="D659">
        <v>-0.37264874419811445</v>
      </c>
      <c r="E659">
        <v>-1.3341046905280263</v>
      </c>
      <c r="F659">
        <v>-1.0678681583315064</v>
      </c>
      <c r="G659">
        <v>-0.980546311493246</v>
      </c>
      <c r="H659">
        <v>0.75844356207480501</v>
      </c>
      <c r="I659">
        <v>-0.45513642129867643</v>
      </c>
      <c r="J659">
        <v>-0.1189707736420326</v>
      </c>
      <c r="K659">
        <v>0.68532751609693521</v>
      </c>
      <c r="L659">
        <v>-0.14484084987468557</v>
      </c>
      <c r="M659">
        <v>-0.87387722533000711</v>
      </c>
      <c r="P659" s="16">
        <f t="shared" si="32"/>
        <v>-1.5605661249726932E-3</v>
      </c>
      <c r="Q659" s="16">
        <f t="shared" si="33"/>
        <v>-1.5593490748355698E-3</v>
      </c>
    </row>
    <row r="660" spans="3:17" x14ac:dyDescent="0.55000000000000004">
      <c r="C660">
        <f t="shared" si="31"/>
        <v>654</v>
      </c>
      <c r="D660">
        <v>-1.368078238538659</v>
      </c>
      <c r="E660">
        <v>3.3090649269804331E-2</v>
      </c>
      <c r="F660">
        <v>0.1011718059614586</v>
      </c>
      <c r="G660">
        <v>1.1167188317178153E-2</v>
      </c>
      <c r="H660">
        <v>-0.89201175440843372</v>
      </c>
      <c r="I660">
        <v>0.31011221266769112</v>
      </c>
      <c r="J660">
        <v>0.19421803843539068</v>
      </c>
      <c r="K660">
        <v>2.3712581001874153</v>
      </c>
      <c r="L660">
        <v>1.6092129141060281</v>
      </c>
      <c r="M660">
        <v>0.37754078798088259</v>
      </c>
      <c r="P660" s="16">
        <f t="shared" si="32"/>
        <v>-1.0181238422724788E-2</v>
      </c>
      <c r="Q660" s="16">
        <f t="shared" si="33"/>
        <v>-1.0129585061837254E-2</v>
      </c>
    </row>
    <row r="661" spans="3:17" x14ac:dyDescent="0.55000000000000004">
      <c r="C661">
        <f t="shared" si="31"/>
        <v>655</v>
      </c>
      <c r="D661">
        <v>-0.21262446490035911</v>
      </c>
      <c r="E661">
        <v>-0.20763466159091107</v>
      </c>
      <c r="F661">
        <v>-1.4039103275840699</v>
      </c>
      <c r="G661">
        <v>0.73939749285298739</v>
      </c>
      <c r="H661">
        <v>-0.92921111459375072</v>
      </c>
      <c r="I661">
        <v>0.79773819106184141</v>
      </c>
      <c r="J661">
        <v>0.67387049879859584</v>
      </c>
      <c r="K661">
        <v>-0.74242620338839249</v>
      </c>
      <c r="L661">
        <v>0.57136043672118775</v>
      </c>
      <c r="M661">
        <v>-1.2822480336342439</v>
      </c>
      <c r="P661" s="16">
        <f t="shared" si="32"/>
        <v>-1.7471521403116994E-4</v>
      </c>
      <c r="Q661" s="16">
        <f t="shared" si="33"/>
        <v>-1.7469995221697232E-4</v>
      </c>
    </row>
    <row r="662" spans="3:17" x14ac:dyDescent="0.55000000000000004">
      <c r="C662">
        <f t="shared" si="31"/>
        <v>656</v>
      </c>
      <c r="D662">
        <v>-0.11216296425971144</v>
      </c>
      <c r="E662">
        <v>-2.8580741640162435</v>
      </c>
      <c r="F662">
        <v>1.4596951879984905</v>
      </c>
      <c r="G662">
        <v>0.82494642358979819</v>
      </c>
      <c r="H662">
        <v>1.2429203866294565</v>
      </c>
      <c r="I662">
        <v>1.0444888084653317</v>
      </c>
      <c r="J662">
        <v>0.22749510020187125</v>
      </c>
      <c r="K662">
        <v>-1.990614848017733</v>
      </c>
      <c r="L662">
        <v>-0.15786859147438842</v>
      </c>
      <c r="M662">
        <v>0.20413126904348547</v>
      </c>
      <c r="P662" s="16">
        <f t="shared" si="32"/>
        <v>6.9530690253990536E-4</v>
      </c>
      <c r="Q662" s="16">
        <f t="shared" si="33"/>
        <v>6.9554868441845663E-4</v>
      </c>
    </row>
    <row r="663" spans="3:17" x14ac:dyDescent="0.55000000000000004">
      <c r="C663">
        <f t="shared" si="31"/>
        <v>657</v>
      </c>
      <c r="D663">
        <v>-0.55240330598590592</v>
      </c>
      <c r="E663">
        <v>-0.77293246106505509</v>
      </c>
      <c r="F663">
        <v>0.47313925429178516</v>
      </c>
      <c r="G663">
        <v>0.45687822820119306</v>
      </c>
      <c r="H663">
        <v>1.5343297253312895</v>
      </c>
      <c r="I663">
        <v>-1.4112828149657997</v>
      </c>
      <c r="J663">
        <v>1.0258580863759024</v>
      </c>
      <c r="K663">
        <v>-0.92825436475043721</v>
      </c>
      <c r="L663">
        <v>-1.3087567077147262</v>
      </c>
      <c r="M663">
        <v>0.41113838066855024</v>
      </c>
      <c r="P663" s="16">
        <f t="shared" si="32"/>
        <v>-3.1172862945163622E-3</v>
      </c>
      <c r="Q663" s="16">
        <f t="shared" si="33"/>
        <v>-3.1124326023546089E-3</v>
      </c>
    </row>
    <row r="664" spans="3:17" x14ac:dyDescent="0.55000000000000004">
      <c r="C664">
        <f t="shared" si="31"/>
        <v>658</v>
      </c>
      <c r="D664">
        <v>-0.55109364078087331</v>
      </c>
      <c r="E664">
        <v>-1.1080757332635778</v>
      </c>
      <c r="F664">
        <v>1.7547942568568542</v>
      </c>
      <c r="G664">
        <v>-0.47009752085241518</v>
      </c>
      <c r="H664">
        <v>-0.95267816504926783</v>
      </c>
      <c r="I664">
        <v>0.12220900650488895</v>
      </c>
      <c r="J664">
        <v>0.59769819020059289</v>
      </c>
      <c r="K664">
        <v>0.91436284587383621</v>
      </c>
      <c r="L664">
        <v>-1.9736513874232737</v>
      </c>
      <c r="M664">
        <v>0.43442987815371226</v>
      </c>
      <c r="P664" s="16">
        <f t="shared" si="32"/>
        <v>-3.1059442611362544E-3</v>
      </c>
      <c r="Q664" s="16">
        <f t="shared" si="33"/>
        <v>-3.1011258061680591E-3</v>
      </c>
    </row>
    <row r="665" spans="3:17" x14ac:dyDescent="0.55000000000000004">
      <c r="C665">
        <f t="shared" si="31"/>
        <v>659</v>
      </c>
      <c r="D665">
        <v>-0.47971801496302663</v>
      </c>
      <c r="E665">
        <v>1.4299039479659754</v>
      </c>
      <c r="F665">
        <v>-2.3783899613989679</v>
      </c>
      <c r="G665">
        <v>-1.3284017545763325</v>
      </c>
      <c r="H665">
        <v>-9.3176388017328693E-2</v>
      </c>
      <c r="I665">
        <v>0.80211035887466975</v>
      </c>
      <c r="J665">
        <v>0.99310113368401576</v>
      </c>
      <c r="K665">
        <v>0.35760189021256378</v>
      </c>
      <c r="L665">
        <v>-1.0299225463510846</v>
      </c>
      <c r="M665">
        <v>-0.13086764413197824</v>
      </c>
      <c r="P665" s="16">
        <f t="shared" si="32"/>
        <v>-2.4878132094435772E-3</v>
      </c>
      <c r="Q665" s="16">
        <f t="shared" si="33"/>
        <v>-2.4847211668340696E-3</v>
      </c>
    </row>
    <row r="666" spans="3:17" x14ac:dyDescent="0.55000000000000004">
      <c r="C666">
        <f t="shared" si="31"/>
        <v>660</v>
      </c>
      <c r="D666">
        <v>1.2595666233834246</v>
      </c>
      <c r="E666">
        <v>-1.18768835670028E-2</v>
      </c>
      <c r="F666">
        <v>0.75650658823808759</v>
      </c>
      <c r="G666">
        <v>0.15943330197544897</v>
      </c>
      <c r="H666">
        <v>0.62918896592150386</v>
      </c>
      <c r="I666">
        <v>-0.85840781410138878</v>
      </c>
      <c r="J666">
        <v>0.63297581332948871</v>
      </c>
      <c r="K666">
        <v>-0.25142890412663954</v>
      </c>
      <c r="L666">
        <v>0.21286343784971731</v>
      </c>
      <c r="M666">
        <v>-0.45551969982083179</v>
      </c>
      <c r="P666" s="16">
        <f t="shared" si="32"/>
        <v>1.2574833602756987E-2</v>
      </c>
      <c r="Q666" s="16">
        <f t="shared" si="33"/>
        <v>1.2654229269562167E-2</v>
      </c>
    </row>
    <row r="667" spans="3:17" x14ac:dyDescent="0.55000000000000004">
      <c r="C667">
        <f t="shared" si="31"/>
        <v>661</v>
      </c>
      <c r="D667">
        <v>1.2790718641382952</v>
      </c>
      <c r="E667">
        <v>0.9050004110317732</v>
      </c>
      <c r="F667">
        <v>-0.36663402608187123</v>
      </c>
      <c r="G667">
        <v>-0.37125362735592032</v>
      </c>
      <c r="H667">
        <v>1.1275447100150691</v>
      </c>
      <c r="I667">
        <v>0.14176618434283078</v>
      </c>
      <c r="J667">
        <v>1.2926813707218874</v>
      </c>
      <c r="K667">
        <v>-2.0896598956606369</v>
      </c>
      <c r="L667">
        <v>-0.49207638750587318</v>
      </c>
      <c r="M667">
        <v>0.28318203293994726</v>
      </c>
      <c r="P667" s="16">
        <f t="shared" si="32"/>
        <v>1.2743753942763482E-2</v>
      </c>
      <c r="Q667" s="16">
        <f t="shared" si="33"/>
        <v>1.2825301614671991E-2</v>
      </c>
    </row>
    <row r="668" spans="3:17" x14ac:dyDescent="0.55000000000000004">
      <c r="C668">
        <f t="shared" si="31"/>
        <v>662</v>
      </c>
      <c r="D668">
        <v>-0.87450341751504135</v>
      </c>
      <c r="E668">
        <v>1.5699833417415117</v>
      </c>
      <c r="F668">
        <v>0.90939304998844617</v>
      </c>
      <c r="G668">
        <v>-0.69719992491929672</v>
      </c>
      <c r="H668">
        <v>-0.37215597570243275</v>
      </c>
      <c r="I668">
        <v>0.33547431391708027</v>
      </c>
      <c r="J668">
        <v>-1.6307829851139493</v>
      </c>
      <c r="K668">
        <v>0.93521046933743346</v>
      </c>
      <c r="L668">
        <v>0.38309028561831321</v>
      </c>
      <c r="M668">
        <v>0.50737001156553863</v>
      </c>
      <c r="P668" s="16">
        <f t="shared" si="32"/>
        <v>-5.9067550859766838E-3</v>
      </c>
      <c r="Q668" s="16">
        <f t="shared" si="33"/>
        <v>-5.8893445050333115E-3</v>
      </c>
    </row>
    <row r="669" spans="3:17" x14ac:dyDescent="0.55000000000000004">
      <c r="C669">
        <f t="shared" si="31"/>
        <v>663</v>
      </c>
      <c r="D669">
        <v>-0.2102812427410671</v>
      </c>
      <c r="E669">
        <v>0.13979512170939798</v>
      </c>
      <c r="F669">
        <v>1.472168542512631</v>
      </c>
      <c r="G669">
        <v>0.6411146258285022</v>
      </c>
      <c r="H669">
        <v>0.26332573321615105</v>
      </c>
      <c r="I669">
        <v>0.76281173100417998</v>
      </c>
      <c r="J669">
        <v>7.5387921588996501E-2</v>
      </c>
      <c r="K669">
        <v>-0.86545087908445151</v>
      </c>
      <c r="L669">
        <v>0.70021089761988564</v>
      </c>
      <c r="M669">
        <v>0.57837748248088339</v>
      </c>
      <c r="P669" s="16">
        <f t="shared" si="32"/>
        <v>-1.5442231486459488E-4</v>
      </c>
      <c r="Q669" s="16">
        <f t="shared" si="33"/>
        <v>-1.5441039235264409E-4</v>
      </c>
    </row>
    <row r="670" spans="3:17" x14ac:dyDescent="0.55000000000000004">
      <c r="C670">
        <f t="shared" si="31"/>
        <v>664</v>
      </c>
      <c r="D670">
        <v>-0.28099619819359967</v>
      </c>
      <c r="E670">
        <v>-0.36388455101605216</v>
      </c>
      <c r="F670">
        <v>-1.0659622777796922</v>
      </c>
      <c r="G670">
        <v>0.4355919073636747</v>
      </c>
      <c r="H670">
        <v>0.65341214612572429</v>
      </c>
      <c r="I670">
        <v>-6.1056171710778866E-2</v>
      </c>
      <c r="J670">
        <v>1.170723333723604</v>
      </c>
      <c r="K670">
        <v>1.677134945301705</v>
      </c>
      <c r="L670">
        <v>1.0344778079127095</v>
      </c>
      <c r="M670">
        <v>1.6794167723747679</v>
      </c>
      <c r="P670" s="16">
        <f t="shared" si="32"/>
        <v>-7.6683179335837568E-4</v>
      </c>
      <c r="Q670" s="16">
        <f t="shared" si="33"/>
        <v>-7.665378529978506E-4</v>
      </c>
    </row>
    <row r="671" spans="3:17" x14ac:dyDescent="0.55000000000000004">
      <c r="C671">
        <f t="shared" si="31"/>
        <v>665</v>
      </c>
      <c r="D671">
        <v>-0.14648642772966661</v>
      </c>
      <c r="E671">
        <v>-4.2109979132785559E-2</v>
      </c>
      <c r="F671">
        <v>0.42699284068272292</v>
      </c>
      <c r="G671">
        <v>1.1227304134056901</v>
      </c>
      <c r="H671">
        <v>0.22088224631558015</v>
      </c>
      <c r="I671">
        <v>0.45319811493288858</v>
      </c>
      <c r="J671">
        <v>-0.57782898585938891</v>
      </c>
      <c r="K671">
        <v>-1.9988260039294785</v>
      </c>
      <c r="L671">
        <v>-1.5410212046387974</v>
      </c>
      <c r="M671">
        <v>0.57678398190621993</v>
      </c>
      <c r="P671" s="16">
        <f t="shared" si="32"/>
        <v>3.9805698943142192E-4</v>
      </c>
      <c r="Q671" s="16">
        <f t="shared" si="33"/>
        <v>3.9813622462792075E-4</v>
      </c>
    </row>
    <row r="672" spans="3:17" x14ac:dyDescent="0.55000000000000004">
      <c r="C672">
        <f t="shared" si="31"/>
        <v>666</v>
      </c>
      <c r="D672">
        <v>-5.7070934481782534E-2</v>
      </c>
      <c r="E672">
        <v>1.6594331120019554</v>
      </c>
      <c r="F672">
        <v>5.6567815452569177E-2</v>
      </c>
      <c r="G672">
        <v>-0.18804038777897852</v>
      </c>
      <c r="H672">
        <v>2.2966118900593862</v>
      </c>
      <c r="I672">
        <v>-1.6347445903869648</v>
      </c>
      <c r="J672">
        <v>-0.46946105222107842</v>
      </c>
      <c r="K672">
        <v>-0.51437765031484772</v>
      </c>
      <c r="L672">
        <v>9.1571829703009505E-2</v>
      </c>
      <c r="M672">
        <v>-0.33288303545246506</v>
      </c>
      <c r="P672" s="16">
        <f t="shared" si="32"/>
        <v>1.1724178758772573E-3</v>
      </c>
      <c r="Q672" s="16">
        <f t="shared" si="33"/>
        <v>1.1731054263877105E-3</v>
      </c>
    </row>
    <row r="673" spans="3:17" x14ac:dyDescent="0.55000000000000004">
      <c r="C673">
        <f t="shared" si="31"/>
        <v>667</v>
      </c>
      <c r="D673">
        <v>-0.42312990691532226</v>
      </c>
      <c r="E673">
        <v>-0.51232363680999859</v>
      </c>
      <c r="F673">
        <v>-1.2521199982204778</v>
      </c>
      <c r="G673">
        <v>-0.24141952229152508</v>
      </c>
      <c r="H673">
        <v>-8.7506423572862937E-2</v>
      </c>
      <c r="I673">
        <v>-0.63631431845007702</v>
      </c>
      <c r="J673">
        <v>1.0389983367853781</v>
      </c>
      <c r="K673">
        <v>-8.6181378305801942E-2</v>
      </c>
      <c r="L673">
        <v>1.7829743036565624</v>
      </c>
      <c r="M673">
        <v>1.5361928777443399</v>
      </c>
      <c r="P673" s="16">
        <f t="shared" si="32"/>
        <v>-1.9977458182294716E-3</v>
      </c>
      <c r="Q673" s="16">
        <f t="shared" si="33"/>
        <v>-1.9957516522189911E-3</v>
      </c>
    </row>
    <row r="674" spans="3:17" x14ac:dyDescent="0.55000000000000004">
      <c r="C674">
        <f t="shared" ref="C674:C737" si="34">C673+1</f>
        <v>668</v>
      </c>
      <c r="D674">
        <v>1.6119562171034398</v>
      </c>
      <c r="E674">
        <v>-0.7910506369771747</v>
      </c>
      <c r="F674">
        <v>0.76346355837347357</v>
      </c>
      <c r="G674">
        <v>2.9768806449211382</v>
      </c>
      <c r="H674">
        <v>-1.0800287934550026</v>
      </c>
      <c r="I674">
        <v>-1.2973170595177712</v>
      </c>
      <c r="J674">
        <v>-0.12239021383809602</v>
      </c>
      <c r="K674">
        <v>1.8969068429948384</v>
      </c>
      <c r="L674">
        <v>-0.9326257569807096</v>
      </c>
      <c r="M674">
        <v>1.1065218880276619</v>
      </c>
      <c r="P674" s="16">
        <f t="shared" si="32"/>
        <v>1.562661700466509E-2</v>
      </c>
      <c r="Q674" s="16">
        <f t="shared" si="33"/>
        <v>1.5749351056796979E-2</v>
      </c>
    </row>
    <row r="675" spans="3:17" x14ac:dyDescent="0.55000000000000004">
      <c r="C675">
        <f t="shared" si="34"/>
        <v>669</v>
      </c>
      <c r="D675">
        <v>-1.7147345103053093</v>
      </c>
      <c r="E675">
        <v>0.30536034482374153</v>
      </c>
      <c r="F675">
        <v>-0.23779782781317205</v>
      </c>
      <c r="G675">
        <v>0.99780550764688736</v>
      </c>
      <c r="H675">
        <v>-1.7514579257274472</v>
      </c>
      <c r="I675">
        <v>1.4347240398635698E-2</v>
      </c>
      <c r="J675">
        <v>2.8770657898414358</v>
      </c>
      <c r="K675">
        <v>1.4658983354603283</v>
      </c>
      <c r="L675">
        <v>1.838340809157534</v>
      </c>
      <c r="M675">
        <v>-0.50369082323350001</v>
      </c>
      <c r="P675" s="16">
        <f t="shared" si="32"/>
        <v>-1.3183369800036001E-2</v>
      </c>
      <c r="Q675" s="16">
        <f t="shared" si="33"/>
        <v>-1.3096849806086941E-2</v>
      </c>
    </row>
    <row r="676" spans="3:17" x14ac:dyDescent="0.55000000000000004">
      <c r="C676">
        <f t="shared" si="34"/>
        <v>670</v>
      </c>
      <c r="D676">
        <v>-0.35665109306763459</v>
      </c>
      <c r="E676">
        <v>-0.32288947405890184</v>
      </c>
      <c r="F676">
        <v>-0.25418242094399973</v>
      </c>
      <c r="G676">
        <v>-0.20044734847918139</v>
      </c>
      <c r="H676">
        <v>0.18629047268945606</v>
      </c>
      <c r="I676">
        <v>0.25333712786530033</v>
      </c>
      <c r="J676">
        <v>1.8913931764419625</v>
      </c>
      <c r="K676">
        <v>0.10367392678303422</v>
      </c>
      <c r="L676">
        <v>0.28165273848726646</v>
      </c>
      <c r="M676">
        <v>0.55896348611291413</v>
      </c>
      <c r="P676" s="16">
        <f t="shared" si="32"/>
        <v>-1.4220224021739291E-3</v>
      </c>
      <c r="Q676" s="16">
        <f t="shared" si="33"/>
        <v>-1.4210118074040601E-3</v>
      </c>
    </row>
    <row r="677" spans="3:17" x14ac:dyDescent="0.55000000000000004">
      <c r="C677">
        <f t="shared" si="34"/>
        <v>671</v>
      </c>
      <c r="D677">
        <v>1.2873922717592949</v>
      </c>
      <c r="E677">
        <v>9.8177800093056614E-2</v>
      </c>
      <c r="F677">
        <v>9.8039666747680998E-2</v>
      </c>
      <c r="G677">
        <v>1.4453502800222051</v>
      </c>
      <c r="H677">
        <v>0.2005401370387849</v>
      </c>
      <c r="I677">
        <v>-0.17383569197854234</v>
      </c>
      <c r="J677">
        <v>0.38083568488820196</v>
      </c>
      <c r="K677">
        <v>-0.59162679896526615</v>
      </c>
      <c r="L677">
        <v>0.2430990714577107</v>
      </c>
      <c r="M677">
        <v>0.33641245055071828</v>
      </c>
      <c r="P677" s="16">
        <f t="shared" si="32"/>
        <v>1.2815810786459757E-2</v>
      </c>
      <c r="Q677" s="16">
        <f t="shared" si="33"/>
        <v>1.289828523857528E-2</v>
      </c>
    </row>
    <row r="678" spans="3:17" x14ac:dyDescent="0.55000000000000004">
      <c r="C678">
        <f t="shared" si="34"/>
        <v>672</v>
      </c>
      <c r="D678">
        <v>3.037776203167236</v>
      </c>
      <c r="E678">
        <v>0.22343096495965503</v>
      </c>
      <c r="F678">
        <v>0.60186685952644936</v>
      </c>
      <c r="G678">
        <v>-1.2217581640681443</v>
      </c>
      <c r="H678">
        <v>-0.10968531324385988</v>
      </c>
      <c r="I678">
        <v>-0.26716475953829949</v>
      </c>
      <c r="J678">
        <v>0.75092525215581474</v>
      </c>
      <c r="K678">
        <v>1.6002332084545829</v>
      </c>
      <c r="L678">
        <v>-2.1179051435088918</v>
      </c>
      <c r="M678">
        <v>1.19182188827497</v>
      </c>
      <c r="P678" s="16">
        <f t="shared" si="32"/>
        <v>2.7974580296213306E-2</v>
      </c>
      <c r="Q678" s="16">
        <f t="shared" si="33"/>
        <v>2.8369543240003514E-2</v>
      </c>
    </row>
    <row r="679" spans="3:17" x14ac:dyDescent="0.55000000000000004">
      <c r="C679">
        <f t="shared" si="34"/>
        <v>673</v>
      </c>
      <c r="D679">
        <v>0.26320856198145426</v>
      </c>
      <c r="E679">
        <v>-3.0994038942199285E-2</v>
      </c>
      <c r="F679">
        <v>-0.20170110025232432</v>
      </c>
      <c r="G679">
        <v>0.50782679898876204</v>
      </c>
      <c r="H679">
        <v>-0.51418981912177464</v>
      </c>
      <c r="I679">
        <v>-7.5573315901049778E-2</v>
      </c>
      <c r="J679">
        <v>0.76521258936651482</v>
      </c>
      <c r="K679">
        <v>-0.28244530873258478</v>
      </c>
      <c r="L679">
        <v>0.32764673838666009</v>
      </c>
      <c r="M679">
        <v>-0.79668694140244323</v>
      </c>
      <c r="P679" s="16">
        <f t="shared" si="32"/>
        <v>3.9461196783617701E-3</v>
      </c>
      <c r="Q679" s="16">
        <f t="shared" si="33"/>
        <v>3.9539158601353819E-3</v>
      </c>
    </row>
    <row r="680" spans="3:17" x14ac:dyDescent="0.55000000000000004">
      <c r="C680">
        <f t="shared" si="34"/>
        <v>674</v>
      </c>
      <c r="D680">
        <v>-0.6010257350285334</v>
      </c>
      <c r="E680">
        <v>0.65587208836144884</v>
      </c>
      <c r="F680">
        <v>0.20893319328107143</v>
      </c>
      <c r="G680">
        <v>-1.3441146980256842</v>
      </c>
      <c r="H680">
        <v>0.71839234849196165</v>
      </c>
      <c r="I680">
        <v>-0.85490213168586182</v>
      </c>
      <c r="J680">
        <v>-1.1752974157336373</v>
      </c>
      <c r="K680">
        <v>1.3495765104401032</v>
      </c>
      <c r="L680">
        <v>-0.52355622120623624</v>
      </c>
      <c r="M680">
        <v>-1.921891553493585</v>
      </c>
      <c r="P680" s="16">
        <f t="shared" si="32"/>
        <v>-3.5383688819625786E-3</v>
      </c>
      <c r="Q680" s="16">
        <f t="shared" si="33"/>
        <v>-3.5321162316919175E-3</v>
      </c>
    </row>
    <row r="681" spans="3:17" x14ac:dyDescent="0.55000000000000004">
      <c r="C681">
        <f t="shared" si="34"/>
        <v>675</v>
      </c>
      <c r="D681">
        <v>-0.15513797614800254</v>
      </c>
      <c r="E681">
        <v>0.8579699287901148</v>
      </c>
      <c r="F681">
        <v>-1.9401975566766734</v>
      </c>
      <c r="G681">
        <v>0.55114646593211147</v>
      </c>
      <c r="H681">
        <v>0.25745009223892601</v>
      </c>
      <c r="I681">
        <v>0.36567715961764546</v>
      </c>
      <c r="J681">
        <v>-0.918567842993117</v>
      </c>
      <c r="K681">
        <v>1.0330227188127974</v>
      </c>
      <c r="L681">
        <v>-0.28080793415118954</v>
      </c>
      <c r="M681">
        <v>-0.95528463949388409</v>
      </c>
      <c r="P681" s="16">
        <f t="shared" si="32"/>
        <v>3.2313238230792193E-4</v>
      </c>
      <c r="Q681" s="16">
        <f t="shared" si="33"/>
        <v>3.2318459519986575E-4</v>
      </c>
    </row>
    <row r="682" spans="3:17" x14ac:dyDescent="0.55000000000000004">
      <c r="C682">
        <f t="shared" si="34"/>
        <v>676</v>
      </c>
      <c r="D682">
        <v>0.57917992625302883</v>
      </c>
      <c r="E682">
        <v>-1.9586695933528044</v>
      </c>
      <c r="F682">
        <v>1.1592525304251964</v>
      </c>
      <c r="G682">
        <v>0.81178792070437178</v>
      </c>
      <c r="H682">
        <v>0.79224067445332635</v>
      </c>
      <c r="I682">
        <v>-0.47597563873068888</v>
      </c>
      <c r="J682">
        <v>1.0623714145061549</v>
      </c>
      <c r="K682">
        <v>1.7112660279833629</v>
      </c>
      <c r="L682">
        <v>2.4925819816248143</v>
      </c>
      <c r="M682">
        <v>-0.51059777826113595</v>
      </c>
      <c r="P682" s="16">
        <f t="shared" si="32"/>
        <v>6.682511961637873E-3</v>
      </c>
      <c r="Q682" s="16">
        <f t="shared" si="33"/>
        <v>6.7048897635688665E-3</v>
      </c>
    </row>
    <row r="683" spans="3:17" x14ac:dyDescent="0.55000000000000004">
      <c r="C683">
        <f t="shared" si="34"/>
        <v>677</v>
      </c>
      <c r="D683">
        <v>0.30813159408955759</v>
      </c>
      <c r="E683">
        <v>0.65041019162104352</v>
      </c>
      <c r="F683">
        <v>0.60138900256680272</v>
      </c>
      <c r="G683">
        <v>-0.79819938446355421</v>
      </c>
      <c r="H683">
        <v>-0.99117129161485007</v>
      </c>
      <c r="I683">
        <v>-1.9575699838016802</v>
      </c>
      <c r="J683">
        <v>-0.44677096871978811</v>
      </c>
      <c r="K683">
        <v>-0.28045671574919684</v>
      </c>
      <c r="L683">
        <v>-0.79088017034600711</v>
      </c>
      <c r="M683">
        <v>-1.0920828989025784</v>
      </c>
      <c r="P683" s="16">
        <f t="shared" si="32"/>
        <v>4.3351645485681847E-3</v>
      </c>
      <c r="Q683" s="16">
        <f t="shared" si="33"/>
        <v>4.3445749680579571E-3</v>
      </c>
    </row>
    <row r="684" spans="3:17" x14ac:dyDescent="0.55000000000000004">
      <c r="C684">
        <f t="shared" si="34"/>
        <v>678</v>
      </c>
      <c r="D684">
        <v>-2.4513934360836638</v>
      </c>
      <c r="E684">
        <v>-0.18781605574772531</v>
      </c>
      <c r="F684">
        <v>1.7918007977824462</v>
      </c>
      <c r="G684">
        <v>1.7124220824694807</v>
      </c>
      <c r="H684">
        <v>-0.30695460389485091</v>
      </c>
      <c r="I684">
        <v>0.2272545284336599</v>
      </c>
      <c r="J684">
        <v>-0.77137260757360371</v>
      </c>
      <c r="K684">
        <v>-0.27726308486476436</v>
      </c>
      <c r="L684">
        <v>-0.1836411039103967</v>
      </c>
      <c r="M684">
        <v>1.591635951421813</v>
      </c>
      <c r="P684" s="16">
        <f t="shared" si="32"/>
        <v>-1.9563023236522103E-2</v>
      </c>
      <c r="Q684" s="16">
        <f t="shared" si="33"/>
        <v>-1.9372909051957765E-2</v>
      </c>
    </row>
    <row r="685" spans="3:17" x14ac:dyDescent="0.55000000000000004">
      <c r="C685">
        <f t="shared" si="34"/>
        <v>679</v>
      </c>
      <c r="D685">
        <v>-8.0463957305752856E-2</v>
      </c>
      <c r="E685">
        <v>-1.8250375904480949</v>
      </c>
      <c r="F685">
        <v>0.29897736479217391</v>
      </c>
      <c r="G685">
        <v>-0.32992666140646054</v>
      </c>
      <c r="H685">
        <v>-1.7425873672874439</v>
      </c>
      <c r="I685">
        <v>-1.8091682001879634</v>
      </c>
      <c r="J685">
        <v>-1.1374111374400211</v>
      </c>
      <c r="K685">
        <v>-0.96226416008123783</v>
      </c>
      <c r="L685">
        <v>-0.50110478493424293</v>
      </c>
      <c r="M685">
        <v>-0.66302651808438684</v>
      </c>
      <c r="P685" s="16">
        <f t="shared" si="32"/>
        <v>9.6982835550858237E-4</v>
      </c>
      <c r="Q685" s="16">
        <f t="shared" si="33"/>
        <v>9.7029879109644668E-4</v>
      </c>
    </row>
    <row r="686" spans="3:17" x14ac:dyDescent="0.55000000000000004">
      <c r="C686">
        <f t="shared" si="34"/>
        <v>680</v>
      </c>
      <c r="D686">
        <v>-0.35048364698637641</v>
      </c>
      <c r="E686">
        <v>-1.1642752159366236</v>
      </c>
      <c r="F686">
        <v>-0.15478953155598371</v>
      </c>
      <c r="G686">
        <v>-2.1214827711599171</v>
      </c>
      <c r="H686">
        <v>-0.73327033829054555</v>
      </c>
      <c r="I686">
        <v>0.19541457062354478</v>
      </c>
      <c r="J686">
        <v>-0.35747378043903161</v>
      </c>
      <c r="K686">
        <v>-0.37724333872343224</v>
      </c>
      <c r="L686">
        <v>-2.0936500828297531</v>
      </c>
      <c r="M686">
        <v>0.9123362172526811</v>
      </c>
      <c r="P686" s="16">
        <f t="shared" si="32"/>
        <v>-1.3686107523455256E-3</v>
      </c>
      <c r="Q686" s="16">
        <f t="shared" si="33"/>
        <v>-1.3676746317601296E-3</v>
      </c>
    </row>
    <row r="687" spans="3:17" x14ac:dyDescent="0.55000000000000004">
      <c r="C687">
        <f t="shared" si="34"/>
        <v>681</v>
      </c>
      <c r="D687">
        <v>1.1490234300610516</v>
      </c>
      <c r="E687">
        <v>1.0963067499233443</v>
      </c>
      <c r="F687">
        <v>-0.84221265987344729</v>
      </c>
      <c r="G687">
        <v>0.82092744967824738</v>
      </c>
      <c r="H687">
        <v>5.5788137612036076E-2</v>
      </c>
      <c r="I687">
        <v>4.2480985271950489E-2</v>
      </c>
      <c r="J687">
        <v>-0.43780455517661476</v>
      </c>
      <c r="K687">
        <v>1.1213007839023783</v>
      </c>
      <c r="L687">
        <v>-0.48918623584130044</v>
      </c>
      <c r="M687">
        <v>1.6544846401415378</v>
      </c>
      <c r="P687" s="16">
        <f t="shared" si="32"/>
        <v>1.1617501466430693E-2</v>
      </c>
      <c r="Q687" s="16">
        <f t="shared" si="33"/>
        <v>1.1685246725964715E-2</v>
      </c>
    </row>
    <row r="688" spans="3:17" x14ac:dyDescent="0.55000000000000004">
      <c r="C688">
        <f t="shared" si="34"/>
        <v>682</v>
      </c>
      <c r="D688">
        <v>-0.80612360803045036</v>
      </c>
      <c r="E688">
        <v>-0.96841753758958982</v>
      </c>
      <c r="F688">
        <v>-0.12152429655959045</v>
      </c>
      <c r="G688">
        <v>-1.1576321088086685</v>
      </c>
      <c r="H688">
        <v>1.189785287823623</v>
      </c>
      <c r="I688">
        <v>0.61272054233300266</v>
      </c>
      <c r="J688">
        <v>1.4398072828880408</v>
      </c>
      <c r="K688">
        <v>-0.17473398943420348</v>
      </c>
      <c r="L688">
        <v>0.46970156000183411</v>
      </c>
      <c r="M688">
        <v>0.82447161307398065</v>
      </c>
      <c r="P688" s="16">
        <f t="shared" si="32"/>
        <v>-5.3145685647807252E-3</v>
      </c>
      <c r="Q688" s="16">
        <f t="shared" si="33"/>
        <v>-5.300471230072934E-3</v>
      </c>
    </row>
    <row r="689" spans="3:17" x14ac:dyDescent="0.55000000000000004">
      <c r="C689">
        <f t="shared" si="34"/>
        <v>683</v>
      </c>
      <c r="D689">
        <v>7.5611289078132707E-2</v>
      </c>
      <c r="E689">
        <v>-0.35522023871637004</v>
      </c>
      <c r="F689">
        <v>0.4212367637553715</v>
      </c>
      <c r="G689">
        <v>0.34370154404000386</v>
      </c>
      <c r="H689">
        <v>-1.5201540130516435</v>
      </c>
      <c r="I689">
        <v>0.42895354487916487</v>
      </c>
      <c r="J689">
        <v>-0.91189131626971531</v>
      </c>
      <c r="K689">
        <v>-0.92250091533360978</v>
      </c>
      <c r="L689">
        <v>0.25756385961971551</v>
      </c>
      <c r="M689">
        <v>-0.16764828469684614</v>
      </c>
      <c r="P689" s="16">
        <f t="shared" si="32"/>
        <v>2.3214796382121845E-3</v>
      </c>
      <c r="Q689" s="16">
        <f t="shared" si="33"/>
        <v>2.324176358457386E-3</v>
      </c>
    </row>
    <row r="690" spans="3:17" x14ac:dyDescent="0.55000000000000004">
      <c r="C690">
        <f t="shared" si="34"/>
        <v>684</v>
      </c>
      <c r="D690">
        <v>-0.20174287751644099</v>
      </c>
      <c r="E690">
        <v>1.9422759607636393</v>
      </c>
      <c r="F690">
        <v>0.57199720949731625</v>
      </c>
      <c r="G690">
        <v>0.5975384963389917</v>
      </c>
      <c r="H690">
        <v>0.66559708734952205</v>
      </c>
      <c r="I690">
        <v>-1.7290723206449867</v>
      </c>
      <c r="J690">
        <v>1.0788050911737033</v>
      </c>
      <c r="K690">
        <v>0.33736192418611283</v>
      </c>
      <c r="L690">
        <v>1.0182559023315865</v>
      </c>
      <c r="M690">
        <v>1.4087327477191012</v>
      </c>
      <c r="P690" s="16">
        <f t="shared" si="32"/>
        <v>-8.0477902951436517E-5</v>
      </c>
      <c r="Q690" s="16">
        <f t="shared" si="33"/>
        <v>-8.0474664691854159E-5</v>
      </c>
    </row>
    <row r="691" spans="3:17" x14ac:dyDescent="0.55000000000000004">
      <c r="C691">
        <f t="shared" si="34"/>
        <v>685</v>
      </c>
      <c r="D691">
        <v>-1.3320734394998492</v>
      </c>
      <c r="E691">
        <v>0.94039477744879341</v>
      </c>
      <c r="F691">
        <v>0.66152531472085763</v>
      </c>
      <c r="G691">
        <v>-1.1077959702446312</v>
      </c>
      <c r="H691">
        <v>-0.22067657999105988</v>
      </c>
      <c r="I691">
        <v>0.82944811629248005</v>
      </c>
      <c r="J691">
        <v>-0.27747528869127802</v>
      </c>
      <c r="K691">
        <v>0.74094285326899467</v>
      </c>
      <c r="L691">
        <v>-0.70402031949338617</v>
      </c>
      <c r="M691">
        <v>1.784732440229577</v>
      </c>
      <c r="P691" s="16">
        <f t="shared" si="32"/>
        <v>-9.86942771646716E-3</v>
      </c>
      <c r="Q691" s="16">
        <f t="shared" si="33"/>
        <v>-9.8208847431208168E-3</v>
      </c>
    </row>
    <row r="692" spans="3:17" x14ac:dyDescent="0.55000000000000004">
      <c r="C692">
        <f t="shared" si="34"/>
        <v>686</v>
      </c>
      <c r="D692">
        <v>-1.8958877846956983E-2</v>
      </c>
      <c r="E692">
        <v>-0.44488616492385369</v>
      </c>
      <c r="F692">
        <v>-1.9225989967056784E-2</v>
      </c>
      <c r="G692">
        <v>0.35756717065991439</v>
      </c>
      <c r="H692">
        <v>-0.39253099746982251</v>
      </c>
      <c r="I692">
        <v>1.5036349424426361</v>
      </c>
      <c r="J692">
        <v>0.15791705109304602</v>
      </c>
      <c r="K692">
        <v>-1.6544925116564613</v>
      </c>
      <c r="L692">
        <v>-1.0763328296155958</v>
      </c>
      <c r="M692">
        <v>1.8624913942619581</v>
      </c>
      <c r="P692" s="16">
        <f t="shared" si="32"/>
        <v>1.5024779682395592E-3</v>
      </c>
      <c r="Q692" s="16">
        <f t="shared" si="33"/>
        <v>1.5036072537668588E-3</v>
      </c>
    </row>
    <row r="693" spans="3:17" x14ac:dyDescent="0.55000000000000004">
      <c r="C693">
        <f t="shared" si="34"/>
        <v>687</v>
      </c>
      <c r="D693">
        <v>2.0037002069310508</v>
      </c>
      <c r="E693">
        <v>-0.70367477722567495</v>
      </c>
      <c r="F693">
        <v>-0.7578697687764222</v>
      </c>
      <c r="G693">
        <v>-3.2945950248147192E-2</v>
      </c>
      <c r="H693">
        <v>0.56716713186870471</v>
      </c>
      <c r="I693">
        <v>-0.70858853047308401</v>
      </c>
      <c r="J693">
        <v>0.23644344233558884</v>
      </c>
      <c r="K693">
        <v>1.9289750878348109</v>
      </c>
      <c r="L693">
        <v>0.62691692198587567</v>
      </c>
      <c r="M693">
        <v>-0.32948014952067717</v>
      </c>
      <c r="P693" s="16">
        <f t="shared" si="32"/>
        <v>1.9019219474370928E-2</v>
      </c>
      <c r="Q693" s="16">
        <f t="shared" si="33"/>
        <v>1.9201236941220889E-2</v>
      </c>
    </row>
    <row r="694" spans="3:17" x14ac:dyDescent="0.55000000000000004">
      <c r="C694">
        <f t="shared" si="34"/>
        <v>688</v>
      </c>
      <c r="D694">
        <v>-1.1780721451467888</v>
      </c>
      <c r="E694">
        <v>1.9169099473011497</v>
      </c>
      <c r="F694">
        <v>1.3768585924729648</v>
      </c>
      <c r="G694">
        <v>0.88754499336990789</v>
      </c>
      <c r="H694">
        <v>-1.9328703572432921</v>
      </c>
      <c r="I694">
        <v>-0.44520146781016412</v>
      </c>
      <c r="J694">
        <v>-2.8356777068498951</v>
      </c>
      <c r="K694">
        <v>0.10090873587487317</v>
      </c>
      <c r="L694">
        <v>1.3873597636147195</v>
      </c>
      <c r="M694">
        <v>-1.973736086710945</v>
      </c>
      <c r="P694" s="16">
        <f t="shared" si="32"/>
        <v>-8.5357373852128077E-3</v>
      </c>
      <c r="Q694" s="16">
        <f t="shared" si="33"/>
        <v>-8.4994114086668349E-3</v>
      </c>
    </row>
    <row r="695" spans="3:17" x14ac:dyDescent="0.55000000000000004">
      <c r="C695">
        <f t="shared" si="34"/>
        <v>689</v>
      </c>
      <c r="D695">
        <v>0.18437902933247993</v>
      </c>
      <c r="E695">
        <v>-5.960211669902632E-2</v>
      </c>
      <c r="F695">
        <v>-1.2334111469017217</v>
      </c>
      <c r="G695">
        <v>-0.95210030704771365</v>
      </c>
      <c r="H695">
        <v>-1.0269308938390986</v>
      </c>
      <c r="I695">
        <v>-0.41852357038057431</v>
      </c>
      <c r="J695">
        <v>1.0160493905932899</v>
      </c>
      <c r="K695">
        <v>0.71051239923593013</v>
      </c>
      <c r="L695">
        <v>-1.7409045854529297</v>
      </c>
      <c r="M695">
        <v>1.6344372911262084</v>
      </c>
      <c r="P695" s="16">
        <f t="shared" si="32"/>
        <v>3.2634358999371043E-3</v>
      </c>
      <c r="Q695" s="16">
        <f t="shared" si="33"/>
        <v>3.2687667042088364E-3</v>
      </c>
    </row>
    <row r="696" spans="3:17" x14ac:dyDescent="0.55000000000000004">
      <c r="C696">
        <f t="shared" si="34"/>
        <v>690</v>
      </c>
      <c r="D696">
        <v>-0.54365364752438206</v>
      </c>
      <c r="E696">
        <v>-1.120168039889915</v>
      </c>
      <c r="F696">
        <v>1.7010746604846525</v>
      </c>
      <c r="G696">
        <v>-0.38128169951375435</v>
      </c>
      <c r="H696">
        <v>0.56847381440418099</v>
      </c>
      <c r="I696">
        <v>-0.61120261536744147</v>
      </c>
      <c r="J696">
        <v>-0.94523697186337852</v>
      </c>
      <c r="K696">
        <v>-0.11654249921017454</v>
      </c>
      <c r="L696">
        <v>0.90207620985143822</v>
      </c>
      <c r="M696">
        <v>0.93957229830894784</v>
      </c>
      <c r="P696" s="16">
        <f t="shared" si="32"/>
        <v>-3.0415120294951907E-3</v>
      </c>
      <c r="Q696" s="16">
        <f t="shared" si="33"/>
        <v>-3.0368913176197498E-3</v>
      </c>
    </row>
    <row r="697" spans="3:17" x14ac:dyDescent="0.55000000000000004">
      <c r="C697">
        <f t="shared" si="34"/>
        <v>691</v>
      </c>
      <c r="D697">
        <v>-9.0320813260236055E-2</v>
      </c>
      <c r="E697">
        <v>-1.1162999783491878</v>
      </c>
      <c r="F697">
        <v>-0.43886011354026366</v>
      </c>
      <c r="G697">
        <v>-0.65362468500001203</v>
      </c>
      <c r="H697">
        <v>-1.4688016024004531</v>
      </c>
      <c r="I697">
        <v>-0.87244436707003514</v>
      </c>
      <c r="J697">
        <v>4.221768090631195E-2</v>
      </c>
      <c r="K697">
        <v>-1.191899973456543</v>
      </c>
      <c r="L697">
        <v>-1.4630769940968402</v>
      </c>
      <c r="M697">
        <v>0.21033072695426402</v>
      </c>
      <c r="P697" s="16">
        <f t="shared" si="32"/>
        <v>8.8446547892831885E-4</v>
      </c>
      <c r="Q697" s="16">
        <f t="shared" si="33"/>
        <v>8.8485673386196062E-4</v>
      </c>
    </row>
    <row r="698" spans="3:17" x14ac:dyDescent="0.55000000000000004">
      <c r="C698">
        <f t="shared" si="34"/>
        <v>692</v>
      </c>
      <c r="D698">
        <v>-1.5618673590298735</v>
      </c>
      <c r="E698">
        <v>0.40559006067437847</v>
      </c>
      <c r="F698">
        <v>-1.7513179688809064</v>
      </c>
      <c r="G698">
        <v>-0.88544362546058197</v>
      </c>
      <c r="H698">
        <v>0.76847214599649583</v>
      </c>
      <c r="I698">
        <v>0.32817701785085684</v>
      </c>
      <c r="J698">
        <v>0.63692049587576194</v>
      </c>
      <c r="K698">
        <v>-0.40031757750563413</v>
      </c>
      <c r="L698">
        <v>-0.89475781867894633</v>
      </c>
      <c r="M698">
        <v>2.0666485994226864</v>
      </c>
      <c r="P698" s="16">
        <f t="shared" si="32"/>
        <v>-1.1859501435949141E-2</v>
      </c>
      <c r="Q698" s="16">
        <f t="shared" si="33"/>
        <v>-1.1789454728584392E-2</v>
      </c>
    </row>
    <row r="699" spans="3:17" x14ac:dyDescent="0.55000000000000004">
      <c r="C699">
        <f t="shared" si="34"/>
        <v>693</v>
      </c>
      <c r="D699">
        <v>-1.3274747213210938</v>
      </c>
      <c r="E699">
        <v>1.275293763946332</v>
      </c>
      <c r="F699">
        <v>-0.12869897438658032</v>
      </c>
      <c r="G699">
        <v>-9.7493175487017414E-2</v>
      </c>
      <c r="H699">
        <v>0.5321071023296543</v>
      </c>
      <c r="I699">
        <v>-0.25661631569095761</v>
      </c>
      <c r="J699">
        <v>0.64164202264509318</v>
      </c>
      <c r="K699">
        <v>-1.0269832612678498</v>
      </c>
      <c r="L699">
        <v>0.15363901697721388</v>
      </c>
      <c r="M699">
        <v>-0.71366015956893547</v>
      </c>
      <c r="P699" s="16">
        <f t="shared" si="32"/>
        <v>-9.8296016487906847E-3</v>
      </c>
      <c r="Q699" s="16">
        <f t="shared" si="33"/>
        <v>-9.781449017385091E-3</v>
      </c>
    </row>
    <row r="700" spans="3:17" x14ac:dyDescent="0.55000000000000004">
      <c r="C700">
        <f t="shared" si="34"/>
        <v>694</v>
      </c>
      <c r="D700">
        <v>-0.47921178512997731</v>
      </c>
      <c r="E700">
        <v>1.0438745829269112</v>
      </c>
      <c r="F700">
        <v>-1.3997181650192876</v>
      </c>
      <c r="G700">
        <v>-0.32668255092976994</v>
      </c>
      <c r="H700">
        <v>-1.7087776321626871</v>
      </c>
      <c r="I700">
        <v>-1.0301812488046251</v>
      </c>
      <c r="J700">
        <v>1.4734052099759642</v>
      </c>
      <c r="K700">
        <v>0.39529772990251183</v>
      </c>
      <c r="L700">
        <v>1.5601371157251227</v>
      </c>
      <c r="M700">
        <v>-0.75438951324849768</v>
      </c>
      <c r="P700" s="16">
        <f t="shared" si="32"/>
        <v>-2.4834291304878346E-3</v>
      </c>
      <c r="Q700" s="16">
        <f t="shared" si="33"/>
        <v>-2.4803479715058696E-3</v>
      </c>
    </row>
    <row r="701" spans="3:17" x14ac:dyDescent="0.55000000000000004">
      <c r="C701">
        <f t="shared" si="34"/>
        <v>695</v>
      </c>
      <c r="D701">
        <v>1.1896342051980757</v>
      </c>
      <c r="E701">
        <v>-0.63747198736257538</v>
      </c>
      <c r="F701">
        <v>0.48106712327735374</v>
      </c>
      <c r="G701">
        <v>1.0955731991108992</v>
      </c>
      <c r="H701">
        <v>-0.39054065785789832</v>
      </c>
      <c r="I701">
        <v>6.4887953595846468E-2</v>
      </c>
      <c r="J701">
        <v>1.6292403623488971</v>
      </c>
      <c r="K701">
        <v>-1.3769422862325362</v>
      </c>
      <c r="L701">
        <v>0.24645494306427246</v>
      </c>
      <c r="M701">
        <v>7.9187475308398064E-3</v>
      </c>
      <c r="P701" s="16">
        <f t="shared" si="32"/>
        <v>1.1969201095791098E-2</v>
      </c>
      <c r="Q701" s="16">
        <f t="shared" si="33"/>
        <v>1.2041118628607572E-2</v>
      </c>
    </row>
    <row r="702" spans="3:17" x14ac:dyDescent="0.55000000000000004">
      <c r="C702">
        <f t="shared" si="34"/>
        <v>696</v>
      </c>
      <c r="D702">
        <v>-0.10558541120896789</v>
      </c>
      <c r="E702">
        <v>1.1194254375050481</v>
      </c>
      <c r="F702">
        <v>-0.25630309696350034</v>
      </c>
      <c r="G702">
        <v>-1.4533141694179481</v>
      </c>
      <c r="H702">
        <v>-0.99611267330318021</v>
      </c>
      <c r="I702">
        <v>1.0501081668140602</v>
      </c>
      <c r="J702">
        <v>-7.6014118077209564E-2</v>
      </c>
      <c r="K702">
        <v>-0.19048251416659304</v>
      </c>
      <c r="L702">
        <v>0.16908060388236504</v>
      </c>
      <c r="M702">
        <v>0.73330289117953484</v>
      </c>
      <c r="P702" s="16">
        <f t="shared" si="32"/>
        <v>7.522701829067429E-4</v>
      </c>
      <c r="Q702" s="16">
        <f t="shared" si="33"/>
        <v>7.5255320908707013E-4</v>
      </c>
    </row>
    <row r="703" spans="3:17" x14ac:dyDescent="0.55000000000000004">
      <c r="C703">
        <f t="shared" si="34"/>
        <v>697</v>
      </c>
      <c r="D703">
        <v>0.29501755702901633</v>
      </c>
      <c r="E703">
        <v>1.3875553393477418</v>
      </c>
      <c r="F703">
        <v>-2.343900915236119</v>
      </c>
      <c r="G703">
        <v>-1.4820760715087613</v>
      </c>
      <c r="H703">
        <v>0.4799447669108084</v>
      </c>
      <c r="I703">
        <v>0.24027024633600075</v>
      </c>
      <c r="J703">
        <v>-0.15714666550595388</v>
      </c>
      <c r="K703">
        <v>-0.54032762545456037</v>
      </c>
      <c r="L703">
        <v>-1.3391539041301557</v>
      </c>
      <c r="M703">
        <v>0.64837010363912873</v>
      </c>
      <c r="P703" s="16">
        <f t="shared" si="32"/>
        <v>4.2215936561621915E-3</v>
      </c>
      <c r="Q703" s="16">
        <f t="shared" si="33"/>
        <v>4.2305171353431703E-3</v>
      </c>
    </row>
    <row r="704" spans="3:17" x14ac:dyDescent="0.55000000000000004">
      <c r="C704">
        <f t="shared" si="34"/>
        <v>698</v>
      </c>
      <c r="D704">
        <v>0.58701746145722178</v>
      </c>
      <c r="E704">
        <v>1.0393457863986126E-2</v>
      </c>
      <c r="F704">
        <v>1.0220612630963146</v>
      </c>
      <c r="G704">
        <v>-0.30921058210817759</v>
      </c>
      <c r="H704">
        <v>1.3230505455439456</v>
      </c>
      <c r="I704">
        <v>0.5370673031527663</v>
      </c>
      <c r="J704">
        <v>0.51819087540839637</v>
      </c>
      <c r="K704">
        <v>0.52980046430988692</v>
      </c>
      <c r="L704">
        <v>-0.8020154887861044</v>
      </c>
      <c r="M704">
        <v>-0.58635864420979311</v>
      </c>
      <c r="P704" s="16">
        <f t="shared" si="32"/>
        <v>6.7503870075367326E-3</v>
      </c>
      <c r="Q704" s="16">
        <f t="shared" si="33"/>
        <v>6.773222223176445E-3</v>
      </c>
    </row>
    <row r="705" spans="3:17" x14ac:dyDescent="0.55000000000000004">
      <c r="C705">
        <f t="shared" si="34"/>
        <v>699</v>
      </c>
      <c r="D705">
        <v>2.2865717351773549</v>
      </c>
      <c r="E705">
        <v>-0.65650895266122522</v>
      </c>
      <c r="F705">
        <v>1.1000945561734432</v>
      </c>
      <c r="G705">
        <v>0.81900959421109132</v>
      </c>
      <c r="H705">
        <v>-1.039946122698524</v>
      </c>
      <c r="I705">
        <v>-1.753087381206976</v>
      </c>
      <c r="J705">
        <v>-2.3963765943488632E-2</v>
      </c>
      <c r="K705">
        <v>6.233238696940565E-2</v>
      </c>
      <c r="L705">
        <v>0.89898014579390251</v>
      </c>
      <c r="M705">
        <v>2.3502062227134077</v>
      </c>
      <c r="P705" s="16">
        <f t="shared" si="32"/>
        <v>2.1468958769057196E-2</v>
      </c>
      <c r="Q705" s="16">
        <f t="shared" si="33"/>
        <v>2.1701074986119506E-2</v>
      </c>
    </row>
    <row r="706" spans="3:17" x14ac:dyDescent="0.55000000000000004">
      <c r="C706">
        <f t="shared" si="34"/>
        <v>700</v>
      </c>
      <c r="D706">
        <v>-0.4591336610877777</v>
      </c>
      <c r="E706">
        <v>-0.73803981475673675</v>
      </c>
      <c r="F706">
        <v>0.13240167330962191</v>
      </c>
      <c r="G706">
        <v>1.3786219538123639</v>
      </c>
      <c r="H706">
        <v>1.8350320602799013</v>
      </c>
      <c r="I706">
        <v>0.87367774393602449</v>
      </c>
      <c r="J706">
        <v>-0.1379189347263329</v>
      </c>
      <c r="K706">
        <v>0.54246028223333398</v>
      </c>
      <c r="L706">
        <v>-0.71715717585114336</v>
      </c>
      <c r="M706">
        <v>-1.60528717845973E-2</v>
      </c>
      <c r="P706" s="16">
        <f t="shared" si="32"/>
        <v>-2.3095474756790356E-3</v>
      </c>
      <c r="Q706" s="16">
        <f t="shared" si="33"/>
        <v>-2.306882522914222E-3</v>
      </c>
    </row>
    <row r="707" spans="3:17" x14ac:dyDescent="0.55000000000000004">
      <c r="C707">
        <f t="shared" si="34"/>
        <v>701</v>
      </c>
      <c r="D707">
        <v>-0.60067806461925488</v>
      </c>
      <c r="E707">
        <v>0.73737569371935885</v>
      </c>
      <c r="F707">
        <v>-0.49834899095235957</v>
      </c>
      <c r="G707">
        <v>-0.64647968633970943</v>
      </c>
      <c r="H707">
        <v>1.341228412450558</v>
      </c>
      <c r="I707">
        <v>1.0601355086264808</v>
      </c>
      <c r="J707">
        <v>-0.57977953082034184</v>
      </c>
      <c r="K707">
        <v>-1.305593949423699</v>
      </c>
      <c r="L707">
        <v>1.1589361117551373</v>
      </c>
      <c r="M707">
        <v>-1.910529324140243</v>
      </c>
      <c r="P707" s="16">
        <f t="shared" si="32"/>
        <v>-3.5353579678967855E-3</v>
      </c>
      <c r="Q707" s="16">
        <f t="shared" si="33"/>
        <v>-3.529115948007755E-3</v>
      </c>
    </row>
    <row r="708" spans="3:17" x14ac:dyDescent="0.55000000000000004">
      <c r="C708">
        <f t="shared" si="34"/>
        <v>702</v>
      </c>
      <c r="D708">
        <v>-1.6687678011691287</v>
      </c>
      <c r="E708">
        <v>-0.93535728790952699</v>
      </c>
      <c r="F708">
        <v>-0.19707749169343458</v>
      </c>
      <c r="G708">
        <v>-0.59542821357846221</v>
      </c>
      <c r="H708">
        <v>-1.0954148122064402</v>
      </c>
      <c r="I708">
        <v>-1.2796363342319237</v>
      </c>
      <c r="J708">
        <v>-0.59879967900693765</v>
      </c>
      <c r="K708">
        <v>-0.93370936954276196</v>
      </c>
      <c r="L708">
        <v>0.11098892963449261</v>
      </c>
      <c r="M708">
        <v>1.5662877619388871</v>
      </c>
      <c r="P708" s="16">
        <f t="shared" si="32"/>
        <v>-1.2785286421632975E-2</v>
      </c>
      <c r="Q708" s="16">
        <f t="shared" si="33"/>
        <v>-1.2703901858067024E-2</v>
      </c>
    </row>
    <row r="709" spans="3:17" x14ac:dyDescent="0.55000000000000004">
      <c r="C709">
        <f t="shared" si="34"/>
        <v>703</v>
      </c>
      <c r="D709">
        <v>-0.12465285126944967</v>
      </c>
      <c r="E709">
        <v>-0.39436982293057371</v>
      </c>
      <c r="F709">
        <v>0.6119876968669401</v>
      </c>
      <c r="G709">
        <v>-2.4351804490509339E-2</v>
      </c>
      <c r="H709">
        <v>1.4387030608449494</v>
      </c>
      <c r="I709">
        <v>7.1347215966791944E-2</v>
      </c>
      <c r="J709">
        <v>0.75618023576962257</v>
      </c>
      <c r="K709">
        <v>-1.0572399480725023</v>
      </c>
      <c r="L709">
        <v>-1.3437018998850776</v>
      </c>
      <c r="M709">
        <v>-0.44378988648024714</v>
      </c>
      <c r="P709" s="16">
        <f t="shared" si="32"/>
        <v>5.8714130813159967E-4</v>
      </c>
      <c r="Q709" s="16">
        <f t="shared" si="33"/>
        <v>5.8731370932907367E-4</v>
      </c>
    </row>
    <row r="710" spans="3:17" x14ac:dyDescent="0.55000000000000004">
      <c r="C710">
        <f t="shared" si="34"/>
        <v>704</v>
      </c>
      <c r="D710">
        <v>2.1528391191083696</v>
      </c>
      <c r="E710">
        <v>0.22626190828661058</v>
      </c>
      <c r="F710">
        <v>-0.9210806872248416</v>
      </c>
      <c r="G710">
        <v>0.21017569600366856</v>
      </c>
      <c r="H710">
        <v>0.36745146599436895</v>
      </c>
      <c r="I710">
        <v>-0.6928449358513773</v>
      </c>
      <c r="J710">
        <v>-2.3113025255521928</v>
      </c>
      <c r="K710">
        <v>-0.36722073787638587</v>
      </c>
      <c r="L710">
        <v>1.031989545621721</v>
      </c>
      <c r="M710">
        <v>2.1017340468908463</v>
      </c>
      <c r="P710" s="16">
        <f t="shared" ref="P710:P773" si="35">$P$1*1/12+$P$2*SQRT(1/12)*INDEX(D710:M710,1,$P$3)</f>
        <v>2.0310800340754272E-2</v>
      </c>
      <c r="Q710" s="16">
        <f t="shared" si="33"/>
        <v>2.0518468230098064E-2</v>
      </c>
    </row>
    <row r="711" spans="3:17" x14ac:dyDescent="0.55000000000000004">
      <c r="C711">
        <f t="shared" si="34"/>
        <v>705</v>
      </c>
      <c r="D711">
        <v>0.37705837061429853</v>
      </c>
      <c r="E711">
        <v>0.14756527490451959</v>
      </c>
      <c r="F711">
        <v>1.3980377327303006</v>
      </c>
      <c r="G711">
        <v>0.91094368549612625</v>
      </c>
      <c r="H711">
        <v>0.51456234232351616</v>
      </c>
      <c r="I711">
        <v>-0.29743036369273002</v>
      </c>
      <c r="J711">
        <v>-1.1174331251337288</v>
      </c>
      <c r="K711">
        <v>-0.24991734529715243</v>
      </c>
      <c r="L711">
        <v>-1.3381676851734761</v>
      </c>
      <c r="M711">
        <v>-1.5240403132654707</v>
      </c>
      <c r="P711" s="16">
        <f t="shared" si="35"/>
        <v>4.9320879432821702E-3</v>
      </c>
      <c r="Q711" s="16">
        <f t="shared" ref="Q711:Q774" si="36">EXP(P711)-1</f>
        <v>4.9442707096125638E-3</v>
      </c>
    </row>
    <row r="712" spans="3:17" x14ac:dyDescent="0.55000000000000004">
      <c r="C712">
        <f t="shared" si="34"/>
        <v>706</v>
      </c>
      <c r="D712">
        <v>0.18315041124891032</v>
      </c>
      <c r="E712">
        <v>1.3061966300236962</v>
      </c>
      <c r="F712">
        <v>0.21818993739973647</v>
      </c>
      <c r="G712">
        <v>0.70111259591548547</v>
      </c>
      <c r="H712">
        <v>0.45839345759849781</v>
      </c>
      <c r="I712">
        <v>0.8518448738339427</v>
      </c>
      <c r="J712">
        <v>-1.7407077609115864</v>
      </c>
      <c r="K712">
        <v>-0.36854146052553294</v>
      </c>
      <c r="L712">
        <v>-1.215982211533138</v>
      </c>
      <c r="M712">
        <v>0.96082429161282468</v>
      </c>
      <c r="P712" s="16">
        <f t="shared" si="35"/>
        <v>3.2527957552179023E-3</v>
      </c>
      <c r="Q712" s="16">
        <f t="shared" si="36"/>
        <v>3.2580918361300171E-3</v>
      </c>
    </row>
    <row r="713" spans="3:17" x14ac:dyDescent="0.55000000000000004">
      <c r="C713">
        <f t="shared" si="34"/>
        <v>707</v>
      </c>
      <c r="D713">
        <v>0.18206149068543787</v>
      </c>
      <c r="E713">
        <v>-0.3948324281991521</v>
      </c>
      <c r="F713">
        <v>1.4509324856553345</v>
      </c>
      <c r="G713">
        <v>-0.36750505746636603</v>
      </c>
      <c r="H713">
        <v>1.0652400597199121</v>
      </c>
      <c r="I713">
        <v>7.7831400684473445E-2</v>
      </c>
      <c r="J713">
        <v>-1.1462231167911763</v>
      </c>
      <c r="K713">
        <v>0.27362896143117998</v>
      </c>
      <c r="L713">
        <v>0.15794169934762012</v>
      </c>
      <c r="M713">
        <v>2.0584711395932196</v>
      </c>
      <c r="P713" s="16">
        <f t="shared" si="35"/>
        <v>3.2433654265111977E-3</v>
      </c>
      <c r="Q713" s="16">
        <f t="shared" si="36"/>
        <v>3.2486308271566511E-3</v>
      </c>
    </row>
    <row r="714" spans="3:17" x14ac:dyDescent="0.55000000000000004">
      <c r="C714">
        <f t="shared" si="34"/>
        <v>708</v>
      </c>
      <c r="D714">
        <v>-0.1759853011265079</v>
      </c>
      <c r="E714">
        <v>-1.8336325975887149</v>
      </c>
      <c r="F714">
        <v>1.1321365955120919</v>
      </c>
      <c r="G714">
        <v>-0.88550335867008079</v>
      </c>
      <c r="H714">
        <v>0.31821435632630546</v>
      </c>
      <c r="I714">
        <v>0.9333229596766528</v>
      </c>
      <c r="J714">
        <v>-0.32123006754699945</v>
      </c>
      <c r="K714">
        <v>-1.1896593673906104</v>
      </c>
      <c r="L714">
        <v>0.55696520145982065</v>
      </c>
      <c r="M714">
        <v>-0.84690101392776318</v>
      </c>
      <c r="P714" s="16">
        <f t="shared" si="35"/>
        <v>1.4258925198456672E-4</v>
      </c>
      <c r="Q714" s="16">
        <f t="shared" si="36"/>
        <v>1.4259941831507028E-4</v>
      </c>
    </row>
    <row r="715" spans="3:17" x14ac:dyDescent="0.55000000000000004">
      <c r="C715">
        <f t="shared" si="34"/>
        <v>709</v>
      </c>
      <c r="D715">
        <v>-0.34308888265650372</v>
      </c>
      <c r="E715">
        <v>-0.16903846885979529</v>
      </c>
      <c r="F715">
        <v>-0.44094718563071156</v>
      </c>
      <c r="G715">
        <v>-1.3851184532091065</v>
      </c>
      <c r="H715">
        <v>-1.0742860025867584</v>
      </c>
      <c r="I715">
        <v>-1.0083184262210338</v>
      </c>
      <c r="J715">
        <v>-1.120412230703778</v>
      </c>
      <c r="K715">
        <v>-1.8195343542344852E-2</v>
      </c>
      <c r="L715">
        <v>2.3811464131943789</v>
      </c>
      <c r="M715">
        <v>0.55012098279576083</v>
      </c>
      <c r="P715" s="16">
        <f t="shared" si="35"/>
        <v>-1.304570214698838E-3</v>
      </c>
      <c r="Q715" s="16">
        <f t="shared" si="36"/>
        <v>-1.3037196328977707E-3</v>
      </c>
    </row>
    <row r="716" spans="3:17" x14ac:dyDescent="0.55000000000000004">
      <c r="C716">
        <f t="shared" si="34"/>
        <v>710</v>
      </c>
      <c r="D716">
        <v>-1.3740918547917425</v>
      </c>
      <c r="E716">
        <v>-0.44401648242118352</v>
      </c>
      <c r="F716">
        <v>0.41320255311921478</v>
      </c>
      <c r="G716">
        <v>-1.9134876429194312</v>
      </c>
      <c r="H716">
        <v>1.354098348954524</v>
      </c>
      <c r="I716">
        <v>-0.84706028252701293</v>
      </c>
      <c r="J716">
        <v>0.36241966549191523</v>
      </c>
      <c r="K716">
        <v>-1.2871170156412897</v>
      </c>
      <c r="L716">
        <v>1.0465094341125536</v>
      </c>
      <c r="M716">
        <v>0.50908038186571014</v>
      </c>
      <c r="P716" s="16">
        <f t="shared" si="35"/>
        <v>-1.0233317867162601E-2</v>
      </c>
      <c r="Q716" s="16">
        <f t="shared" si="36"/>
        <v>-1.0181135620738857E-2</v>
      </c>
    </row>
    <row r="717" spans="3:17" x14ac:dyDescent="0.55000000000000004">
      <c r="C717">
        <f t="shared" si="34"/>
        <v>711</v>
      </c>
      <c r="D717">
        <v>-0.10032194358536016</v>
      </c>
      <c r="E717">
        <v>8.9578890315315712E-2</v>
      </c>
      <c r="F717">
        <v>-0.88384383239703845</v>
      </c>
      <c r="G717">
        <v>-0.30832246608813124</v>
      </c>
      <c r="H717">
        <v>0.70709181660326503</v>
      </c>
      <c r="I717">
        <v>-0.35634558807565581</v>
      </c>
      <c r="J717">
        <v>0.48209288637276621</v>
      </c>
      <c r="K717">
        <v>-1.0193164666587942</v>
      </c>
      <c r="L717">
        <v>-0.15402121669675156</v>
      </c>
      <c r="M717">
        <v>-2.944614241433386E-2</v>
      </c>
      <c r="P717" s="16">
        <f t="shared" si="35"/>
        <v>7.9785314964715486E-4</v>
      </c>
      <c r="Q717" s="16">
        <f t="shared" si="36"/>
        <v>7.9817151913652573E-4</v>
      </c>
    </row>
    <row r="718" spans="3:17" x14ac:dyDescent="0.55000000000000004">
      <c r="C718">
        <f t="shared" si="34"/>
        <v>712</v>
      </c>
      <c r="D718">
        <v>-2.0734527198192532</v>
      </c>
      <c r="E718">
        <v>-1.3322963402517498</v>
      </c>
      <c r="F718">
        <v>-0.63118054542877744</v>
      </c>
      <c r="G718">
        <v>0.47123131605594237</v>
      </c>
      <c r="H718">
        <v>-0.69986974794190793</v>
      </c>
      <c r="I718">
        <v>0.84243961076848051</v>
      </c>
      <c r="J718">
        <v>0.57574612329075026</v>
      </c>
      <c r="K718">
        <v>0.88438474366812359</v>
      </c>
      <c r="L718">
        <v>0.95213556989124282</v>
      </c>
      <c r="M718">
        <v>-0.26718866989493306</v>
      </c>
      <c r="P718" s="16">
        <f t="shared" si="35"/>
        <v>-1.6289960622427442E-2</v>
      </c>
      <c r="Q718" s="16">
        <f t="shared" si="36"/>
        <v>-1.6157996747668046E-2</v>
      </c>
    </row>
    <row r="719" spans="3:17" x14ac:dyDescent="0.55000000000000004">
      <c r="C719">
        <f t="shared" si="34"/>
        <v>713</v>
      </c>
      <c r="D719">
        <v>-0.68959732597364853</v>
      </c>
      <c r="E719">
        <v>0.92598891861592847</v>
      </c>
      <c r="F719">
        <v>-1.650129353747521</v>
      </c>
      <c r="G719">
        <v>0.88407828034886315</v>
      </c>
      <c r="H719">
        <v>0.88724525099923901</v>
      </c>
      <c r="I719">
        <v>5.8688925005513023E-2</v>
      </c>
      <c r="J719">
        <v>1.5725290282199367</v>
      </c>
      <c r="K719">
        <v>-0.19886616764610784</v>
      </c>
      <c r="L719">
        <v>-1.6944960086727996</v>
      </c>
      <c r="M719">
        <v>0.17334620455031649</v>
      </c>
      <c r="P719" s="16">
        <f t="shared" si="35"/>
        <v>-4.3054213600833132E-3</v>
      </c>
      <c r="Q719" s="16">
        <f t="shared" si="36"/>
        <v>-4.2961663205850487E-3</v>
      </c>
    </row>
    <row r="720" spans="3:17" x14ac:dyDescent="0.55000000000000004">
      <c r="C720">
        <f t="shared" si="34"/>
        <v>714</v>
      </c>
      <c r="D720">
        <v>0.65682969597595187</v>
      </c>
      <c r="E720">
        <v>4.6615815310307326E-2</v>
      </c>
      <c r="F720">
        <v>0.84952141785844026</v>
      </c>
      <c r="G720">
        <v>-0.34651526589273346</v>
      </c>
      <c r="H720">
        <v>-0.20424820074998962</v>
      </c>
      <c r="I720">
        <v>2.0511016766155095</v>
      </c>
      <c r="J720">
        <v>1.6329821096638804</v>
      </c>
      <c r="K720">
        <v>-1.0309151479934098</v>
      </c>
      <c r="L720">
        <v>-0.72266475068145808</v>
      </c>
      <c r="M720">
        <v>0.648883105451314</v>
      </c>
      <c r="P720" s="16">
        <f t="shared" si="35"/>
        <v>7.3549786934185039E-3</v>
      </c>
      <c r="Q720" s="16">
        <f t="shared" si="36"/>
        <v>7.3820929834538251E-3</v>
      </c>
    </row>
    <row r="721" spans="3:17" x14ac:dyDescent="0.55000000000000004">
      <c r="C721">
        <f t="shared" si="34"/>
        <v>715</v>
      </c>
      <c r="D721">
        <v>-1.1605097801721187</v>
      </c>
      <c r="E721">
        <v>0.23251884604656431</v>
      </c>
      <c r="F721">
        <v>-0.7022702678809768</v>
      </c>
      <c r="G721">
        <v>-7.4944563480439721E-2</v>
      </c>
      <c r="H721">
        <v>1.1255586936195827</v>
      </c>
      <c r="I721">
        <v>0.52971929049387201</v>
      </c>
      <c r="J721">
        <v>1.0627545782706518</v>
      </c>
      <c r="K721">
        <v>-0.29339345203165501</v>
      </c>
      <c r="L721">
        <v>0.86815024814665676</v>
      </c>
      <c r="M721">
        <v>0.84790541246437845</v>
      </c>
      <c r="P721" s="16">
        <f t="shared" si="35"/>
        <v>-8.3836428430268239E-3</v>
      </c>
      <c r="Q721" s="16">
        <f t="shared" si="36"/>
        <v>-8.3485981119190145E-3</v>
      </c>
    </row>
    <row r="722" spans="3:17" x14ac:dyDescent="0.55000000000000004">
      <c r="C722">
        <f t="shared" si="34"/>
        <v>716</v>
      </c>
      <c r="D722">
        <v>-0.23574924606789618</v>
      </c>
      <c r="E722">
        <v>-0.97867973641660611</v>
      </c>
      <c r="F722">
        <v>-6.412648862622887E-2</v>
      </c>
      <c r="G722">
        <v>5.7117828317729873E-2</v>
      </c>
      <c r="H722">
        <v>0.59593376309138613</v>
      </c>
      <c r="I722">
        <v>0.14149065615723752</v>
      </c>
      <c r="J722">
        <v>-0.1116016956432694</v>
      </c>
      <c r="K722">
        <v>0.74381777547917838</v>
      </c>
      <c r="L722">
        <v>0.10346197514817645</v>
      </c>
      <c r="M722">
        <v>-0.78199101629862411</v>
      </c>
      <c r="P722" s="16">
        <f t="shared" si="35"/>
        <v>-3.7498169351160072E-4</v>
      </c>
      <c r="Q722" s="16">
        <f t="shared" si="36"/>
        <v>-3.7491139666334661E-4</v>
      </c>
    </row>
    <row r="723" spans="3:17" x14ac:dyDescent="0.55000000000000004">
      <c r="C723">
        <f t="shared" si="34"/>
        <v>717</v>
      </c>
      <c r="D723">
        <v>1.2128987416060835</v>
      </c>
      <c r="E723">
        <v>-0.49350616534907127</v>
      </c>
      <c r="F723">
        <v>1.1193667907432037</v>
      </c>
      <c r="G723">
        <v>0.59772548048146112</v>
      </c>
      <c r="H723">
        <v>1.1255557732279178</v>
      </c>
      <c r="I723">
        <v>-1.3129187815017549</v>
      </c>
      <c r="J723">
        <v>-1.2439495500944135</v>
      </c>
      <c r="K723">
        <v>0.89760042512967397</v>
      </c>
      <c r="L723">
        <v>0.515573579022095</v>
      </c>
      <c r="M723">
        <v>-0.51418011256671892</v>
      </c>
      <c r="P723" s="16">
        <f t="shared" si="35"/>
        <v>1.2170677891157125E-2</v>
      </c>
      <c r="Q723" s="16">
        <f t="shared" si="36"/>
        <v>1.2245041972188453E-2</v>
      </c>
    </row>
    <row r="724" spans="3:17" x14ac:dyDescent="0.55000000000000004">
      <c r="C724">
        <f t="shared" si="34"/>
        <v>718</v>
      </c>
      <c r="D724">
        <v>-0.48441605466178567</v>
      </c>
      <c r="E724">
        <v>0.23530309346240294</v>
      </c>
      <c r="F724">
        <v>0.50356377049112544</v>
      </c>
      <c r="G724">
        <v>0.11548629727267759</v>
      </c>
      <c r="H724">
        <v>0.48682017158055413</v>
      </c>
      <c r="I724">
        <v>1.412336883543758</v>
      </c>
      <c r="J724">
        <v>-1.7291934847782195</v>
      </c>
      <c r="K724">
        <v>-1.7232161058143185</v>
      </c>
      <c r="L724">
        <v>-1.5488158302768364</v>
      </c>
      <c r="M724">
        <v>2.2026619055705994</v>
      </c>
      <c r="P724" s="16">
        <f t="shared" si="35"/>
        <v>-2.5284994267147087E-3</v>
      </c>
      <c r="Q724" s="16">
        <f t="shared" si="36"/>
        <v>-2.525305464583516E-3</v>
      </c>
    </row>
    <row r="725" spans="3:17" x14ac:dyDescent="0.55000000000000004">
      <c r="C725">
        <f t="shared" si="34"/>
        <v>719</v>
      </c>
      <c r="D725">
        <v>-0.37683771501062596</v>
      </c>
      <c r="E725">
        <v>-1.2531079725576681</v>
      </c>
      <c r="F725">
        <v>0.54107173403600595</v>
      </c>
      <c r="G725">
        <v>2.7426103610097003</v>
      </c>
      <c r="H725">
        <v>1.5283106976960115</v>
      </c>
      <c r="I725">
        <v>-1.4542050041512116</v>
      </c>
      <c r="J725">
        <v>2.543686911239508</v>
      </c>
      <c r="K725">
        <v>1.772312442129613</v>
      </c>
      <c r="L725">
        <v>1.274716809849467</v>
      </c>
      <c r="M725">
        <v>0.42126027285981416</v>
      </c>
      <c r="P725" s="16">
        <f t="shared" si="35"/>
        <v>-1.5968436763661583E-3</v>
      </c>
      <c r="Q725" s="16">
        <f t="shared" si="36"/>
        <v>-1.5955693998664922E-3</v>
      </c>
    </row>
    <row r="726" spans="3:17" x14ac:dyDescent="0.55000000000000004">
      <c r="C726">
        <f t="shared" si="34"/>
        <v>720</v>
      </c>
      <c r="D726">
        <v>1.0697108475845694</v>
      </c>
      <c r="E726">
        <v>-0.73351590932734978</v>
      </c>
      <c r="F726">
        <v>-1.1693194510246681</v>
      </c>
      <c r="G726">
        <v>0.59446593867883235</v>
      </c>
      <c r="H726">
        <v>1.6796695893602032</v>
      </c>
      <c r="I726">
        <v>0.7292707964646743</v>
      </c>
      <c r="J726">
        <v>-5.8240552350066616E-2</v>
      </c>
      <c r="K726">
        <v>-1.7756365323024605</v>
      </c>
      <c r="L726">
        <v>0.28445435461976848</v>
      </c>
      <c r="M726">
        <v>-2.2526476950725183</v>
      </c>
      <c r="P726" s="16">
        <f t="shared" si="35"/>
        <v>1.0930634353786873E-2</v>
      </c>
      <c r="Q726" s="16">
        <f t="shared" si="36"/>
        <v>1.0990591996696608E-2</v>
      </c>
    </row>
    <row r="727" spans="3:17" x14ac:dyDescent="0.55000000000000004">
      <c r="C727">
        <f t="shared" si="34"/>
        <v>721</v>
      </c>
      <c r="D727">
        <v>-0.92563162793090126</v>
      </c>
      <c r="E727">
        <v>2.0505671925822142</v>
      </c>
      <c r="F727">
        <v>1.0834888324680407</v>
      </c>
      <c r="G727">
        <v>-0.16271611478015433</v>
      </c>
      <c r="H727">
        <v>1.9061615339114544</v>
      </c>
      <c r="I727">
        <v>-6.9329934302684137E-2</v>
      </c>
      <c r="J727">
        <v>-0.26857841197855198</v>
      </c>
      <c r="K727">
        <v>-1.2853358861453221</v>
      </c>
      <c r="L727">
        <v>-2.3359593732046275</v>
      </c>
      <c r="M727">
        <v>-2.6478253785815817</v>
      </c>
      <c r="P727" s="16">
        <f t="shared" si="35"/>
        <v>-6.3495383766783917E-3</v>
      </c>
      <c r="Q727" s="16">
        <f t="shared" si="36"/>
        <v>-6.32942265557912E-3</v>
      </c>
    </row>
    <row r="728" spans="3:17" x14ac:dyDescent="0.55000000000000004">
      <c r="C728">
        <f t="shared" si="34"/>
        <v>722</v>
      </c>
      <c r="D728">
        <v>5.202304156588284E-2</v>
      </c>
      <c r="E728">
        <v>0.6309554428712294</v>
      </c>
      <c r="F728">
        <v>0.39853323769592541</v>
      </c>
      <c r="G728">
        <v>2.0399384016988051</v>
      </c>
      <c r="H728">
        <v>1.0431049274652127</v>
      </c>
      <c r="I728">
        <v>1.5268146796154203</v>
      </c>
      <c r="J728">
        <v>1.9619830701928327</v>
      </c>
      <c r="K728">
        <v>2.0299919272429219</v>
      </c>
      <c r="L728">
        <v>1.1598445676486064</v>
      </c>
      <c r="M728">
        <v>0.39397910632289251</v>
      </c>
      <c r="P728" s="16">
        <f t="shared" si="35"/>
        <v>2.1171994224485498E-3</v>
      </c>
      <c r="Q728" s="16">
        <f t="shared" si="36"/>
        <v>2.1194422717194517E-3</v>
      </c>
    </row>
    <row r="729" spans="3:17" x14ac:dyDescent="0.55000000000000004">
      <c r="C729">
        <f t="shared" si="34"/>
        <v>723</v>
      </c>
      <c r="D729">
        <v>0.18080474014720663</v>
      </c>
      <c r="E729">
        <v>0.79581721309774145</v>
      </c>
      <c r="F729">
        <v>0.85291539051119147</v>
      </c>
      <c r="G729">
        <v>-2.5152994848666199</v>
      </c>
      <c r="H729">
        <v>-1.8767163402052165</v>
      </c>
      <c r="I729">
        <v>-0.35609924544999344</v>
      </c>
      <c r="J729">
        <v>-1.1545849028486428</v>
      </c>
      <c r="K729">
        <v>-1.1803824875482978</v>
      </c>
      <c r="L729">
        <v>0.38108251645703983</v>
      </c>
      <c r="M729">
        <v>-0.55063853390166706</v>
      </c>
      <c r="P729" s="16">
        <f t="shared" si="35"/>
        <v>3.2324816475879179E-3</v>
      </c>
      <c r="Q729" s="16">
        <f t="shared" si="36"/>
        <v>3.2377117502742081E-3</v>
      </c>
    </row>
    <row r="730" spans="3:17" x14ac:dyDescent="0.55000000000000004">
      <c r="C730">
        <f t="shared" si="34"/>
        <v>724</v>
      </c>
      <c r="D730">
        <v>-0.34787591160627218</v>
      </c>
      <c r="E730">
        <v>-5.759104009058242E-2</v>
      </c>
      <c r="F730">
        <v>1.2888163186453945</v>
      </c>
      <c r="G730">
        <v>-0.2750719644981221</v>
      </c>
      <c r="H730">
        <v>0.85188891527675115</v>
      </c>
      <c r="I730">
        <v>-1.5565021474645988</v>
      </c>
      <c r="J730">
        <v>0.27906263585285668</v>
      </c>
      <c r="K730">
        <v>0.93151968812719044</v>
      </c>
      <c r="L730">
        <v>-0.87865492429069691</v>
      </c>
      <c r="M730">
        <v>-1.5084334135058157</v>
      </c>
      <c r="P730" s="16">
        <f t="shared" si="35"/>
        <v>-1.3460271014903481E-3</v>
      </c>
      <c r="Q730" s="16">
        <f t="shared" si="36"/>
        <v>-1.3451216133274491E-3</v>
      </c>
    </row>
    <row r="731" spans="3:17" x14ac:dyDescent="0.55000000000000004">
      <c r="C731">
        <f t="shared" si="34"/>
        <v>725</v>
      </c>
      <c r="D731">
        <v>4.3275907027828922E-2</v>
      </c>
      <c r="E731">
        <v>-0.1591766252524951</v>
      </c>
      <c r="F731">
        <v>1.104408577091772</v>
      </c>
      <c r="G731">
        <v>0.95698171361941853</v>
      </c>
      <c r="H731">
        <v>-0.96830013836835771</v>
      </c>
      <c r="I731">
        <v>-0.85294907410943177</v>
      </c>
      <c r="J731">
        <v>-0.65321573521067844</v>
      </c>
      <c r="K731">
        <v>2.3085823701600856</v>
      </c>
      <c r="L731">
        <v>0.87792404984430528</v>
      </c>
      <c r="M731">
        <v>-1.7622053927467556</v>
      </c>
      <c r="P731" s="16">
        <f t="shared" si="35"/>
        <v>2.0414470152458003E-3</v>
      </c>
      <c r="Q731" s="16">
        <f t="shared" si="36"/>
        <v>2.0435321868848E-3</v>
      </c>
    </row>
    <row r="732" spans="3:17" x14ac:dyDescent="0.55000000000000004">
      <c r="C732">
        <f t="shared" si="34"/>
        <v>726</v>
      </c>
      <c r="D732">
        <v>-0.73536755530365039</v>
      </c>
      <c r="E732">
        <v>0.26635668240592114</v>
      </c>
      <c r="F732">
        <v>-0.65942746056809554</v>
      </c>
      <c r="G732">
        <v>-1.3182356032642839</v>
      </c>
      <c r="H732">
        <v>-1.379336426609967</v>
      </c>
      <c r="I732">
        <v>0.84470407056482666</v>
      </c>
      <c r="J732">
        <v>2.2477761161443368</v>
      </c>
      <c r="K732">
        <v>1.9963952683322979</v>
      </c>
      <c r="L732">
        <v>-0.12447947371876875</v>
      </c>
      <c r="M732">
        <v>-8.5729871933811666E-2</v>
      </c>
      <c r="P732" s="16">
        <f t="shared" si="35"/>
        <v>-4.7018031734515249E-3</v>
      </c>
      <c r="Q732" s="16">
        <f t="shared" si="36"/>
        <v>-4.6907670003235591E-3</v>
      </c>
    </row>
    <row r="733" spans="3:17" x14ac:dyDescent="0.55000000000000004">
      <c r="C733">
        <f t="shared" si="34"/>
        <v>727</v>
      </c>
      <c r="D733">
        <v>-2.3604350365384055</v>
      </c>
      <c r="E733">
        <v>-0.20711329716355484</v>
      </c>
      <c r="F733">
        <v>0.79365463283583992</v>
      </c>
      <c r="G733">
        <v>-1.2218478359776994</v>
      </c>
      <c r="H733">
        <v>-1.3029253213454415</v>
      </c>
      <c r="I733">
        <v>1.2102417253258917</v>
      </c>
      <c r="J733">
        <v>0.63742964853041939</v>
      </c>
      <c r="K733">
        <v>0.46035734787299176</v>
      </c>
      <c r="L733">
        <v>-0.64005421380613658</v>
      </c>
      <c r="M733">
        <v>-0.65339487747188219</v>
      </c>
      <c r="P733" s="16">
        <f t="shared" si="35"/>
        <v>-1.8775300389584419E-2</v>
      </c>
      <c r="Q733" s="16">
        <f t="shared" si="36"/>
        <v>-1.8600142365063577E-2</v>
      </c>
    </row>
    <row r="734" spans="3:17" x14ac:dyDescent="0.55000000000000004">
      <c r="C734">
        <f t="shared" si="34"/>
        <v>728</v>
      </c>
      <c r="D734">
        <v>-3.5422363887306949E-2</v>
      </c>
      <c r="E734">
        <v>-0.83781229225819631</v>
      </c>
      <c r="F734">
        <v>0.97280634437006097</v>
      </c>
      <c r="G734">
        <v>-0.96166336440127409</v>
      </c>
      <c r="H734">
        <v>-0.75459375943984341</v>
      </c>
      <c r="I734">
        <v>1.1936652401053285</v>
      </c>
      <c r="J734">
        <v>-0.8340883974652874</v>
      </c>
      <c r="K734">
        <v>2.376143822311779</v>
      </c>
      <c r="L734">
        <v>1.2701952471845261</v>
      </c>
      <c r="M734">
        <v>-8.5295895545440849E-3</v>
      </c>
      <c r="P734" s="16">
        <f t="shared" si="35"/>
        <v>1.3598999967816237E-3</v>
      </c>
      <c r="Q734" s="16">
        <f t="shared" si="36"/>
        <v>1.3608250800749566E-3</v>
      </c>
    </row>
    <row r="735" spans="3:17" x14ac:dyDescent="0.55000000000000004">
      <c r="C735">
        <f t="shared" si="34"/>
        <v>729</v>
      </c>
      <c r="D735">
        <v>0.72055490924845689</v>
      </c>
      <c r="E735">
        <v>0.26597621886846001</v>
      </c>
      <c r="F735">
        <v>0.79074521214776872</v>
      </c>
      <c r="G735">
        <v>-5.1927570399866743E-2</v>
      </c>
      <c r="H735">
        <v>0.68304726549165073</v>
      </c>
      <c r="I735">
        <v>6.1115946840699958E-2</v>
      </c>
      <c r="J735">
        <v>-0.6048677449542329</v>
      </c>
      <c r="K735">
        <v>-0.27876833848257759</v>
      </c>
      <c r="L735">
        <v>-0.17449816595930759</v>
      </c>
      <c r="M735">
        <v>-0.31658676642453171</v>
      </c>
      <c r="P735" s="16">
        <f t="shared" si="35"/>
        <v>7.9068552289742102E-3</v>
      </c>
      <c r="Q735" s="16">
        <f t="shared" si="36"/>
        <v>7.9381969591638679E-3</v>
      </c>
    </row>
    <row r="736" spans="3:17" x14ac:dyDescent="0.55000000000000004">
      <c r="C736">
        <f t="shared" si="34"/>
        <v>730</v>
      </c>
      <c r="D736">
        <v>-4.924707384885256E-2</v>
      </c>
      <c r="E736">
        <v>-3.8458638120788216E-2</v>
      </c>
      <c r="F736">
        <v>-0.33904727983075184</v>
      </c>
      <c r="G736">
        <v>0.5681730779184353</v>
      </c>
      <c r="H736">
        <v>2.4764586632282759E-2</v>
      </c>
      <c r="I736">
        <v>-0.5039967008333559</v>
      </c>
      <c r="J736">
        <v>0.31725573975900562</v>
      </c>
      <c r="K736">
        <v>-8.9686088707258485E-3</v>
      </c>
      <c r="L736">
        <v>-0.13085818918930339</v>
      </c>
      <c r="M736">
        <v>7.9846503227329654E-2</v>
      </c>
      <c r="P736" s="16">
        <f t="shared" si="35"/>
        <v>1.2401744965151208E-3</v>
      </c>
      <c r="Q736" s="16">
        <f t="shared" si="36"/>
        <v>1.2409438309095577E-3</v>
      </c>
    </row>
    <row r="737" spans="3:17" x14ac:dyDescent="0.55000000000000004">
      <c r="C737">
        <f t="shared" si="34"/>
        <v>731</v>
      </c>
      <c r="D737">
        <v>1.785076939753838</v>
      </c>
      <c r="E737">
        <v>-0.84414321061686515</v>
      </c>
      <c r="F737">
        <v>-7.0862305909489998E-2</v>
      </c>
      <c r="G737">
        <v>-0.26727088974622076</v>
      </c>
      <c r="H737">
        <v>1.6715561102853589</v>
      </c>
      <c r="I737">
        <v>0.27603644844040587</v>
      </c>
      <c r="J737">
        <v>-3.0434209121383694E-3</v>
      </c>
      <c r="K737">
        <v>-1.03788760638754</v>
      </c>
      <c r="L737">
        <v>1.0400823058155941</v>
      </c>
      <c r="M737">
        <v>-2.1167077675585557</v>
      </c>
      <c r="P737" s="16">
        <f t="shared" si="35"/>
        <v>1.712588644203274E-2</v>
      </c>
      <c r="Q737" s="16">
        <f t="shared" si="36"/>
        <v>1.7273375190789197E-2</v>
      </c>
    </row>
    <row r="738" spans="3:17" x14ac:dyDescent="0.55000000000000004">
      <c r="C738">
        <f t="shared" ref="C738:C801" si="37">C737+1</f>
        <v>732</v>
      </c>
      <c r="D738">
        <v>-2.3659914345285284</v>
      </c>
      <c r="E738">
        <v>-0.81048016336929962</v>
      </c>
      <c r="F738">
        <v>0.74938587652291555</v>
      </c>
      <c r="G738">
        <v>-0.61821157761863499</v>
      </c>
      <c r="H738">
        <v>0.37816882537255342</v>
      </c>
      <c r="I738">
        <v>-1.3463077062117119</v>
      </c>
      <c r="J738">
        <v>0.58571083659831269</v>
      </c>
      <c r="K738">
        <v>-0.52621259769492512</v>
      </c>
      <c r="L738">
        <v>0.67716976652493188</v>
      </c>
      <c r="M738">
        <v>-1.0953739278027825</v>
      </c>
      <c r="P738" s="16">
        <f t="shared" si="35"/>
        <v>-1.8823420207714249E-2</v>
      </c>
      <c r="Q738" s="16">
        <f t="shared" si="36"/>
        <v>-1.8647366011519839E-2</v>
      </c>
    </row>
    <row r="739" spans="3:17" x14ac:dyDescent="0.55000000000000004">
      <c r="C739">
        <f t="shared" si="37"/>
        <v>733</v>
      </c>
      <c r="D739">
        <v>-1.5637732021091986</v>
      </c>
      <c r="E739">
        <v>0.16316302860635865</v>
      </c>
      <c r="F739">
        <v>-0.96227955888275185</v>
      </c>
      <c r="G739">
        <v>-0.82924932321447775</v>
      </c>
      <c r="H739">
        <v>-1.2341363842875344</v>
      </c>
      <c r="I739">
        <v>-1.1326785263603705</v>
      </c>
      <c r="J739">
        <v>1.7361529547616554</v>
      </c>
      <c r="K739">
        <v>-0.94266084269846528</v>
      </c>
      <c r="L739">
        <v>2.6202943973342641</v>
      </c>
      <c r="M739">
        <v>1.0114116514629097</v>
      </c>
      <c r="P739" s="16">
        <f t="shared" si="35"/>
        <v>-1.1876006521172364E-2</v>
      </c>
      <c r="Q739" s="16">
        <f t="shared" si="36"/>
        <v>-1.1805765093250264E-2</v>
      </c>
    </row>
    <row r="740" spans="3:17" x14ac:dyDescent="0.55000000000000004">
      <c r="C740">
        <f t="shared" si="37"/>
        <v>734</v>
      </c>
      <c r="D740">
        <v>-2.7616873762049715E-2</v>
      </c>
      <c r="E740">
        <v>0.11585620456108499</v>
      </c>
      <c r="F740">
        <v>0.28711325689196382</v>
      </c>
      <c r="G740">
        <v>1.1921590930416863</v>
      </c>
      <c r="H740">
        <v>0.20511347253101853</v>
      </c>
      <c r="I740">
        <v>2.6519136637106615</v>
      </c>
      <c r="J740">
        <v>0.63341873845226238</v>
      </c>
      <c r="K740">
        <v>-0.86271053063054293</v>
      </c>
      <c r="L740">
        <v>-0.51826269080078202</v>
      </c>
      <c r="M740">
        <v>1.3913045460057922</v>
      </c>
      <c r="P740" s="16">
        <f t="shared" si="35"/>
        <v>1.4274975241562371E-3</v>
      </c>
      <c r="Q740" s="16">
        <f t="shared" si="36"/>
        <v>1.4285168837337991E-3</v>
      </c>
    </row>
    <row r="741" spans="3:17" x14ac:dyDescent="0.55000000000000004">
      <c r="C741">
        <f t="shared" si="37"/>
        <v>735</v>
      </c>
      <c r="D741">
        <v>-0.23681598948450425</v>
      </c>
      <c r="E741">
        <v>-1.0691777495903705</v>
      </c>
      <c r="F741">
        <v>0.28117763061034756</v>
      </c>
      <c r="G741">
        <v>-1.9713508841061305</v>
      </c>
      <c r="H741">
        <v>-2.5691005131716314E-3</v>
      </c>
      <c r="I741">
        <v>0.21720764201266096</v>
      </c>
      <c r="J741">
        <v>0.52979716445259895</v>
      </c>
      <c r="K741">
        <v>-0.17721089212015886</v>
      </c>
      <c r="L741">
        <v>0.44651207401940668</v>
      </c>
      <c r="M741">
        <v>-1.4078365984857966</v>
      </c>
      <c r="P741" s="16">
        <f t="shared" si="35"/>
        <v>-3.8421996249262433E-4</v>
      </c>
      <c r="Q741" s="16">
        <f t="shared" si="36"/>
        <v>-3.8414615945536745E-4</v>
      </c>
    </row>
    <row r="742" spans="3:17" x14ac:dyDescent="0.55000000000000004">
      <c r="C742">
        <f t="shared" si="37"/>
        <v>736</v>
      </c>
      <c r="D742">
        <v>0.59033151514941473</v>
      </c>
      <c r="E742">
        <v>0.371467818307469</v>
      </c>
      <c r="F742">
        <v>0.61763289155717427</v>
      </c>
      <c r="G742">
        <v>-0.60994232361657186</v>
      </c>
      <c r="H742">
        <v>-0.15051119634595547</v>
      </c>
      <c r="I742">
        <v>-0.71444629926839176</v>
      </c>
      <c r="J742">
        <v>-1.0604724693783578</v>
      </c>
      <c r="K742">
        <v>-0.32419376630961089</v>
      </c>
      <c r="L742">
        <v>0.12219476049410639</v>
      </c>
      <c r="M742">
        <v>0.88621020924889415</v>
      </c>
      <c r="P742" s="16">
        <f t="shared" si="35"/>
        <v>6.7790875544061794E-3</v>
      </c>
      <c r="Q742" s="16">
        <f t="shared" si="36"/>
        <v>6.8021175798820277E-3</v>
      </c>
    </row>
    <row r="743" spans="3:17" x14ac:dyDescent="0.55000000000000004">
      <c r="C743">
        <f t="shared" si="37"/>
        <v>737</v>
      </c>
      <c r="D743">
        <v>0.8760796151531105</v>
      </c>
      <c r="E743">
        <v>-0.57743949074501622</v>
      </c>
      <c r="F743">
        <v>-0.18015723764848143</v>
      </c>
      <c r="G743">
        <v>0.34821154562727596</v>
      </c>
      <c r="H743">
        <v>-0.68532180941279797</v>
      </c>
      <c r="I743">
        <v>1.8573477496116246</v>
      </c>
      <c r="J743">
        <v>-1.4778833890317915</v>
      </c>
      <c r="K743">
        <v>-4.5763710345365617E-2</v>
      </c>
      <c r="L743">
        <v>3.2456708735818365E-2</v>
      </c>
      <c r="M743">
        <v>0.67202245837641206</v>
      </c>
      <c r="P743" s="16">
        <f t="shared" si="35"/>
        <v>9.253738691269546E-3</v>
      </c>
      <c r="Q743" s="16">
        <f t="shared" si="36"/>
        <v>9.2966869061164026E-3</v>
      </c>
    </row>
    <row r="744" spans="3:17" x14ac:dyDescent="0.55000000000000004">
      <c r="C744">
        <f t="shared" si="37"/>
        <v>738</v>
      </c>
      <c r="D744">
        <v>-0.45143906202196421</v>
      </c>
      <c r="E744">
        <v>-0.7131419670885506</v>
      </c>
      <c r="F744">
        <v>3.3996966695403397</v>
      </c>
      <c r="G744">
        <v>2.6791193531575233</v>
      </c>
      <c r="H744">
        <v>-0.65549742719185022</v>
      </c>
      <c r="I744">
        <v>-0.73378789427070912</v>
      </c>
      <c r="J744">
        <v>-0.40960661611757393</v>
      </c>
      <c r="K744">
        <v>-0.62015879163123155</v>
      </c>
      <c r="L744">
        <v>7.6646316080686491E-2</v>
      </c>
      <c r="M744">
        <v>-0.3136623054874737</v>
      </c>
      <c r="P744" s="16">
        <f t="shared" si="35"/>
        <v>-2.2429102930497302E-3</v>
      </c>
      <c r="Q744" s="16">
        <f t="shared" si="36"/>
        <v>-2.2403968492525905E-3</v>
      </c>
    </row>
    <row r="745" spans="3:17" x14ac:dyDescent="0.55000000000000004">
      <c r="C745">
        <f t="shared" si="37"/>
        <v>739</v>
      </c>
      <c r="D745">
        <v>-1.085859268495462</v>
      </c>
      <c r="E745">
        <v>4.7335755953800476E-2</v>
      </c>
      <c r="F745">
        <v>0.13971766648652967</v>
      </c>
      <c r="G745">
        <v>-1.0599603698977418</v>
      </c>
      <c r="H745">
        <v>-1.9424157943110698</v>
      </c>
      <c r="I745">
        <v>1.0844950383038601</v>
      </c>
      <c r="J745">
        <v>-0.6971422393878709</v>
      </c>
      <c r="K745">
        <v>0.15376470671269465</v>
      </c>
      <c r="L745">
        <v>0.64347713155975639</v>
      </c>
      <c r="M745">
        <v>-0.11061578297062524</v>
      </c>
      <c r="P745" s="16">
        <f t="shared" si="35"/>
        <v>-7.7371504478519083E-3</v>
      </c>
      <c r="Q745" s="16">
        <f t="shared" si="36"/>
        <v>-7.7072957457186009E-3</v>
      </c>
    </row>
    <row r="746" spans="3:17" x14ac:dyDescent="0.55000000000000004">
      <c r="C746">
        <f t="shared" si="37"/>
        <v>740</v>
      </c>
      <c r="D746">
        <v>0.77591886250880138</v>
      </c>
      <c r="E746">
        <v>1.6667248668041048</v>
      </c>
      <c r="F746">
        <v>1.7377796908236758</v>
      </c>
      <c r="G746">
        <v>1.2713961478705587</v>
      </c>
      <c r="H746">
        <v>-0.11148857707715845</v>
      </c>
      <c r="I746">
        <v>-1.1930530157839951</v>
      </c>
      <c r="J746">
        <v>-0.21450857709171367</v>
      </c>
      <c r="K746">
        <v>-0.39148270799333745</v>
      </c>
      <c r="L746">
        <v>1.3628192601221485</v>
      </c>
      <c r="M746">
        <v>0.66573006406667201</v>
      </c>
      <c r="P746" s="16">
        <f t="shared" si="35"/>
        <v>8.3863211287481358E-3</v>
      </c>
      <c r="Q746" s="16">
        <f t="shared" si="36"/>
        <v>8.4215848284248107E-3</v>
      </c>
    </row>
    <row r="747" spans="3:17" x14ac:dyDescent="0.55000000000000004">
      <c r="C747">
        <f t="shared" si="37"/>
        <v>741</v>
      </c>
      <c r="D747">
        <v>-1.0150641674062071</v>
      </c>
      <c r="E747">
        <v>-0.68234807300793732</v>
      </c>
      <c r="F747">
        <v>1.1545813602161428</v>
      </c>
      <c r="G747">
        <v>-0.29810546578485053</v>
      </c>
      <c r="H747">
        <v>0.475116856114145</v>
      </c>
      <c r="I747">
        <v>-0.50273889685002648</v>
      </c>
      <c r="J747">
        <v>-1.9563665510890347</v>
      </c>
      <c r="K747">
        <v>-1.2887190772672912</v>
      </c>
      <c r="L747">
        <v>-1.281794315258695</v>
      </c>
      <c r="M747">
        <v>0.18355030453846777</v>
      </c>
      <c r="P747" s="16">
        <f t="shared" si="35"/>
        <v>-7.124046887784086E-3</v>
      </c>
      <c r="Q747" s="16">
        <f t="shared" si="36"/>
        <v>-7.0987310185736119E-3</v>
      </c>
    </row>
    <row r="748" spans="3:17" x14ac:dyDescent="0.55000000000000004">
      <c r="C748">
        <f t="shared" si="37"/>
        <v>742</v>
      </c>
      <c r="D748">
        <v>1.0163505448547543</v>
      </c>
      <c r="E748">
        <v>-1.9710181695772624</v>
      </c>
      <c r="F748">
        <v>0.19379721778609255</v>
      </c>
      <c r="G748">
        <v>0.46212694314245573</v>
      </c>
      <c r="H748">
        <v>0.6363966960248032</v>
      </c>
      <c r="I748">
        <v>-0.17136802865992493</v>
      </c>
      <c r="J748">
        <v>0.75661317361581581</v>
      </c>
      <c r="K748">
        <v>-0.45526889163980744</v>
      </c>
      <c r="L748">
        <v>-7.5070312788555457E-2</v>
      </c>
      <c r="M748">
        <v>1.9644128695407972</v>
      </c>
      <c r="P748" s="16">
        <f t="shared" si="35"/>
        <v>1.0468520576610393E-2</v>
      </c>
      <c r="Q748" s="16">
        <f t="shared" si="36"/>
        <v>1.0523507247000241E-2</v>
      </c>
    </row>
    <row r="749" spans="3:17" x14ac:dyDescent="0.55000000000000004">
      <c r="C749">
        <f t="shared" si="37"/>
        <v>743</v>
      </c>
      <c r="D749">
        <v>-0.3194693243204299</v>
      </c>
      <c r="E749">
        <v>1.5696014733455275</v>
      </c>
      <c r="F749">
        <v>1.2435524321436155</v>
      </c>
      <c r="G749">
        <v>0.50581782644683915</v>
      </c>
      <c r="H749">
        <v>0.44206334983150786</v>
      </c>
      <c r="I749">
        <v>1.7077349333355725</v>
      </c>
      <c r="J749">
        <v>0.98860092753838924</v>
      </c>
      <c r="K749">
        <v>-0.17932311027660122</v>
      </c>
      <c r="L749">
        <v>-1.1618515350617751</v>
      </c>
      <c r="M749">
        <v>-0.14295982165695545</v>
      </c>
      <c r="P749" s="16">
        <f t="shared" si="35"/>
        <v>-1.1000188392467538E-3</v>
      </c>
      <c r="Q749" s="16">
        <f t="shared" si="36"/>
        <v>-1.0994140403071118E-3</v>
      </c>
    </row>
    <row r="750" spans="3:17" x14ac:dyDescent="0.55000000000000004">
      <c r="C750">
        <f t="shared" si="37"/>
        <v>744</v>
      </c>
      <c r="D750">
        <v>0.62530658596962907</v>
      </c>
      <c r="E750">
        <v>-2.111102679787173</v>
      </c>
      <c r="F750">
        <v>-0.18271958136035618</v>
      </c>
      <c r="G750">
        <v>0.45817234508049381</v>
      </c>
      <c r="H750">
        <v>-0.14496257700932022</v>
      </c>
      <c r="I750">
        <v>-0.20982144799340316</v>
      </c>
      <c r="J750">
        <v>0.89382627171014195</v>
      </c>
      <c r="K750">
        <v>-1.4634047479341543</v>
      </c>
      <c r="L750">
        <v>0.15711630954558617</v>
      </c>
      <c r="M750">
        <v>2.0860071435038576</v>
      </c>
      <c r="P750" s="16">
        <f t="shared" si="35"/>
        <v>7.0819805527008338E-3</v>
      </c>
      <c r="Q750" s="16">
        <f t="shared" si="36"/>
        <v>7.1071170807399664E-3</v>
      </c>
    </row>
    <row r="751" spans="3:17" x14ac:dyDescent="0.55000000000000004">
      <c r="C751">
        <f t="shared" si="37"/>
        <v>745</v>
      </c>
      <c r="D751">
        <v>-1.0880071401212148</v>
      </c>
      <c r="E751">
        <v>-0.4902558799835034</v>
      </c>
      <c r="F751">
        <v>1.6487516927986161</v>
      </c>
      <c r="G751">
        <v>1.2082384626690723</v>
      </c>
      <c r="H751">
        <v>2.2013354280857245</v>
      </c>
      <c r="I751">
        <v>2.3042583296278192</v>
      </c>
      <c r="J751">
        <v>-1.2552847404927558</v>
      </c>
      <c r="K751">
        <v>0.95416188106855215</v>
      </c>
      <c r="L751">
        <v>1.3551280219575059</v>
      </c>
      <c r="M751">
        <v>-0.21030813868186088</v>
      </c>
      <c r="P751" s="16">
        <f t="shared" si="35"/>
        <v>-7.7557515617716049E-3</v>
      </c>
      <c r="Q751" s="16">
        <f t="shared" si="36"/>
        <v>-7.7257533236857467E-3</v>
      </c>
    </row>
    <row r="752" spans="3:17" x14ac:dyDescent="0.55000000000000004">
      <c r="C752">
        <f t="shared" si="37"/>
        <v>746</v>
      </c>
      <c r="D752">
        <v>1.8162584579207532</v>
      </c>
      <c r="E752">
        <v>-0.69271009879399292</v>
      </c>
      <c r="F752">
        <v>0.43076489319732714</v>
      </c>
      <c r="G752">
        <v>-2.2813487568094933E-2</v>
      </c>
      <c r="H752">
        <v>0.25524616621034635</v>
      </c>
      <c r="I752">
        <v>-2.2482192275571711</v>
      </c>
      <c r="J752">
        <v>-1.7363060637226815</v>
      </c>
      <c r="K752">
        <v>-0.47948542160846047</v>
      </c>
      <c r="L752">
        <v>0.23759560449945383</v>
      </c>
      <c r="M752">
        <v>-0.575777565476989</v>
      </c>
      <c r="P752" s="16">
        <f t="shared" si="35"/>
        <v>1.7395926310643885E-2</v>
      </c>
      <c r="Q752" s="16">
        <f t="shared" si="36"/>
        <v>1.754811665327205E-2</v>
      </c>
    </row>
    <row r="753" spans="3:17" x14ac:dyDescent="0.55000000000000004">
      <c r="C753">
        <f t="shared" si="37"/>
        <v>747</v>
      </c>
      <c r="D753">
        <v>1.3495748344138989</v>
      </c>
      <c r="E753">
        <v>-0.17972331053954865</v>
      </c>
      <c r="F753">
        <v>0.31307331717312903</v>
      </c>
      <c r="G753">
        <v>-1.8518419532969177</v>
      </c>
      <c r="H753">
        <v>-1.1563894276873277</v>
      </c>
      <c r="I753">
        <v>-0.24554349384008303</v>
      </c>
      <c r="J753">
        <v>-0.32321137086294699</v>
      </c>
      <c r="K753">
        <v>-1.9264237330826823</v>
      </c>
      <c r="L753">
        <v>-0.55675591937053892</v>
      </c>
      <c r="M753">
        <v>0.2083425158257538</v>
      </c>
      <c r="P753" s="16">
        <f t="shared" si="35"/>
        <v>1.3354327575772802E-2</v>
      </c>
      <c r="Q753" s="16">
        <f t="shared" si="36"/>
        <v>1.3443894867829931E-2</v>
      </c>
    </row>
    <row r="754" spans="3:17" x14ac:dyDescent="0.55000000000000004">
      <c r="C754">
        <f t="shared" si="37"/>
        <v>748</v>
      </c>
      <c r="D754">
        <v>0.48801216398842734</v>
      </c>
      <c r="E754">
        <v>-0.15269191419652076</v>
      </c>
      <c r="F754">
        <v>-3.5928759815797219E-2</v>
      </c>
      <c r="G754">
        <v>-1.3924243350881635</v>
      </c>
      <c r="H754">
        <v>0.21849608637002413</v>
      </c>
      <c r="I754">
        <v>-1.4619758222662576</v>
      </c>
      <c r="J754">
        <v>-0.42678835037622281</v>
      </c>
      <c r="K754">
        <v>1.0315161700757942</v>
      </c>
      <c r="L754">
        <v>0.63338515665462136</v>
      </c>
      <c r="M754">
        <v>-1.7053554888341913</v>
      </c>
      <c r="P754" s="16">
        <f t="shared" si="35"/>
        <v>5.892975980364621E-3</v>
      </c>
      <c r="Q754" s="16">
        <f t="shared" si="36"/>
        <v>5.9103737213512808E-3</v>
      </c>
    </row>
    <row r="755" spans="3:17" x14ac:dyDescent="0.55000000000000004">
      <c r="C755">
        <f t="shared" si="37"/>
        <v>749</v>
      </c>
      <c r="D755">
        <v>-1.1410578608132875</v>
      </c>
      <c r="E755">
        <v>-0.51431214749988297</v>
      </c>
      <c r="F755">
        <v>1.303759788799044</v>
      </c>
      <c r="G755">
        <v>0.21121954106577248</v>
      </c>
      <c r="H755">
        <v>0.71480019832217623</v>
      </c>
      <c r="I755">
        <v>0.13883381104041248</v>
      </c>
      <c r="J755">
        <v>1.3332627845164176E-2</v>
      </c>
      <c r="K755">
        <v>1.6609538097806407</v>
      </c>
      <c r="L755">
        <v>0.26377126271495149</v>
      </c>
      <c r="M755">
        <v>0.34114048662694346</v>
      </c>
      <c r="P755" s="16">
        <f t="shared" si="35"/>
        <v>-8.2151842798556824E-3</v>
      </c>
      <c r="Q755" s="16">
        <f t="shared" si="36"/>
        <v>-8.1815318701158324E-3</v>
      </c>
    </row>
    <row r="756" spans="3:17" x14ac:dyDescent="0.55000000000000004">
      <c r="C756">
        <f t="shared" si="37"/>
        <v>750</v>
      </c>
      <c r="D756">
        <v>0.5925697969103878</v>
      </c>
      <c r="E756">
        <v>0.2930034645389335</v>
      </c>
      <c r="F756">
        <v>-9.6358661707332552E-2</v>
      </c>
      <c r="G756">
        <v>2.5939546889665373E-3</v>
      </c>
      <c r="H756">
        <v>-1.1811896590331676</v>
      </c>
      <c r="I756">
        <v>-8.5301434954575289E-2</v>
      </c>
      <c r="J756">
        <v>-0.47535481018526765</v>
      </c>
      <c r="K756">
        <v>0.35527032295034217</v>
      </c>
      <c r="L756">
        <v>-0.52199841167827388</v>
      </c>
      <c r="M756">
        <v>-0.12918416954139228</v>
      </c>
      <c r="P756" s="16">
        <f t="shared" si="35"/>
        <v>6.7984716430644796E-3</v>
      </c>
      <c r="Q756" s="16">
        <f t="shared" si="36"/>
        <v>6.8216337105411196E-3</v>
      </c>
    </row>
    <row r="757" spans="3:17" x14ac:dyDescent="0.55000000000000004">
      <c r="C757">
        <f t="shared" si="37"/>
        <v>751</v>
      </c>
      <c r="D757">
        <v>-1.3540572601941689</v>
      </c>
      <c r="E757">
        <v>2.2674962179110727</v>
      </c>
      <c r="F757">
        <v>0.35319370045645115</v>
      </c>
      <c r="G757">
        <v>-0.20641675593616277</v>
      </c>
      <c r="H757">
        <v>-0.86968237049640684</v>
      </c>
      <c r="I757">
        <v>-2.5559376265124327</v>
      </c>
      <c r="J757">
        <v>1.4733266885023717</v>
      </c>
      <c r="K757">
        <v>0.29602321087047156</v>
      </c>
      <c r="L757">
        <v>-0.33186022473634308</v>
      </c>
      <c r="M757">
        <v>-0.4558806777497692</v>
      </c>
      <c r="P757" s="16">
        <f t="shared" si="35"/>
        <v>-1.005981318840239E-2</v>
      </c>
      <c r="Q757" s="16">
        <f t="shared" si="36"/>
        <v>-1.000938251709127E-2</v>
      </c>
    </row>
    <row r="758" spans="3:17" x14ac:dyDescent="0.55000000000000004">
      <c r="C758">
        <f t="shared" si="37"/>
        <v>752</v>
      </c>
      <c r="D758">
        <v>-2.0073013599856151</v>
      </c>
      <c r="E758">
        <v>0.23016206582088933</v>
      </c>
      <c r="F758">
        <v>0.47058940514889347</v>
      </c>
      <c r="G758">
        <v>-4.6653948116456333E-3</v>
      </c>
      <c r="H758">
        <v>-2.4009564947222386</v>
      </c>
      <c r="I758">
        <v>2.2904366829419809</v>
      </c>
      <c r="J758">
        <v>0.17450579895885188</v>
      </c>
      <c r="K758">
        <v>0.56810881729664386</v>
      </c>
      <c r="L758">
        <v>2.0008596729156829</v>
      </c>
      <c r="M758">
        <v>2.1265935136021459</v>
      </c>
      <c r="P758" s="16">
        <f t="shared" si="35"/>
        <v>-1.5717073041319283E-2</v>
      </c>
      <c r="Q758" s="16">
        <f t="shared" si="36"/>
        <v>-1.5594204402835543E-2</v>
      </c>
    </row>
    <row r="759" spans="3:17" x14ac:dyDescent="0.55000000000000004">
      <c r="C759">
        <f t="shared" si="37"/>
        <v>753</v>
      </c>
      <c r="D759">
        <v>-2.0054177000783477E-2</v>
      </c>
      <c r="E759">
        <v>-0.14992443986911569</v>
      </c>
      <c r="F759">
        <v>0.28655496043356388</v>
      </c>
      <c r="G759">
        <v>0.50696323347777184</v>
      </c>
      <c r="H759">
        <v>-0.36192923960634188</v>
      </c>
      <c r="I759">
        <v>0.88051160270327455</v>
      </c>
      <c r="J759">
        <v>-0.1203584837058136</v>
      </c>
      <c r="K759">
        <v>0.40473284955877614</v>
      </c>
      <c r="L759">
        <v>-0.25591605866721268</v>
      </c>
      <c r="M759">
        <v>-1.0551885165908885</v>
      </c>
      <c r="P759" s="16">
        <f t="shared" si="35"/>
        <v>1.4929923993199858E-3</v>
      </c>
      <c r="Q759" s="16">
        <f t="shared" si="36"/>
        <v>1.4941074673324728E-3</v>
      </c>
    </row>
    <row r="760" spans="3:17" x14ac:dyDescent="0.55000000000000004">
      <c r="C760">
        <f t="shared" si="37"/>
        <v>754</v>
      </c>
      <c r="D760">
        <v>-0.59295098632201937</v>
      </c>
      <c r="E760">
        <v>-8.3298671302345251E-2</v>
      </c>
      <c r="F760">
        <v>0.59537059979635265</v>
      </c>
      <c r="G760">
        <v>-0.55872770113714965</v>
      </c>
      <c r="H760">
        <v>1.158696739866677</v>
      </c>
      <c r="I760">
        <v>1.1745525761706672</v>
      </c>
      <c r="J760">
        <v>-0.1700607840778505</v>
      </c>
      <c r="K760">
        <v>-7.1835521116924497E-2</v>
      </c>
      <c r="L760">
        <v>0.18566634795798476</v>
      </c>
      <c r="M760">
        <v>1.1642615443293818</v>
      </c>
      <c r="P760" s="16">
        <f t="shared" si="35"/>
        <v>-3.4684395068724115E-3</v>
      </c>
      <c r="Q760" s="16">
        <f t="shared" si="36"/>
        <v>-3.4624314188032024E-3</v>
      </c>
    </row>
    <row r="761" spans="3:17" x14ac:dyDescent="0.55000000000000004">
      <c r="C761">
        <f t="shared" si="37"/>
        <v>755</v>
      </c>
      <c r="D761">
        <v>-0.57362997624257861</v>
      </c>
      <c r="E761">
        <v>1.34251967267266</v>
      </c>
      <c r="F761">
        <v>-1.2628960263373674</v>
      </c>
      <c r="G761">
        <v>-0.81056611874955986</v>
      </c>
      <c r="H761">
        <v>2.0650716845104178</v>
      </c>
      <c r="I761">
        <v>0.56251592963942765</v>
      </c>
      <c r="J761">
        <v>1.951641951877797</v>
      </c>
      <c r="K761">
        <v>-1.495903928119263</v>
      </c>
      <c r="L761">
        <v>-1.9540750210454749</v>
      </c>
      <c r="M761">
        <v>-0.71695448100222936</v>
      </c>
      <c r="P761" s="16">
        <f t="shared" si="35"/>
        <v>-3.3011146513167028E-3</v>
      </c>
      <c r="Q761" s="16">
        <f t="shared" si="36"/>
        <v>-3.2956719629727571E-3</v>
      </c>
    </row>
    <row r="762" spans="3:17" x14ac:dyDescent="0.55000000000000004">
      <c r="C762">
        <f t="shared" si="37"/>
        <v>756</v>
      </c>
      <c r="D762">
        <v>0.20679374612161872</v>
      </c>
      <c r="E762">
        <v>0.33598517589484383</v>
      </c>
      <c r="F762">
        <v>2.2269281219010622</v>
      </c>
      <c r="G762">
        <v>-1.7329281370035687</v>
      </c>
      <c r="H762">
        <v>0.76936242598911764</v>
      </c>
      <c r="I762">
        <v>-0.72664418653529894</v>
      </c>
      <c r="J762">
        <v>-1.0666681466395356</v>
      </c>
      <c r="K762">
        <v>2.4113203533990863</v>
      </c>
      <c r="L762">
        <v>-0.85541269845476176</v>
      </c>
      <c r="M762">
        <v>0.75052000014403142</v>
      </c>
      <c r="P762" s="16">
        <f t="shared" si="35"/>
        <v>3.4575530415173819E-3</v>
      </c>
      <c r="Q762" s="16">
        <f t="shared" si="36"/>
        <v>3.4635372729796554E-3</v>
      </c>
    </row>
    <row r="763" spans="3:17" x14ac:dyDescent="0.55000000000000004">
      <c r="C763">
        <f t="shared" si="37"/>
        <v>757</v>
      </c>
      <c r="D763">
        <v>6.4565932761467867E-2</v>
      </c>
      <c r="E763">
        <v>-0.49053534142093191</v>
      </c>
      <c r="F763">
        <v>0.96281955920927453</v>
      </c>
      <c r="G763">
        <v>0.76622979286999948</v>
      </c>
      <c r="H763">
        <v>1.34473145173663</v>
      </c>
      <c r="I763">
        <v>-0.14840440957562254</v>
      </c>
      <c r="J763">
        <v>-1.0689691390907288</v>
      </c>
      <c r="K763">
        <v>2.1494979122632878</v>
      </c>
      <c r="L763">
        <v>2.2004283538792078</v>
      </c>
      <c r="M763">
        <v>-1.1982965921886561</v>
      </c>
      <c r="P763" s="16">
        <f t="shared" si="35"/>
        <v>2.2258240465713578E-3</v>
      </c>
      <c r="Q763" s="16">
        <f t="shared" si="36"/>
        <v>2.2283030318350772E-3</v>
      </c>
    </row>
    <row r="764" spans="3:17" x14ac:dyDescent="0.55000000000000004">
      <c r="C764">
        <f t="shared" si="37"/>
        <v>758</v>
      </c>
      <c r="D764">
        <v>-2.1323267552578504</v>
      </c>
      <c r="E764">
        <v>-1.8864262839345882</v>
      </c>
      <c r="F764">
        <v>-0.2960663146475313</v>
      </c>
      <c r="G764">
        <v>-1.6145430604067779</v>
      </c>
      <c r="H764">
        <v>-1.0973040767566022</v>
      </c>
      <c r="I764">
        <v>0.45991588442238085</v>
      </c>
      <c r="J764">
        <v>-1.462687571235024</v>
      </c>
      <c r="K764">
        <v>-1.2277984698547693</v>
      </c>
      <c r="L764">
        <v>1.3466022700182234</v>
      </c>
      <c r="M764">
        <v>1.2342685239299858</v>
      </c>
      <c r="P764" s="16">
        <f t="shared" si="35"/>
        <v>-1.6799824725558746E-2</v>
      </c>
      <c r="Q764" s="16">
        <f t="shared" si="36"/>
        <v>-1.6659494609536196E-2</v>
      </c>
    </row>
    <row r="765" spans="3:17" x14ac:dyDescent="0.55000000000000004">
      <c r="C765">
        <f t="shared" si="37"/>
        <v>759</v>
      </c>
      <c r="D765">
        <v>1.7369066214654936</v>
      </c>
      <c r="E765">
        <v>1.3331658797439099</v>
      </c>
      <c r="F765">
        <v>-1.0602458765436957</v>
      </c>
      <c r="G765">
        <v>-0.21021662657937001</v>
      </c>
      <c r="H765">
        <v>-0.73354943210940327</v>
      </c>
      <c r="I765">
        <v>-0.42348099424444752</v>
      </c>
      <c r="J765">
        <v>1.0300699767114061</v>
      </c>
      <c r="K765">
        <v>-0.2040647872041258</v>
      </c>
      <c r="L765">
        <v>1.3086137892194434</v>
      </c>
      <c r="M765">
        <v>1.7790115338911761</v>
      </c>
      <c r="P765" s="16">
        <f t="shared" si="35"/>
        <v>1.6708719248571854E-2</v>
      </c>
      <c r="Q765" s="16">
        <f t="shared" si="36"/>
        <v>1.6849090616833928E-2</v>
      </c>
    </row>
    <row r="766" spans="3:17" x14ac:dyDescent="0.55000000000000004">
      <c r="C766">
        <f t="shared" si="37"/>
        <v>760</v>
      </c>
      <c r="D766">
        <v>1.7661335373877138</v>
      </c>
      <c r="E766">
        <v>-0.38626165238390286</v>
      </c>
      <c r="F766">
        <v>0.48094521275305441</v>
      </c>
      <c r="G766">
        <v>-1.3930574475792927</v>
      </c>
      <c r="H766">
        <v>-0.84528223645457201</v>
      </c>
      <c r="I766">
        <v>0.2653821847804721</v>
      </c>
      <c r="J766">
        <v>-2.3137265898212691</v>
      </c>
      <c r="K766">
        <v>2.4085102379653738</v>
      </c>
      <c r="L766">
        <v>1.1430826670191543</v>
      </c>
      <c r="M766">
        <v>2.4341127094742749E-2</v>
      </c>
      <c r="P766" s="16">
        <f t="shared" si="35"/>
        <v>1.6961831765201E-2</v>
      </c>
      <c r="Q766" s="16">
        <f t="shared" si="36"/>
        <v>1.7106500424640014E-2</v>
      </c>
    </row>
    <row r="767" spans="3:17" x14ac:dyDescent="0.55000000000000004">
      <c r="C767">
        <f t="shared" si="37"/>
        <v>761</v>
      </c>
      <c r="D767">
        <v>-1.3549502094589807</v>
      </c>
      <c r="E767">
        <v>-8.9541689800355914E-2</v>
      </c>
      <c r="F767">
        <v>1.1595973575485141</v>
      </c>
      <c r="G767">
        <v>1.2305815643615716</v>
      </c>
      <c r="H767">
        <v>1.3214668554725353</v>
      </c>
      <c r="I767">
        <v>-0.67887254604971814</v>
      </c>
      <c r="J767">
        <v>-0.94568734656711417</v>
      </c>
      <c r="K767">
        <v>-1.0000981356992409</v>
      </c>
      <c r="L767">
        <v>-1.2336762223314846</v>
      </c>
      <c r="M767">
        <v>2.3898082237041898</v>
      </c>
      <c r="P767" s="16">
        <f t="shared" si="35"/>
        <v>-1.0067546355878566E-2</v>
      </c>
      <c r="Q767" s="16">
        <f t="shared" si="36"/>
        <v>-1.0017038250734522E-2</v>
      </c>
    </row>
    <row r="768" spans="3:17" x14ac:dyDescent="0.55000000000000004">
      <c r="C768">
        <f t="shared" si="37"/>
        <v>762</v>
      </c>
      <c r="D768">
        <v>1.0922765778363992</v>
      </c>
      <c r="E768">
        <v>1.2465629385149171</v>
      </c>
      <c r="F768">
        <v>1.232630652237632</v>
      </c>
      <c r="G768">
        <v>1.1039155882091816</v>
      </c>
      <c r="H768">
        <v>-0.3303968783171442</v>
      </c>
      <c r="I768">
        <v>0.81191930752105346</v>
      </c>
      <c r="J768">
        <v>1.7502270203599952</v>
      </c>
      <c r="K768">
        <v>-0.91033173952255819</v>
      </c>
      <c r="L768">
        <v>2.2904585965722597</v>
      </c>
      <c r="M768">
        <v>0.80804685473218607</v>
      </c>
      <c r="P768" s="16">
        <f t="shared" si="35"/>
        <v>1.1126059310317189E-2</v>
      </c>
      <c r="Q768" s="16">
        <f t="shared" si="36"/>
        <v>1.1188184095774822E-2</v>
      </c>
    </row>
    <row r="769" spans="3:17" x14ac:dyDescent="0.55000000000000004">
      <c r="C769">
        <f t="shared" si="37"/>
        <v>763</v>
      </c>
      <c r="D769">
        <v>-0.71647192367564494</v>
      </c>
      <c r="E769">
        <v>-9.3167510384388266E-3</v>
      </c>
      <c r="F769">
        <v>2.2869082824450566</v>
      </c>
      <c r="G769">
        <v>0.27872986886572726</v>
      </c>
      <c r="H769">
        <v>0.28839249464521272</v>
      </c>
      <c r="I769">
        <v>0.76113919669086771</v>
      </c>
      <c r="J769">
        <v>1.3685019968865209</v>
      </c>
      <c r="K769">
        <v>0.93678311215644927</v>
      </c>
      <c r="L769">
        <v>1.2905347510251362</v>
      </c>
      <c r="M769">
        <v>-1.0600532778578085</v>
      </c>
      <c r="P769" s="16">
        <f t="shared" si="35"/>
        <v>-4.5381622033474709E-3</v>
      </c>
      <c r="Q769" s="16">
        <f t="shared" si="36"/>
        <v>-4.5278803047770211E-3</v>
      </c>
    </row>
    <row r="770" spans="3:17" x14ac:dyDescent="0.55000000000000004">
      <c r="C770">
        <f t="shared" si="37"/>
        <v>764</v>
      </c>
      <c r="D770">
        <v>0.89223301162846658</v>
      </c>
      <c r="E770">
        <v>0.97949388199673826</v>
      </c>
      <c r="F770">
        <v>0.93601764500311457</v>
      </c>
      <c r="G770">
        <v>1.4169606893077369</v>
      </c>
      <c r="H770">
        <v>-0.38645984824706558</v>
      </c>
      <c r="I770">
        <v>0.72401593069577852</v>
      </c>
      <c r="J770">
        <v>-1.7141677015314809E-2</v>
      </c>
      <c r="K770">
        <v>-0.93503620080848016</v>
      </c>
      <c r="L770">
        <v>1.3865057206044609</v>
      </c>
      <c r="M770">
        <v>0.70373261942430254</v>
      </c>
      <c r="P770" s="16">
        <f t="shared" si="35"/>
        <v>9.3936312083201506E-3</v>
      </c>
      <c r="Q770" s="16">
        <f t="shared" si="36"/>
        <v>9.4378898364848585E-3</v>
      </c>
    </row>
    <row r="771" spans="3:17" x14ac:dyDescent="0.55000000000000004">
      <c r="C771">
        <f t="shared" si="37"/>
        <v>765</v>
      </c>
      <c r="D771">
        <v>0.97613754089904381</v>
      </c>
      <c r="E771">
        <v>0.54120155684712024</v>
      </c>
      <c r="F771">
        <v>0.23973618184373108</v>
      </c>
      <c r="G771">
        <v>0.80791807014771433</v>
      </c>
      <c r="H771">
        <v>1.4303558838995416</v>
      </c>
      <c r="I771">
        <v>0.17939440760078507</v>
      </c>
      <c r="J771">
        <v>-1.5047930478831251</v>
      </c>
      <c r="K771">
        <v>-0.2059124593601773</v>
      </c>
      <c r="L771">
        <v>0.24981854958956712</v>
      </c>
      <c r="M771">
        <v>-0.86677453583679787</v>
      </c>
      <c r="P771" s="16">
        <f t="shared" si="35"/>
        <v>1.01202657467291E-2</v>
      </c>
      <c r="Q771" s="16">
        <f t="shared" si="36"/>
        <v>1.0171648826646118E-2</v>
      </c>
    </row>
    <row r="772" spans="3:17" x14ac:dyDescent="0.55000000000000004">
      <c r="C772">
        <f t="shared" si="37"/>
        <v>766</v>
      </c>
      <c r="D772">
        <v>1.4949663993408118</v>
      </c>
      <c r="E772">
        <v>-3.7894414880310208E-2</v>
      </c>
      <c r="F772">
        <v>-0.98514827227587898</v>
      </c>
      <c r="G772">
        <v>-0.3260299659479437</v>
      </c>
      <c r="H772">
        <v>0.38768094090002958</v>
      </c>
      <c r="I772">
        <v>2.8656999375259382E-2</v>
      </c>
      <c r="J772">
        <v>0.40370837302631818</v>
      </c>
      <c r="K772">
        <v>-1.1184641140170746</v>
      </c>
      <c r="L772">
        <v>-1.5258342170785806</v>
      </c>
      <c r="M772">
        <v>0.63463009026878148</v>
      </c>
      <c r="P772" s="16">
        <f t="shared" si="35"/>
        <v>1.4613455462999613E-2</v>
      </c>
      <c r="Q772" s="16">
        <f t="shared" si="36"/>
        <v>1.4720754033795025E-2</v>
      </c>
    </row>
    <row r="773" spans="3:17" x14ac:dyDescent="0.55000000000000004">
      <c r="C773">
        <f t="shared" si="37"/>
        <v>767</v>
      </c>
      <c r="D773">
        <v>-1.3304035385584165</v>
      </c>
      <c r="E773">
        <v>-2.8844949645055555</v>
      </c>
      <c r="F773">
        <v>-1.7494072550278743</v>
      </c>
      <c r="G773">
        <v>1.0134478402753377</v>
      </c>
      <c r="H773">
        <v>0.52575385162826904</v>
      </c>
      <c r="I773">
        <v>-1.3739815081520932</v>
      </c>
      <c r="J773">
        <v>-1.0137457332172732</v>
      </c>
      <c r="K773">
        <v>-0.32874589664957127</v>
      </c>
      <c r="L773">
        <v>-1.1676790478712276</v>
      </c>
      <c r="M773">
        <v>1.0036528743091031</v>
      </c>
      <c r="P773" s="16">
        <f t="shared" si="35"/>
        <v>-9.8549659500963178E-3</v>
      </c>
      <c r="Q773" s="16">
        <f t="shared" si="36"/>
        <v>-9.8065649005458777E-3</v>
      </c>
    </row>
    <row r="774" spans="3:17" x14ac:dyDescent="0.55000000000000004">
      <c r="C774">
        <f t="shared" si="37"/>
        <v>768</v>
      </c>
      <c r="D774">
        <v>-2.0367550294215189</v>
      </c>
      <c r="E774">
        <v>0.39607282757857826</v>
      </c>
      <c r="F774">
        <v>-0.347267397869921</v>
      </c>
      <c r="G774">
        <v>0.43108488434623254</v>
      </c>
      <c r="H774">
        <v>0.71622553772256015</v>
      </c>
      <c r="I774">
        <v>-0.66501908607853877</v>
      </c>
      <c r="J774">
        <v>1.188603251574992</v>
      </c>
      <c r="K774">
        <v>-2.5290625557833843</v>
      </c>
      <c r="L774">
        <v>1.7231366786535276</v>
      </c>
      <c r="M774">
        <v>1.035215523477079</v>
      </c>
      <c r="P774" s="16">
        <f t="shared" ref="P774:P837" si="38">$P$1*1/12+$P$2*SQRT(1/12)*INDEX(D774:M774,1,$P$3)</f>
        <v>-1.5972149300980901E-2</v>
      </c>
      <c r="Q774" s="16">
        <f t="shared" si="36"/>
        <v>-1.5845270929249256E-2</v>
      </c>
    </row>
    <row r="775" spans="3:17" x14ac:dyDescent="0.55000000000000004">
      <c r="C775">
        <f t="shared" si="37"/>
        <v>769</v>
      </c>
      <c r="D775">
        <v>-0.71781363680229471</v>
      </c>
      <c r="E775">
        <v>-0.24390177056056392</v>
      </c>
      <c r="F775">
        <v>1.0315082190327935</v>
      </c>
      <c r="G775">
        <v>-0.20593629582309375</v>
      </c>
      <c r="H775">
        <v>-2.8166471681072263E-2</v>
      </c>
      <c r="I775">
        <v>-0.11153797133004657</v>
      </c>
      <c r="J775">
        <v>-0.33035578247312425</v>
      </c>
      <c r="K775">
        <v>0.21519858020949734</v>
      </c>
      <c r="L775">
        <v>0.66842890356685281</v>
      </c>
      <c r="M775">
        <v>-0.40140455377193096</v>
      </c>
      <c r="P775" s="16">
        <f t="shared" si="38"/>
        <v>-4.5497817798701686E-3</v>
      </c>
      <c r="Q775" s="16">
        <f t="shared" ref="Q775:Q838" si="39">EXP(P775)-1</f>
        <v>-4.5394472020466869E-3</v>
      </c>
    </row>
    <row r="776" spans="3:17" x14ac:dyDescent="0.55000000000000004">
      <c r="C776">
        <f t="shared" si="37"/>
        <v>770</v>
      </c>
      <c r="D776">
        <v>0.78938317515210199</v>
      </c>
      <c r="E776">
        <v>1.1340373174026119</v>
      </c>
      <c r="F776">
        <v>0.25984245246537663</v>
      </c>
      <c r="G776">
        <v>-0.30729242140176799</v>
      </c>
      <c r="H776">
        <v>0.84210893089405814</v>
      </c>
      <c r="I776">
        <v>0.32206328193371864</v>
      </c>
      <c r="J776">
        <v>-1.341435163829499</v>
      </c>
      <c r="K776">
        <v>-7.3236504297355023E-2</v>
      </c>
      <c r="L776">
        <v>0.7581690411366655</v>
      </c>
      <c r="M776">
        <v>-0.83640212292440941</v>
      </c>
      <c r="P776" s="16">
        <f t="shared" si="38"/>
        <v>8.502925496684079E-3</v>
      </c>
      <c r="Q776" s="16">
        <f t="shared" si="39"/>
        <v>8.5391780457448885E-3</v>
      </c>
    </row>
    <row r="777" spans="3:17" x14ac:dyDescent="0.55000000000000004">
      <c r="C777">
        <f t="shared" si="37"/>
        <v>771</v>
      </c>
      <c r="D777">
        <v>-0.66476076247892824</v>
      </c>
      <c r="E777">
        <v>-0.26643712765902089</v>
      </c>
      <c r="F777">
        <v>-1.2056109405766375</v>
      </c>
      <c r="G777">
        <v>1.0854615635754883</v>
      </c>
      <c r="H777">
        <v>0.5956212945600371</v>
      </c>
      <c r="I777">
        <v>-5.178621588313765E-2</v>
      </c>
      <c r="J777">
        <v>-1.3902293200590825</v>
      </c>
      <c r="K777">
        <v>-0.31546001197554385</v>
      </c>
      <c r="L777">
        <v>0.24965070882725979</v>
      </c>
      <c r="M777">
        <v>-0.1135431022556927</v>
      </c>
      <c r="P777" s="16">
        <f t="shared" si="38"/>
        <v>-4.0903304107919834E-3</v>
      </c>
      <c r="Q777" s="16">
        <f t="shared" si="39"/>
        <v>-4.0819764034554229E-3</v>
      </c>
    </row>
    <row r="778" spans="3:17" x14ac:dyDescent="0.55000000000000004">
      <c r="C778">
        <f t="shared" si="37"/>
        <v>772</v>
      </c>
      <c r="D778">
        <v>-0.86511870151384707</v>
      </c>
      <c r="E778">
        <v>2.3434599621708472</v>
      </c>
      <c r="F778">
        <v>-1.8640672403812135</v>
      </c>
      <c r="G778">
        <v>-0.63238458206126991</v>
      </c>
      <c r="H778">
        <v>0.10367897854457801</v>
      </c>
      <c r="I778">
        <v>1.2039234684651077</v>
      </c>
      <c r="J778">
        <v>1.0455351370585133</v>
      </c>
      <c r="K778">
        <v>1.3724644113885778</v>
      </c>
      <c r="L778">
        <v>-1.8638343126127792</v>
      </c>
      <c r="M778">
        <v>-1.0121316494473958</v>
      </c>
      <c r="P778" s="16">
        <f t="shared" si="38"/>
        <v>-5.8254810613333182E-3</v>
      </c>
      <c r="Q778" s="16">
        <f t="shared" si="39"/>
        <v>-5.8085458477488139E-3</v>
      </c>
    </row>
    <row r="779" spans="3:17" x14ac:dyDescent="0.55000000000000004">
      <c r="C779">
        <f t="shared" si="37"/>
        <v>773</v>
      </c>
      <c r="D779">
        <v>0.31195066147440265</v>
      </c>
      <c r="E779">
        <v>-1.756555502073132</v>
      </c>
      <c r="F779">
        <v>1.5273340768402939</v>
      </c>
      <c r="G779">
        <v>0.28988372686426911</v>
      </c>
      <c r="H779">
        <v>0.59577169245796191</v>
      </c>
      <c r="I779">
        <v>1.5629377524309163</v>
      </c>
      <c r="J779">
        <v>-1.8803728242162623</v>
      </c>
      <c r="K779">
        <v>-1.7117864963441789</v>
      </c>
      <c r="L779">
        <v>0.88173406801738508</v>
      </c>
      <c r="M779">
        <v>-0.83413440431102182</v>
      </c>
      <c r="P779" s="16">
        <f t="shared" si="38"/>
        <v>4.3682386423085891E-3</v>
      </c>
      <c r="Q779" s="16">
        <f t="shared" si="39"/>
        <v>4.3777933040083372E-3</v>
      </c>
    </row>
    <row r="780" spans="3:17" x14ac:dyDescent="0.55000000000000004">
      <c r="C780">
        <f t="shared" si="37"/>
        <v>774</v>
      </c>
      <c r="D780">
        <v>-0.82281875656989911</v>
      </c>
      <c r="E780">
        <v>9.4262511105564328E-2</v>
      </c>
      <c r="F780">
        <v>-3.2887063553478226</v>
      </c>
      <c r="G780">
        <v>-0.40018837226344223</v>
      </c>
      <c r="H780">
        <v>-1.1921530525674551</v>
      </c>
      <c r="I780">
        <v>-2.9782146689872162E-2</v>
      </c>
      <c r="J780">
        <v>-0.25425393312748612</v>
      </c>
      <c r="K780">
        <v>-1.5825464642076372</v>
      </c>
      <c r="L780">
        <v>0.21468863085061671</v>
      </c>
      <c r="M780">
        <v>-1.6099387577042947</v>
      </c>
      <c r="P780" s="16">
        <f t="shared" si="38"/>
        <v>-5.4591527923318981E-3</v>
      </c>
      <c r="Q780" s="16">
        <f t="shared" si="39"/>
        <v>-5.4442786966893975E-3</v>
      </c>
    </row>
    <row r="781" spans="3:17" x14ac:dyDescent="0.55000000000000004">
      <c r="C781">
        <f t="shared" si="37"/>
        <v>775</v>
      </c>
      <c r="D781">
        <v>1.5401340823796139</v>
      </c>
      <c r="E781">
        <v>-1.4479046905642678</v>
      </c>
      <c r="F781">
        <v>-0.1698902017114105</v>
      </c>
      <c r="G781">
        <v>-0.42957228465495012</v>
      </c>
      <c r="H781">
        <v>3.3665695670020125E-2</v>
      </c>
      <c r="I781">
        <v>-0.16434335537019418</v>
      </c>
      <c r="J781">
        <v>0.38449099101322642</v>
      </c>
      <c r="K781">
        <v>-0.56858989801743753</v>
      </c>
      <c r="L781">
        <v>0.19154597150452801</v>
      </c>
      <c r="M781">
        <v>1.3060515660339787</v>
      </c>
      <c r="P781" s="16">
        <f t="shared" si="38"/>
        <v>1.5004619072416474E-2</v>
      </c>
      <c r="Q781" s="16">
        <f t="shared" si="39"/>
        <v>1.5117753507304599E-2</v>
      </c>
    </row>
    <row r="782" spans="3:17" x14ac:dyDescent="0.55000000000000004">
      <c r="C782">
        <f t="shared" si="37"/>
        <v>776</v>
      </c>
      <c r="D782">
        <v>0.54935586744933451</v>
      </c>
      <c r="E782">
        <v>0.94421596160620014</v>
      </c>
      <c r="F782">
        <v>-0.22155478466582412</v>
      </c>
      <c r="G782">
        <v>1.0415366333740548</v>
      </c>
      <c r="H782">
        <v>-1.9617049844812411</v>
      </c>
      <c r="I782">
        <v>-0.874709101744507</v>
      </c>
      <c r="J782">
        <v>-0.70944028180268903</v>
      </c>
      <c r="K782">
        <v>-0.95694244464668643</v>
      </c>
      <c r="L782">
        <v>-3.1754331783128591</v>
      </c>
      <c r="M782">
        <v>0.63235889754754093</v>
      </c>
      <c r="P782" s="16">
        <f t="shared" si="38"/>
        <v>6.4242280359582708E-3</v>
      </c>
      <c r="Q782" s="16">
        <f t="shared" si="39"/>
        <v>6.4449076486858825E-3</v>
      </c>
    </row>
    <row r="783" spans="3:17" x14ac:dyDescent="0.55000000000000004">
      <c r="C783">
        <f t="shared" si="37"/>
        <v>777</v>
      </c>
      <c r="D783">
        <v>0.97716135084607059</v>
      </c>
      <c r="E783">
        <v>-1.2632802218478367</v>
      </c>
      <c r="F783">
        <v>2.5573651938218456</v>
      </c>
      <c r="G783">
        <v>2.8294126783582958</v>
      </c>
      <c r="H783">
        <v>-2.0765123802971967E-2</v>
      </c>
      <c r="I783">
        <v>-0.65273975688533681</v>
      </c>
      <c r="J783">
        <v>0.50509085952981425</v>
      </c>
      <c r="K783">
        <v>0.58596124060049692</v>
      </c>
      <c r="L783">
        <v>2.410748020740229</v>
      </c>
      <c r="M783">
        <v>1.1406188261854846</v>
      </c>
      <c r="P783" s="16">
        <f t="shared" si="38"/>
        <v>1.0129132200956823E-2</v>
      </c>
      <c r="Q783" s="16">
        <f t="shared" si="39"/>
        <v>1.0180605507039475E-2</v>
      </c>
    </row>
    <row r="784" spans="3:17" x14ac:dyDescent="0.55000000000000004">
      <c r="C784">
        <f t="shared" si="37"/>
        <v>778</v>
      </c>
      <c r="D784">
        <v>0.48536699767850361</v>
      </c>
      <c r="E784">
        <v>-0.6637996824949749</v>
      </c>
      <c r="F784">
        <v>-1.0475920382156549</v>
      </c>
      <c r="G784">
        <v>-0.32460221562049774</v>
      </c>
      <c r="H784">
        <v>0.26218403076279329</v>
      </c>
      <c r="I784">
        <v>1.3599204477431206</v>
      </c>
      <c r="J784">
        <v>2.1235941285247075</v>
      </c>
      <c r="K784">
        <v>1.6439280579940136</v>
      </c>
      <c r="L784">
        <v>-0.78001907994476105</v>
      </c>
      <c r="M784">
        <v>-0.2670714516078605</v>
      </c>
      <c r="P784" s="16">
        <f t="shared" si="38"/>
        <v>5.8700681681483338E-3</v>
      </c>
      <c r="Q784" s="16">
        <f t="shared" si="39"/>
        <v>5.8873307793363416E-3</v>
      </c>
    </row>
    <row r="785" spans="3:17" x14ac:dyDescent="0.55000000000000004">
      <c r="C785">
        <f t="shared" si="37"/>
        <v>779</v>
      </c>
      <c r="D785">
        <v>3.5167343713373697E-2</v>
      </c>
      <c r="E785">
        <v>-2.0236516585610858</v>
      </c>
      <c r="F785">
        <v>0.62748065022485611</v>
      </c>
      <c r="G785">
        <v>-1.2425272912933873</v>
      </c>
      <c r="H785">
        <v>1.1124792059939899</v>
      </c>
      <c r="I785">
        <v>-0.6723249518999681</v>
      </c>
      <c r="J785">
        <v>0.15476922721878719</v>
      </c>
      <c r="K785">
        <v>-0.72435396592660384</v>
      </c>
      <c r="L785">
        <v>1.9094077617233429E-2</v>
      </c>
      <c r="M785">
        <v>-0.47476631907976763</v>
      </c>
      <c r="P785" s="16">
        <f t="shared" si="38"/>
        <v>1.9712247970606728E-3</v>
      </c>
      <c r="Q785" s="16">
        <f t="shared" si="39"/>
        <v>1.9731689378972295E-3</v>
      </c>
    </row>
    <row r="786" spans="3:17" x14ac:dyDescent="0.55000000000000004">
      <c r="C786">
        <f t="shared" si="37"/>
        <v>780</v>
      </c>
      <c r="D786">
        <v>1.6847911953517278</v>
      </c>
      <c r="E786">
        <v>1.7429467041590478</v>
      </c>
      <c r="F786">
        <v>1.363722775545223</v>
      </c>
      <c r="G786">
        <v>-0.22836857243629097</v>
      </c>
      <c r="H786">
        <v>-0.14388531072846483</v>
      </c>
      <c r="I786">
        <v>-0.70628693504198881</v>
      </c>
      <c r="J786">
        <v>0.29580520351408679</v>
      </c>
      <c r="K786">
        <v>-0.28120813698898312</v>
      </c>
      <c r="L786">
        <v>0.87558174157688362</v>
      </c>
      <c r="M786">
        <v>-0.24137249492657251</v>
      </c>
      <c r="P786" s="16">
        <f t="shared" si="38"/>
        <v>1.6257386419136134E-2</v>
      </c>
      <c r="Q786" s="16">
        <f t="shared" si="39"/>
        <v>1.639025679083006E-2</v>
      </c>
    </row>
    <row r="787" spans="3:17" x14ac:dyDescent="0.55000000000000004">
      <c r="C787">
        <f t="shared" si="37"/>
        <v>781</v>
      </c>
      <c r="D787">
        <v>1.1029209383068217</v>
      </c>
      <c r="E787">
        <v>1.8370185122999834</v>
      </c>
      <c r="F787">
        <v>1.8999402346899954</v>
      </c>
      <c r="G787">
        <v>-0.29029491014772346</v>
      </c>
      <c r="H787">
        <v>-1.3762393691053201</v>
      </c>
      <c r="I787">
        <v>-0.20784861644882635</v>
      </c>
      <c r="J787">
        <v>6.9738347154889566E-2</v>
      </c>
      <c r="K787">
        <v>0.10422787334282994</v>
      </c>
      <c r="L787">
        <v>-1.0195526010349976</v>
      </c>
      <c r="M787">
        <v>0.80197851987038049</v>
      </c>
      <c r="P787" s="16">
        <f t="shared" si="38"/>
        <v>1.1218242176061438E-2</v>
      </c>
      <c r="Q787" s="16">
        <f t="shared" si="39"/>
        <v>1.1281402616900804E-2</v>
      </c>
    </row>
    <row r="788" spans="3:17" x14ac:dyDescent="0.55000000000000004">
      <c r="C788">
        <f t="shared" si="37"/>
        <v>782</v>
      </c>
      <c r="D788">
        <v>-2.5015144967517666</v>
      </c>
      <c r="E788">
        <v>0.13520315239013128</v>
      </c>
      <c r="F788">
        <v>-0.24395155642694313</v>
      </c>
      <c r="G788">
        <v>-0.8075591217628344</v>
      </c>
      <c r="H788">
        <v>-0.95399842093662546</v>
      </c>
      <c r="I788">
        <v>0.25628989451437556</v>
      </c>
      <c r="J788">
        <v>7.8104860215507624E-2</v>
      </c>
      <c r="K788">
        <v>-0.12508967670782561</v>
      </c>
      <c r="L788">
        <v>-1.238499025336776</v>
      </c>
      <c r="M788">
        <v>-1.2140392004059659</v>
      </c>
      <c r="P788" s="16">
        <f t="shared" si="38"/>
        <v>-1.9997084354554086E-2</v>
      </c>
      <c r="Q788" s="16">
        <f t="shared" si="39"/>
        <v>-1.979846877728042E-2</v>
      </c>
    </row>
    <row r="789" spans="3:17" x14ac:dyDescent="0.55000000000000004">
      <c r="C789">
        <f t="shared" si="37"/>
        <v>783</v>
      </c>
      <c r="D789">
        <v>-0.21648720217445419</v>
      </c>
      <c r="E789">
        <v>1.2038717389267997</v>
      </c>
      <c r="F789">
        <v>-0.42580187190065943</v>
      </c>
      <c r="G789">
        <v>0.89751508201667773</v>
      </c>
      <c r="H789">
        <v>-5.6283913303423264E-2</v>
      </c>
      <c r="I789">
        <v>-1.5001494676362597</v>
      </c>
      <c r="J789">
        <v>1.5075714243933205</v>
      </c>
      <c r="K789">
        <v>1.1525961890123977</v>
      </c>
      <c r="L789">
        <v>-0.24913060665283568</v>
      </c>
      <c r="M789">
        <v>5.0112379621846628E-2</v>
      </c>
      <c r="P789" s="16">
        <f t="shared" si="38"/>
        <v>-2.0816750010628385E-4</v>
      </c>
      <c r="Q789" s="16">
        <f t="shared" si="39"/>
        <v>-2.081458347555909E-4</v>
      </c>
    </row>
    <row r="790" spans="3:17" x14ac:dyDescent="0.55000000000000004">
      <c r="C790">
        <f t="shared" si="37"/>
        <v>784</v>
      </c>
      <c r="D790">
        <v>-0.22974972561028165</v>
      </c>
      <c r="E790">
        <v>-0.95645067698329655</v>
      </c>
      <c r="F790">
        <v>-1.1011458835203662</v>
      </c>
      <c r="G790">
        <v>0.64963023736336523</v>
      </c>
      <c r="H790">
        <v>-0.78924186443945554</v>
      </c>
      <c r="I790">
        <v>-0.92533992004191723</v>
      </c>
      <c r="J790">
        <v>-0.61114610576781758</v>
      </c>
      <c r="K790">
        <v>2.0432347857256401</v>
      </c>
      <c r="L790">
        <v>-0.83073261447882751</v>
      </c>
      <c r="M790">
        <v>-1.5968288722754533</v>
      </c>
      <c r="P790" s="16">
        <f t="shared" si="38"/>
        <v>-3.2302432224341434E-4</v>
      </c>
      <c r="Q790" s="16">
        <f t="shared" si="39"/>
        <v>-3.2297215550425307E-4</v>
      </c>
    </row>
    <row r="791" spans="3:17" x14ac:dyDescent="0.55000000000000004">
      <c r="C791">
        <f t="shared" si="37"/>
        <v>785</v>
      </c>
      <c r="D791">
        <v>0.51058080657028637</v>
      </c>
      <c r="E791">
        <v>0.72144701993450921</v>
      </c>
      <c r="F791">
        <v>0.71746454092263756</v>
      </c>
      <c r="G791">
        <v>1.6929555001012813</v>
      </c>
      <c r="H791">
        <v>-0.27750551450170807</v>
      </c>
      <c r="I791">
        <v>-0.15712239473794218</v>
      </c>
      <c r="J791">
        <v>0.83237957303489007</v>
      </c>
      <c r="K791">
        <v>-0.1573749012909689</v>
      </c>
      <c r="L791">
        <v>0.36595586633452221</v>
      </c>
      <c r="M791">
        <v>-1.0327780845680756</v>
      </c>
      <c r="P791" s="16">
        <f t="shared" si="38"/>
        <v>6.0884261584128324E-3</v>
      </c>
      <c r="Q791" s="16">
        <f t="shared" si="39"/>
        <v>6.1069982975239245E-3</v>
      </c>
    </row>
    <row r="792" spans="3:17" x14ac:dyDescent="0.55000000000000004">
      <c r="C792">
        <f t="shared" si="37"/>
        <v>786</v>
      </c>
      <c r="D792">
        <v>-0.95521711157235645</v>
      </c>
      <c r="E792">
        <v>-1.4484243005888706</v>
      </c>
      <c r="F792">
        <v>-0.80774286683776619</v>
      </c>
      <c r="G792">
        <v>-0.54559243760629794</v>
      </c>
      <c r="H792">
        <v>0.72672665492229338</v>
      </c>
      <c r="I792">
        <v>-0.15839612858504099</v>
      </c>
      <c r="J792">
        <v>0.57079041962812371</v>
      </c>
      <c r="K792">
        <v>-1.2110821118266335</v>
      </c>
      <c r="L792">
        <v>-0.38871738121681954</v>
      </c>
      <c r="M792">
        <v>-0.67660981140544085</v>
      </c>
      <c r="P792" s="16">
        <f t="shared" si="38"/>
        <v>-6.6057561808458825E-3</v>
      </c>
      <c r="Q792" s="16">
        <f t="shared" si="39"/>
        <v>-6.5839861357316343E-3</v>
      </c>
    </row>
    <row r="793" spans="3:17" x14ac:dyDescent="0.55000000000000004">
      <c r="C793">
        <f t="shared" si="37"/>
        <v>787</v>
      </c>
      <c r="D793">
        <v>-0.18923681219304311</v>
      </c>
      <c r="E793">
        <v>-0.70976308163962476</v>
      </c>
      <c r="F793">
        <v>1.0307776444561916</v>
      </c>
      <c r="G793">
        <v>0.92664072461181912</v>
      </c>
      <c r="H793">
        <v>0.3695360424936559</v>
      </c>
      <c r="I793">
        <v>0.51992590605193101</v>
      </c>
      <c r="J793">
        <v>0.63802084973818762</v>
      </c>
      <c r="K793">
        <v>-1.1589893215885885</v>
      </c>
      <c r="L793">
        <v>-9.3351187416951281E-2</v>
      </c>
      <c r="M793">
        <v>-0.35830932821088091</v>
      </c>
      <c r="P793" s="16">
        <f t="shared" si="38"/>
        <v>2.7827799763065686E-5</v>
      </c>
      <c r="Q793" s="16">
        <f t="shared" si="39"/>
        <v>2.7828186959899526E-5</v>
      </c>
    </row>
    <row r="794" spans="3:17" x14ac:dyDescent="0.55000000000000004">
      <c r="C794">
        <f t="shared" si="37"/>
        <v>788</v>
      </c>
      <c r="D794">
        <v>-2.0334975164731857</v>
      </c>
      <c r="E794">
        <v>0.47950289391463263</v>
      </c>
      <c r="F794">
        <v>-2.4027541025704116</v>
      </c>
      <c r="G794">
        <v>-2.2833067750344385</v>
      </c>
      <c r="H794">
        <v>0.57884241694628003</v>
      </c>
      <c r="I794">
        <v>-2.1304682565852171</v>
      </c>
      <c r="J794">
        <v>-0.28732624018439129</v>
      </c>
      <c r="K794">
        <v>1.4857991568120339</v>
      </c>
      <c r="L794">
        <v>0.22250577954900086</v>
      </c>
      <c r="M794">
        <v>-1.0531030003377864</v>
      </c>
      <c r="P794" s="16">
        <f t="shared" si="38"/>
        <v>-1.5943938411316767E-2</v>
      </c>
      <c r="Q794" s="16">
        <f t="shared" si="39"/>
        <v>-1.5817506657149427E-2</v>
      </c>
    </row>
    <row r="795" spans="3:17" x14ac:dyDescent="0.55000000000000004">
      <c r="C795">
        <f t="shared" si="37"/>
        <v>789</v>
      </c>
      <c r="D795">
        <v>0.33670100547322113</v>
      </c>
      <c r="E795">
        <v>5.239902316777461E-2</v>
      </c>
      <c r="F795">
        <v>-0.16878157826143395</v>
      </c>
      <c r="G795">
        <v>2.7278182609363943</v>
      </c>
      <c r="H795">
        <v>8.190805494807385E-2</v>
      </c>
      <c r="I795">
        <v>-1.4065000578538842</v>
      </c>
      <c r="J795">
        <v>-0.59104280016709843</v>
      </c>
      <c r="K795">
        <v>-0.21460367477486006</v>
      </c>
      <c r="L795">
        <v>-0.90411024981881527</v>
      </c>
      <c r="M795">
        <v>-1.8380417117696806</v>
      </c>
      <c r="P795" s="16">
        <f t="shared" si="38"/>
        <v>4.5825829088623942E-3</v>
      </c>
      <c r="Q795" s="16">
        <f t="shared" si="39"/>
        <v>4.593098999403411E-3</v>
      </c>
    </row>
    <row r="796" spans="3:17" x14ac:dyDescent="0.55000000000000004">
      <c r="C796">
        <f t="shared" si="37"/>
        <v>790</v>
      </c>
      <c r="D796">
        <v>-0.65162520543896851</v>
      </c>
      <c r="E796">
        <v>-0.65346955551210673</v>
      </c>
      <c r="F796">
        <v>3.3992112986330585E-2</v>
      </c>
      <c r="G796">
        <v>9.9758948187808866E-2</v>
      </c>
      <c r="H796">
        <v>0.25929630993803648</v>
      </c>
      <c r="I796">
        <v>5.2472195678863166E-2</v>
      </c>
      <c r="J796">
        <v>-0.86421528799513025</v>
      </c>
      <c r="K796">
        <v>0.91297245981316744</v>
      </c>
      <c r="L796">
        <v>0.66254254585341887</v>
      </c>
      <c r="M796">
        <v>-0.47987518377704969</v>
      </c>
      <c r="P796" s="16">
        <f t="shared" si="38"/>
        <v>-3.9765731498973365E-3</v>
      </c>
      <c r="Q796" s="16">
        <f t="shared" si="39"/>
        <v>-3.9686770528257753E-3</v>
      </c>
    </row>
    <row r="797" spans="3:17" x14ac:dyDescent="0.55000000000000004">
      <c r="C797">
        <f t="shared" si="37"/>
        <v>791</v>
      </c>
      <c r="D797">
        <v>-0.70382280276312126</v>
      </c>
      <c r="E797">
        <v>0.28446250863223821</v>
      </c>
      <c r="F797">
        <v>-1.0395118082434205E-2</v>
      </c>
      <c r="G797">
        <v>0.36101068026745403</v>
      </c>
      <c r="H797">
        <v>-0.22949666835830157</v>
      </c>
      <c r="I797">
        <v>0.82523421595531909</v>
      </c>
      <c r="J797">
        <v>-0.64145214032276843</v>
      </c>
      <c r="K797">
        <v>-1.0086382059866916</v>
      </c>
      <c r="L797">
        <v>-1.4849388757827382</v>
      </c>
      <c r="M797">
        <v>1.2842280331366318</v>
      </c>
      <c r="P797" s="16">
        <f t="shared" si="38"/>
        <v>-4.4286176028896056E-3</v>
      </c>
      <c r="Q797" s="16">
        <f t="shared" si="39"/>
        <v>-4.4188257360975314E-3</v>
      </c>
    </row>
    <row r="798" spans="3:17" x14ac:dyDescent="0.55000000000000004">
      <c r="C798">
        <f t="shared" si="37"/>
        <v>792</v>
      </c>
      <c r="D798">
        <v>-0.23398451689423913</v>
      </c>
      <c r="E798">
        <v>1.0973521668495971</v>
      </c>
      <c r="F798">
        <v>1.3075649311874635</v>
      </c>
      <c r="G798">
        <v>-1.130243979386238</v>
      </c>
      <c r="H798">
        <v>0.70275640635996728</v>
      </c>
      <c r="I798">
        <v>0.13254344256416165</v>
      </c>
      <c r="J798">
        <v>-3.6482751914754717E-2</v>
      </c>
      <c r="K798">
        <v>-0.41569047662011172</v>
      </c>
      <c r="L798">
        <v>-1.1881438467946723</v>
      </c>
      <c r="M798">
        <v>-1.153718273648608</v>
      </c>
      <c r="P798" s="16">
        <f t="shared" si="38"/>
        <v>-3.5969869055973536E-4</v>
      </c>
      <c r="Q798" s="16">
        <f t="shared" si="39"/>
        <v>-3.5963400674154933E-4</v>
      </c>
    </row>
    <row r="799" spans="3:17" x14ac:dyDescent="0.55000000000000004">
      <c r="C799">
        <f t="shared" si="37"/>
        <v>793</v>
      </c>
      <c r="D799">
        <v>-6.2556059586394838E-3</v>
      </c>
      <c r="E799">
        <v>1.0391017356757057</v>
      </c>
      <c r="F799">
        <v>-0.20176907361368573</v>
      </c>
      <c r="G799">
        <v>0.59323618750146678</v>
      </c>
      <c r="H799">
        <v>-1.4458551496188412</v>
      </c>
      <c r="I799">
        <v>0.49748928959557581</v>
      </c>
      <c r="J799">
        <v>1.0684690826076972</v>
      </c>
      <c r="K799">
        <v>0.35383767030415131</v>
      </c>
      <c r="L799">
        <v>1.1350842701286328</v>
      </c>
      <c r="M799">
        <v>-1.4312526973172255</v>
      </c>
      <c r="P799" s="16">
        <f t="shared" si="38"/>
        <v>1.6124915299041958E-3</v>
      </c>
      <c r="Q799" s="16">
        <f t="shared" si="39"/>
        <v>1.6137922934340576E-3</v>
      </c>
    </row>
    <row r="800" spans="3:17" x14ac:dyDescent="0.55000000000000004">
      <c r="C800">
        <f t="shared" si="37"/>
        <v>794</v>
      </c>
      <c r="D800">
        <v>-0.19756372540245676</v>
      </c>
      <c r="E800">
        <v>0.48167089442987482</v>
      </c>
      <c r="F800">
        <v>-0.61014396515617375</v>
      </c>
      <c r="G800">
        <v>0.40857913483548208</v>
      </c>
      <c r="H800">
        <v>-1.6444774109803351</v>
      </c>
      <c r="I800">
        <v>-1.4818466223043432</v>
      </c>
      <c r="J800">
        <v>-1.0323011208146977</v>
      </c>
      <c r="K800">
        <v>-0.6183113507130068</v>
      </c>
      <c r="L800">
        <v>-2.2350564324771547</v>
      </c>
      <c r="M800">
        <v>0.96087422873306749</v>
      </c>
      <c r="P800" s="16">
        <f t="shared" si="38"/>
        <v>-4.428538398153865E-5</v>
      </c>
      <c r="Q800" s="16">
        <f t="shared" si="39"/>
        <v>-4.4284403398431316E-5</v>
      </c>
    </row>
    <row r="801" spans="3:17" x14ac:dyDescent="0.55000000000000004">
      <c r="C801">
        <f t="shared" si="37"/>
        <v>795</v>
      </c>
      <c r="D801">
        <v>-1.5538542076828421</v>
      </c>
      <c r="E801">
        <v>1.9585101745432891</v>
      </c>
      <c r="F801">
        <v>-0.28792614511703035</v>
      </c>
      <c r="G801">
        <v>-0.34404769880647457</v>
      </c>
      <c r="H801">
        <v>-0.57175417872111911</v>
      </c>
      <c r="I801">
        <v>1.5900906067082943</v>
      </c>
      <c r="J801">
        <v>0.74207072402874719</v>
      </c>
      <c r="K801">
        <v>0.96191109515770634</v>
      </c>
      <c r="L801">
        <v>-2.9038433102532877</v>
      </c>
      <c r="M801">
        <v>0.99905979888320673</v>
      </c>
      <c r="P801" s="16">
        <f t="shared" si="38"/>
        <v>-1.1790105509640153E-2</v>
      </c>
      <c r="Q801" s="16">
        <f t="shared" si="39"/>
        <v>-1.1720874562842432E-2</v>
      </c>
    </row>
    <row r="802" spans="3:17" x14ac:dyDescent="0.55000000000000004">
      <c r="C802">
        <f t="shared" ref="C802:C865" si="40">C801+1</f>
        <v>796</v>
      </c>
      <c r="D802">
        <v>0.33991671385622313</v>
      </c>
      <c r="E802">
        <v>0.80874964945470285</v>
      </c>
      <c r="F802">
        <v>-2.3679354698435819E-2</v>
      </c>
      <c r="G802">
        <v>0.75338415680532866</v>
      </c>
      <c r="H802">
        <v>-1.1568192327619564</v>
      </c>
      <c r="I802">
        <v>1.4236432483608297</v>
      </c>
      <c r="J802">
        <v>0.91502379714172521</v>
      </c>
      <c r="K802">
        <v>-0.51170673274536094</v>
      </c>
      <c r="L802">
        <v>1.4391057124736253</v>
      </c>
      <c r="M802">
        <v>7.0636344032400739E-2</v>
      </c>
      <c r="P802" s="16">
        <f t="shared" si="38"/>
        <v>4.6104317603708174E-3</v>
      </c>
      <c r="Q802" s="16">
        <f t="shared" si="39"/>
        <v>4.6210761530076638E-3</v>
      </c>
    </row>
    <row r="803" spans="3:17" x14ac:dyDescent="0.55000000000000004">
      <c r="C803">
        <f t="shared" si="40"/>
        <v>797</v>
      </c>
      <c r="D803">
        <v>-0.71143708688186058</v>
      </c>
      <c r="E803">
        <v>6.4518674153718036E-2</v>
      </c>
      <c r="F803">
        <v>0.60713767346867242</v>
      </c>
      <c r="G803">
        <v>-1.7335833064058956</v>
      </c>
      <c r="H803">
        <v>-1.2441454706389892</v>
      </c>
      <c r="I803">
        <v>0.91988503327219495</v>
      </c>
      <c r="J803">
        <v>-0.2807360371806521</v>
      </c>
      <c r="K803">
        <v>2.291340886687379</v>
      </c>
      <c r="L803">
        <v>0.84225551147506295</v>
      </c>
      <c r="M803">
        <v>-0.36184862551696934</v>
      </c>
      <c r="P803" s="16">
        <f t="shared" si="38"/>
        <v>-4.4945592376742123E-3</v>
      </c>
      <c r="Q803" s="16">
        <f t="shared" si="39"/>
        <v>-4.4844738217943991E-3</v>
      </c>
    </row>
    <row r="804" spans="3:17" x14ac:dyDescent="0.55000000000000004">
      <c r="C804">
        <f t="shared" si="40"/>
        <v>798</v>
      </c>
      <c r="D804">
        <v>1.7424400816883094</v>
      </c>
      <c r="E804">
        <v>-1.1465504029968538</v>
      </c>
      <c r="F804">
        <v>0.84596494506584985</v>
      </c>
      <c r="G804">
        <v>0.22175861438206382</v>
      </c>
      <c r="H804">
        <v>-0.88733921779861358</v>
      </c>
      <c r="I804">
        <v>0.16813247150623509</v>
      </c>
      <c r="J804">
        <v>-0.15372366006644572</v>
      </c>
      <c r="K804">
        <v>2.4277612863758513</v>
      </c>
      <c r="L804">
        <v>-0.68528000457155369</v>
      </c>
      <c r="M804">
        <v>2.0561992784227381</v>
      </c>
      <c r="P804" s="16">
        <f t="shared" si="38"/>
        <v>1.6756640419809749E-2</v>
      </c>
      <c r="Q804" s="16">
        <f t="shared" si="39"/>
        <v>1.6897820383813045E-2</v>
      </c>
    </row>
    <row r="805" spans="3:17" x14ac:dyDescent="0.55000000000000004">
      <c r="C805">
        <f t="shared" si="40"/>
        <v>799</v>
      </c>
      <c r="D805">
        <v>-1.9599872731987509</v>
      </c>
      <c r="E805">
        <v>0.88905472996457013</v>
      </c>
      <c r="F805">
        <v>5.9383288507246959E-2</v>
      </c>
      <c r="G805">
        <v>1.9650399511985088</v>
      </c>
      <c r="H805">
        <v>-0.23128749732226395</v>
      </c>
      <c r="I805">
        <v>-2.4887486916654011</v>
      </c>
      <c r="J805">
        <v>1.6079164682046012</v>
      </c>
      <c r="K805">
        <v>-1.8643314177395487</v>
      </c>
      <c r="L805">
        <v>1.5990546336929456</v>
      </c>
      <c r="M805">
        <v>-0.6573752738095423</v>
      </c>
      <c r="P805" s="16">
        <f t="shared" si="38"/>
        <v>-1.5307321030176419E-2</v>
      </c>
      <c r="Q805" s="16">
        <f t="shared" si="39"/>
        <v>-1.5190759497773043E-2</v>
      </c>
    </row>
    <row r="806" spans="3:17" x14ac:dyDescent="0.55000000000000004">
      <c r="C806">
        <f t="shared" si="40"/>
        <v>800</v>
      </c>
      <c r="D806">
        <v>-5.2757651971010552E-2</v>
      </c>
      <c r="E806">
        <v>-0.56631756813694667</v>
      </c>
      <c r="F806">
        <v>-1.8353770465672603</v>
      </c>
      <c r="G806">
        <v>-0.45358882926588173</v>
      </c>
      <c r="H806">
        <v>-0.22264558330753897</v>
      </c>
      <c r="I806">
        <v>0.12491132423805876</v>
      </c>
      <c r="J806">
        <v>0.49313246274497541</v>
      </c>
      <c r="K806">
        <v>0.20029298299793341</v>
      </c>
      <c r="L806">
        <v>0.83513222659036102</v>
      </c>
      <c r="M806">
        <v>8.4197158640467409E-2</v>
      </c>
      <c r="P806" s="16">
        <f t="shared" si="38"/>
        <v>1.209771998157534E-3</v>
      </c>
      <c r="Q806" s="16">
        <f t="shared" si="39"/>
        <v>1.2105040674839085E-3</v>
      </c>
    </row>
    <row r="807" spans="3:17" x14ac:dyDescent="0.55000000000000004">
      <c r="C807">
        <f t="shared" si="40"/>
        <v>801</v>
      </c>
      <c r="D807">
        <v>1.4146126696467058</v>
      </c>
      <c r="E807">
        <v>-1.1379676944852015</v>
      </c>
      <c r="F807">
        <v>-1.4789232138966057</v>
      </c>
      <c r="G807">
        <v>0.47712272926126215</v>
      </c>
      <c r="H807">
        <v>-1.2785022859652087</v>
      </c>
      <c r="I807">
        <v>0.45171213606689486</v>
      </c>
      <c r="J807">
        <v>0.52839302926879794</v>
      </c>
      <c r="K807">
        <v>-0.89484356661738373</v>
      </c>
      <c r="L807">
        <v>0.34646926826330554</v>
      </c>
      <c r="M807">
        <v>-2.1200913593652841</v>
      </c>
      <c r="P807" s="16">
        <f t="shared" si="38"/>
        <v>1.3917571750960376E-2</v>
      </c>
      <c r="Q807" s="16">
        <f t="shared" si="39"/>
        <v>1.4014872023177194E-2</v>
      </c>
    </row>
    <row r="808" spans="3:17" x14ac:dyDescent="0.55000000000000004">
      <c r="C808">
        <f t="shared" si="40"/>
        <v>802</v>
      </c>
      <c r="D808">
        <v>0.62454599772611441</v>
      </c>
      <c r="E808">
        <v>1.3605656255392802</v>
      </c>
      <c r="F808">
        <v>0.28156233783273688</v>
      </c>
      <c r="G808">
        <v>7.0903695387991017E-2</v>
      </c>
      <c r="H808">
        <v>0.52660620007439762</v>
      </c>
      <c r="I808">
        <v>-0.55808267702647663</v>
      </c>
      <c r="J808">
        <v>-0.71848402568999559</v>
      </c>
      <c r="K808">
        <v>-0.66021275178619587</v>
      </c>
      <c r="L808">
        <v>0.11188984190168401</v>
      </c>
      <c r="M808">
        <v>-0.14408484911296771</v>
      </c>
      <c r="P808" s="16">
        <f t="shared" si="38"/>
        <v>7.0753936652937994E-3</v>
      </c>
      <c r="Q808" s="16">
        <f t="shared" si="39"/>
        <v>7.1004834014005702E-3</v>
      </c>
    </row>
    <row r="809" spans="3:17" x14ac:dyDescent="0.55000000000000004">
      <c r="C809">
        <f t="shared" si="40"/>
        <v>803</v>
      </c>
      <c r="D809">
        <v>0.3198527886486659</v>
      </c>
      <c r="E809">
        <v>1.1174801902787159</v>
      </c>
      <c r="F809">
        <v>1.2040476396244026</v>
      </c>
      <c r="G809">
        <v>-4.5926891798867327E-3</v>
      </c>
      <c r="H809">
        <v>-0.45624487514294565</v>
      </c>
      <c r="I809">
        <v>1.0470207112266183</v>
      </c>
      <c r="J809">
        <v>-1.183562891818525</v>
      </c>
      <c r="K809">
        <v>-8.7620329194071089E-2</v>
      </c>
      <c r="L809">
        <v>-0.60149975495332941</v>
      </c>
      <c r="M809">
        <v>-0.14757220502645638</v>
      </c>
      <c r="P809" s="16">
        <f t="shared" si="38"/>
        <v>4.4366730710770621E-3</v>
      </c>
      <c r="Q809" s="16">
        <f t="shared" si="39"/>
        <v>4.4465296765012763E-3</v>
      </c>
    </row>
    <row r="810" spans="3:17" x14ac:dyDescent="0.55000000000000004">
      <c r="C810">
        <f t="shared" si="40"/>
        <v>804</v>
      </c>
      <c r="D810">
        <v>0.21178621205610698</v>
      </c>
      <c r="E810">
        <v>0.77042847506142342</v>
      </c>
      <c r="F810">
        <v>1.3723914829210968</v>
      </c>
      <c r="G810">
        <v>0.34182889493783619</v>
      </c>
      <c r="H810">
        <v>9.2600067714461408E-3</v>
      </c>
      <c r="I810">
        <v>-2.5216830152273748E-2</v>
      </c>
      <c r="J810">
        <v>-0.76986360888239735</v>
      </c>
      <c r="K810">
        <v>0.44087411980453572</v>
      </c>
      <c r="L810">
        <v>0.99550737435254066</v>
      </c>
      <c r="M810">
        <v>0.90926666826706015</v>
      </c>
      <c r="P810" s="16">
        <f t="shared" si="38"/>
        <v>3.5007890647853345E-3</v>
      </c>
      <c r="Q810" s="16">
        <f t="shared" si="39"/>
        <v>3.5069239837535182E-3</v>
      </c>
    </row>
    <row r="811" spans="3:17" x14ac:dyDescent="0.55000000000000004">
      <c r="C811">
        <f t="shared" si="40"/>
        <v>805</v>
      </c>
      <c r="D811">
        <v>-0.14799528261077594</v>
      </c>
      <c r="E811">
        <v>0.64620659456491536</v>
      </c>
      <c r="F811">
        <v>1.007566813182845</v>
      </c>
      <c r="G811">
        <v>-0.46026033923747273</v>
      </c>
      <c r="H811">
        <v>0.58376104716885291</v>
      </c>
      <c r="I811">
        <v>-0.48786817712467556</v>
      </c>
      <c r="J811">
        <v>-1.9771862880360929</v>
      </c>
      <c r="K811">
        <v>-1.5622203208428842</v>
      </c>
      <c r="L811">
        <v>0.49745068322852459</v>
      </c>
      <c r="M811">
        <v>-1.0145994360994497</v>
      </c>
      <c r="P811" s="16">
        <f t="shared" si="38"/>
        <v>3.8498992285477358E-4</v>
      </c>
      <c r="Q811" s="16">
        <f t="shared" si="39"/>
        <v>3.8506404098637148E-4</v>
      </c>
    </row>
    <row r="812" spans="3:17" x14ac:dyDescent="0.55000000000000004">
      <c r="C812">
        <f t="shared" si="40"/>
        <v>806</v>
      </c>
      <c r="D812">
        <v>0.82213372633346538</v>
      </c>
      <c r="E812">
        <v>-1.3081263879933622</v>
      </c>
      <c r="F812">
        <v>2.5109433377207693</v>
      </c>
      <c r="G812">
        <v>-1.0510760264035695</v>
      </c>
      <c r="H812">
        <v>-0.92816476620179666</v>
      </c>
      <c r="I812">
        <v>-0.27199567032603772</v>
      </c>
      <c r="J812">
        <v>-1.5637959261605385</v>
      </c>
      <c r="K812">
        <v>-0.10866291465078516</v>
      </c>
      <c r="L812">
        <v>1.3506537860009065</v>
      </c>
      <c r="M812">
        <v>-0.34391746990901928</v>
      </c>
      <c r="P812" s="16">
        <f t="shared" si="38"/>
        <v>8.7865535897941102E-3</v>
      </c>
      <c r="Q812" s="16">
        <f t="shared" si="39"/>
        <v>8.8252686593903729E-3</v>
      </c>
    </row>
    <row r="813" spans="3:17" x14ac:dyDescent="0.55000000000000004">
      <c r="C813">
        <f t="shared" si="40"/>
        <v>807</v>
      </c>
      <c r="D813">
        <v>-0.55351838142793997</v>
      </c>
      <c r="E813">
        <v>1.1890501079218683</v>
      </c>
      <c r="F813">
        <v>0.98772435898691546</v>
      </c>
      <c r="G813">
        <v>1.0783057511534939</v>
      </c>
      <c r="H813">
        <v>-0.17181345968034575</v>
      </c>
      <c r="I813">
        <v>-0.3169872527030978</v>
      </c>
      <c r="J813">
        <v>-1.0634966564219024</v>
      </c>
      <c r="K813">
        <v>-0.44366235817254646</v>
      </c>
      <c r="L813">
        <v>-0.74426617512270143</v>
      </c>
      <c r="M813">
        <v>1.0155217583475873</v>
      </c>
      <c r="P813" s="16">
        <f t="shared" si="38"/>
        <v>-3.1269431311157381E-3</v>
      </c>
      <c r="Q813" s="16">
        <f t="shared" si="39"/>
        <v>-3.1220593362188964E-3</v>
      </c>
    </row>
    <row r="814" spans="3:17" x14ac:dyDescent="0.55000000000000004">
      <c r="C814">
        <f t="shared" si="40"/>
        <v>808</v>
      </c>
      <c r="D814">
        <v>-0.5322193992284362</v>
      </c>
      <c r="E814">
        <v>0.70123587898934892</v>
      </c>
      <c r="F814">
        <v>0.66545621064611293</v>
      </c>
      <c r="G814">
        <v>0.27353840522601708</v>
      </c>
      <c r="H814">
        <v>0.25823297133635642</v>
      </c>
      <c r="I814">
        <v>1.080536865462659</v>
      </c>
      <c r="J814">
        <v>-0.78816871773825603</v>
      </c>
      <c r="K814">
        <v>-0.86311780668798543</v>
      </c>
      <c r="L814">
        <v>0.97737504787717133</v>
      </c>
      <c r="M814">
        <v>0.3706286431190044</v>
      </c>
      <c r="P814" s="16">
        <f t="shared" si="38"/>
        <v>-2.9424885345205104E-3</v>
      </c>
      <c r="Q814" s="16">
        <f t="shared" si="39"/>
        <v>-2.9381636581389259E-3</v>
      </c>
    </row>
    <row r="815" spans="3:17" x14ac:dyDescent="0.55000000000000004">
      <c r="C815">
        <f t="shared" si="40"/>
        <v>809</v>
      </c>
      <c r="D815">
        <v>1.6552533932916276</v>
      </c>
      <c r="E815">
        <v>0.50823871522898778</v>
      </c>
      <c r="F815">
        <v>1.2918878180338917</v>
      </c>
      <c r="G815">
        <v>0.36389202233286977</v>
      </c>
      <c r="H815">
        <v>0.65480196374361832</v>
      </c>
      <c r="I815">
        <v>0.81169566151252026</v>
      </c>
      <c r="J815">
        <v>-0.61698133992559079</v>
      </c>
      <c r="K815">
        <v>2.2108103859463886</v>
      </c>
      <c r="L815">
        <v>0.36117423627559997</v>
      </c>
      <c r="M815">
        <v>-1.4055887794694792</v>
      </c>
      <c r="P815" s="16">
        <f t="shared" si="38"/>
        <v>1.6001581549576104E-2</v>
      </c>
      <c r="Q815" s="16">
        <f t="shared" si="39"/>
        <v>1.6130292465257323E-2</v>
      </c>
    </row>
    <row r="816" spans="3:17" x14ac:dyDescent="0.55000000000000004">
      <c r="C816">
        <f t="shared" si="40"/>
        <v>810</v>
      </c>
      <c r="D816">
        <v>0.59313856633731477</v>
      </c>
      <c r="E816">
        <v>1.074564818497429</v>
      </c>
      <c r="F816">
        <v>0.30159545907153129</v>
      </c>
      <c r="G816">
        <v>-1.24699097791208</v>
      </c>
      <c r="H816">
        <v>1.2681765682411719</v>
      </c>
      <c r="I816">
        <v>0.9338718800718151</v>
      </c>
      <c r="J816">
        <v>-0.7328076755020585</v>
      </c>
      <c r="K816">
        <v>-1.5307303697133841</v>
      </c>
      <c r="L816">
        <v>0.96443097956267343</v>
      </c>
      <c r="M816">
        <v>0.17654692421649537</v>
      </c>
      <c r="P816" s="16">
        <f t="shared" si="38"/>
        <v>6.8033973307906268E-3</v>
      </c>
      <c r="Q816" s="16">
        <f t="shared" si="39"/>
        <v>6.826593011718618E-3</v>
      </c>
    </row>
    <row r="817" spans="3:17" x14ac:dyDescent="0.55000000000000004">
      <c r="C817">
        <f t="shared" si="40"/>
        <v>811</v>
      </c>
      <c r="D817">
        <v>-1.7935946451287168</v>
      </c>
      <c r="E817">
        <v>0.20642478693248834</v>
      </c>
      <c r="F817">
        <v>-1.1901337247201877</v>
      </c>
      <c r="G817">
        <v>0.17994232092729473</v>
      </c>
      <c r="H817">
        <v>4.0972663846294291E-2</v>
      </c>
      <c r="I817">
        <v>-0.69244918427103219</v>
      </c>
      <c r="J817">
        <v>0.42464285907044569</v>
      </c>
      <c r="K817">
        <v>0.33522111192093634</v>
      </c>
      <c r="L817">
        <v>0.11311274317709863</v>
      </c>
      <c r="M817">
        <v>0.49335959452577577</v>
      </c>
      <c r="P817" s="16">
        <f t="shared" si="38"/>
        <v>-1.3866318601065368E-2</v>
      </c>
      <c r="Q817" s="16">
        <f t="shared" si="39"/>
        <v>-1.3770624026407607E-2</v>
      </c>
    </row>
    <row r="818" spans="3:17" x14ac:dyDescent="0.55000000000000004">
      <c r="C818">
        <f t="shared" si="40"/>
        <v>812</v>
      </c>
      <c r="D818">
        <v>-0.14136353205186414</v>
      </c>
      <c r="E818">
        <v>0.39029615305066806</v>
      </c>
      <c r="F818">
        <v>0.31485723867856646</v>
      </c>
      <c r="G818">
        <v>0.21597157960066701</v>
      </c>
      <c r="H818">
        <v>0.29454184291909935</v>
      </c>
      <c r="I818">
        <v>1.2140223419692622</v>
      </c>
      <c r="J818">
        <v>0.97565344844269331</v>
      </c>
      <c r="K818">
        <v>-0.40157992093209022</v>
      </c>
      <c r="L818">
        <v>0.74964532069109746</v>
      </c>
      <c r="M818">
        <v>-0.95632272030932597</v>
      </c>
      <c r="P818" s="16">
        <f t="shared" si="38"/>
        <v>4.4242256741056627E-4</v>
      </c>
      <c r="Q818" s="16">
        <f t="shared" si="39"/>
        <v>4.4252045070947155E-4</v>
      </c>
    </row>
    <row r="819" spans="3:17" x14ac:dyDescent="0.55000000000000004">
      <c r="C819">
        <f t="shared" si="40"/>
        <v>813</v>
      </c>
      <c r="D819">
        <v>-0.47934521636207633</v>
      </c>
      <c r="E819">
        <v>1.4652062633993157</v>
      </c>
      <c r="F819">
        <v>8.8769006032266534E-2</v>
      </c>
      <c r="G819">
        <v>-0.6218029752880716</v>
      </c>
      <c r="H819">
        <v>-0.83941603996580849</v>
      </c>
      <c r="I819">
        <v>1.6431061917284788</v>
      </c>
      <c r="J819">
        <v>0.92336424777748727</v>
      </c>
      <c r="K819">
        <v>2.2720839916789828</v>
      </c>
      <c r="L819">
        <v>-0.81130786983293812</v>
      </c>
      <c r="M819">
        <v>0.19093541970047948</v>
      </c>
      <c r="P819" s="16">
        <f t="shared" si="38"/>
        <v>-2.4845846788543952E-3</v>
      </c>
      <c r="Q819" s="16">
        <f t="shared" si="39"/>
        <v>-2.4815006530444217E-3</v>
      </c>
    </row>
    <row r="820" spans="3:17" x14ac:dyDescent="0.55000000000000004">
      <c r="C820">
        <f t="shared" si="40"/>
        <v>814</v>
      </c>
      <c r="D820">
        <v>0.33316978381925078</v>
      </c>
      <c r="E820">
        <v>-0.33496819745059808</v>
      </c>
      <c r="F820">
        <v>0.13002167549017296</v>
      </c>
      <c r="G820">
        <v>-1.6585908449651448</v>
      </c>
      <c r="H820">
        <v>-1.9553484935521621</v>
      </c>
      <c r="I820">
        <v>1.0104288088360802</v>
      </c>
      <c r="J820">
        <v>2.7039695858103335E-3</v>
      </c>
      <c r="K820">
        <v>-0.66088078084402846</v>
      </c>
      <c r="L820">
        <v>0.14868080277813864</v>
      </c>
      <c r="M820">
        <v>1.2243218693301694E-2</v>
      </c>
      <c r="P820" s="16">
        <f t="shared" si="38"/>
        <v>4.5520016322750743E-3</v>
      </c>
      <c r="Q820" s="16">
        <f t="shared" si="39"/>
        <v>4.5623777297354451E-3</v>
      </c>
    </row>
    <row r="821" spans="3:17" x14ac:dyDescent="0.55000000000000004">
      <c r="C821">
        <f t="shared" si="40"/>
        <v>815</v>
      </c>
      <c r="D821">
        <v>-1.5094686397070149</v>
      </c>
      <c r="E821">
        <v>1.1473922704017139</v>
      </c>
      <c r="F821">
        <v>0.45393704811075797</v>
      </c>
      <c r="G821">
        <v>0.9895639859635893</v>
      </c>
      <c r="H821">
        <v>-7.2292418285174881E-2</v>
      </c>
      <c r="I821">
        <v>0.20829924850746989</v>
      </c>
      <c r="J821">
        <v>-0.86642158013126236</v>
      </c>
      <c r="K821">
        <v>-0.83565034017062334</v>
      </c>
      <c r="L821">
        <v>0.39847560198569537</v>
      </c>
      <c r="M821">
        <v>-1.4818782731436027</v>
      </c>
      <c r="P821" s="16">
        <f t="shared" si="38"/>
        <v>-1.140571521535548E-2</v>
      </c>
      <c r="Q821" s="16">
        <f t="shared" si="39"/>
        <v>-1.1340916637589293E-2</v>
      </c>
    </row>
    <row r="822" spans="3:17" x14ac:dyDescent="0.55000000000000004">
      <c r="C822">
        <f t="shared" si="40"/>
        <v>816</v>
      </c>
      <c r="D822">
        <v>1.1747873370528905</v>
      </c>
      <c r="E822">
        <v>-6.0662532692310388E-2</v>
      </c>
      <c r="F822">
        <v>-0.10254150827069036</v>
      </c>
      <c r="G822">
        <v>7.9481954530126311E-2</v>
      </c>
      <c r="H822">
        <v>-0.75413309521208982</v>
      </c>
      <c r="I822">
        <v>-1.57754317849113</v>
      </c>
      <c r="J822">
        <v>-0.81085067220422236</v>
      </c>
      <c r="K822">
        <v>-0.72831370620799019</v>
      </c>
      <c r="L822">
        <v>2.3319419305353434E-2</v>
      </c>
      <c r="M822">
        <v>-0.31933471375466327</v>
      </c>
      <c r="P822" s="16">
        <f t="shared" si="38"/>
        <v>1.1840623445987413E-2</v>
      </c>
      <c r="Q822" s="16">
        <f t="shared" si="39"/>
        <v>1.1911001125350262E-2</v>
      </c>
    </row>
    <row r="823" spans="3:17" x14ac:dyDescent="0.55000000000000004">
      <c r="C823">
        <f t="shared" si="40"/>
        <v>817</v>
      </c>
      <c r="D823">
        <v>-1.4914054715836123</v>
      </c>
      <c r="E823">
        <v>-0.91776030180001944</v>
      </c>
      <c r="F823">
        <v>-0.67996635864024535</v>
      </c>
      <c r="G823">
        <v>0.99866297291537576</v>
      </c>
      <c r="H823">
        <v>-0.14033725751439602</v>
      </c>
      <c r="I823">
        <v>0.55185109721471504</v>
      </c>
      <c r="J823">
        <v>-1.1932125302288097</v>
      </c>
      <c r="K823">
        <v>-0.14185862481433653</v>
      </c>
      <c r="L823">
        <v>0.6385107521033988</v>
      </c>
      <c r="M823">
        <v>-1.7986379744346259</v>
      </c>
      <c r="P823" s="16">
        <f t="shared" si="38"/>
        <v>-1.1249283590678521E-2</v>
      </c>
      <c r="Q823" s="16">
        <f t="shared" si="39"/>
        <v>-1.11862469936308E-2</v>
      </c>
    </row>
    <row r="824" spans="3:17" x14ac:dyDescent="0.55000000000000004">
      <c r="C824">
        <f t="shared" si="40"/>
        <v>818</v>
      </c>
      <c r="D824">
        <v>-0.71530406857966089</v>
      </c>
      <c r="E824">
        <v>-0.64338272318359668</v>
      </c>
      <c r="F824">
        <v>-0.75136406846744874</v>
      </c>
      <c r="G824">
        <v>0.27580770166248658</v>
      </c>
      <c r="H824">
        <v>-0.19608276981227221</v>
      </c>
      <c r="I824">
        <v>0.23544910616474293</v>
      </c>
      <c r="J824">
        <v>-0.17019124850577072</v>
      </c>
      <c r="K824">
        <v>-0.30100710952621224</v>
      </c>
      <c r="L824">
        <v>-0.8534150053109314</v>
      </c>
      <c r="M824">
        <v>-2.3299538290728736</v>
      </c>
      <c r="P824" s="16">
        <f t="shared" si="38"/>
        <v>-4.5280482815368579E-3</v>
      </c>
      <c r="Q824" s="16">
        <f t="shared" si="39"/>
        <v>-4.5178121266794546E-3</v>
      </c>
    </row>
    <row r="825" spans="3:17" x14ac:dyDescent="0.55000000000000004">
      <c r="C825">
        <f t="shared" si="40"/>
        <v>819</v>
      </c>
      <c r="D825">
        <v>0.91827638316060567</v>
      </c>
      <c r="E825">
        <v>0.98697683967256922</v>
      </c>
      <c r="F825">
        <v>-1.3641511440385481</v>
      </c>
      <c r="G825">
        <v>0.68697012779283995</v>
      </c>
      <c r="H825">
        <v>-0.70546045747728381</v>
      </c>
      <c r="I825">
        <v>-1.7126296347422298</v>
      </c>
      <c r="J825">
        <v>0.90465266829548396</v>
      </c>
      <c r="K825">
        <v>-0.39932651797892482</v>
      </c>
      <c r="L825">
        <v>0.80273831871671908</v>
      </c>
      <c r="M825">
        <v>0.1367924100544996</v>
      </c>
      <c r="P825" s="16">
        <f t="shared" si="38"/>
        <v>9.6191734217904393E-3</v>
      </c>
      <c r="Q825" s="16">
        <f t="shared" si="39"/>
        <v>9.6655863691441635E-3</v>
      </c>
    </row>
    <row r="826" spans="3:17" x14ac:dyDescent="0.55000000000000004">
      <c r="C826">
        <f t="shared" si="40"/>
        <v>820</v>
      </c>
      <c r="D826">
        <v>-1.60916374791429</v>
      </c>
      <c r="E826">
        <v>0.31027651082079566</v>
      </c>
      <c r="F826">
        <v>-1.0747776359781458</v>
      </c>
      <c r="G826">
        <v>8.110151601938996E-2</v>
      </c>
      <c r="H826">
        <v>0.44900020332973101</v>
      </c>
      <c r="I826">
        <v>-2.3564930715249361E-2</v>
      </c>
      <c r="J826">
        <v>-0.55366069410818197</v>
      </c>
      <c r="K826">
        <v>1.7895855170759492</v>
      </c>
      <c r="L826">
        <v>-1.1272675828987542</v>
      </c>
      <c r="M826">
        <v>-0.55303532649972842</v>
      </c>
      <c r="P826" s="16">
        <f t="shared" si="38"/>
        <v>-1.2269100178760867E-2</v>
      </c>
      <c r="Q826" s="16">
        <f t="shared" si="39"/>
        <v>-1.2194141640277767E-2</v>
      </c>
    </row>
    <row r="827" spans="3:17" x14ac:dyDescent="0.55000000000000004">
      <c r="C827">
        <f t="shared" si="40"/>
        <v>821</v>
      </c>
      <c r="D827">
        <v>1.0461561188190347</v>
      </c>
      <c r="E827">
        <v>0.49477057924538853</v>
      </c>
      <c r="F827">
        <v>0.10011091359209569</v>
      </c>
      <c r="G827">
        <v>-0.47491884395291989</v>
      </c>
      <c r="H827">
        <v>-1.0478919120675336</v>
      </c>
      <c r="I827">
        <v>0.86103367600497804</v>
      </c>
      <c r="J827">
        <v>-0.66162230621711604</v>
      </c>
      <c r="K827">
        <v>-0.6695463786921696</v>
      </c>
      <c r="L827">
        <v>1.771355562621957</v>
      </c>
      <c r="M827">
        <v>-1.0471344628262413</v>
      </c>
      <c r="P827" s="16">
        <f t="shared" si="38"/>
        <v>1.0726644418884821E-2</v>
      </c>
      <c r="Q827" s="16">
        <f t="shared" si="39"/>
        <v>1.0784381124834708E-2</v>
      </c>
    </row>
    <row r="828" spans="3:17" x14ac:dyDescent="0.55000000000000004">
      <c r="C828">
        <f t="shared" si="40"/>
        <v>822</v>
      </c>
      <c r="D828">
        <v>0.95949260752454901</v>
      </c>
      <c r="E828">
        <v>-5.2442527807676928E-2</v>
      </c>
      <c r="F828">
        <v>-0.55699260049485599</v>
      </c>
      <c r="G828">
        <v>0.40628239434115065</v>
      </c>
      <c r="H828">
        <v>-1.5194478704918208</v>
      </c>
      <c r="I828">
        <v>-0.51634960238011796</v>
      </c>
      <c r="J828">
        <v>0.78721249456858988</v>
      </c>
      <c r="K828">
        <v>0.22297172631390239</v>
      </c>
      <c r="L828">
        <v>0.60470387975594053</v>
      </c>
      <c r="M828">
        <v>-0.2176663866436466</v>
      </c>
      <c r="P828" s="16">
        <f t="shared" si="38"/>
        <v>9.9761163952629805E-3</v>
      </c>
      <c r="Q828" s="16">
        <f t="shared" si="39"/>
        <v>1.0026043733290191E-2</v>
      </c>
    </row>
    <row r="829" spans="3:17" x14ac:dyDescent="0.55000000000000004">
      <c r="C829">
        <f t="shared" si="40"/>
        <v>823</v>
      </c>
      <c r="D829">
        <v>-0.75054352838414529</v>
      </c>
      <c r="E829">
        <v>-0.69246136024657079</v>
      </c>
      <c r="F829">
        <v>0.45969758514979087</v>
      </c>
      <c r="G829">
        <v>-0.25278931442834357</v>
      </c>
      <c r="H829">
        <v>-0.8679747774633596</v>
      </c>
      <c r="I829">
        <v>0.84338242302608357</v>
      </c>
      <c r="J829">
        <v>0.32405146001933294</v>
      </c>
      <c r="K829">
        <v>0.29217868266809716</v>
      </c>
      <c r="L829">
        <v>0.19094270150889747</v>
      </c>
      <c r="M829">
        <v>0.76380447371298965</v>
      </c>
      <c r="P829" s="16">
        <f t="shared" si="38"/>
        <v>-4.833230955600099E-3</v>
      </c>
      <c r="Q829" s="16">
        <f t="shared" si="39"/>
        <v>-4.8215696896266591E-3</v>
      </c>
    </row>
    <row r="830" spans="3:17" x14ac:dyDescent="0.55000000000000004">
      <c r="C830">
        <f t="shared" si="40"/>
        <v>824</v>
      </c>
      <c r="D830">
        <v>0.23833019459667171</v>
      </c>
      <c r="E830">
        <v>0.5684951946761303</v>
      </c>
      <c r="F830">
        <v>-0.50729419033876544</v>
      </c>
      <c r="G830">
        <v>0.17641516161744661</v>
      </c>
      <c r="H830">
        <v>-1.1396751543478278</v>
      </c>
      <c r="I830">
        <v>0.72410828470406197</v>
      </c>
      <c r="J830">
        <v>2.3034446099765749</v>
      </c>
      <c r="K830">
        <v>0.72247548790891059</v>
      </c>
      <c r="L830">
        <v>0.60290547621827584</v>
      </c>
      <c r="M830">
        <v>-0.87563984595975708</v>
      </c>
      <c r="P830" s="16">
        <f t="shared" si="38"/>
        <v>3.7306666967627305E-3</v>
      </c>
      <c r="Q830" s="16">
        <f t="shared" si="39"/>
        <v>3.7376342956658704E-3</v>
      </c>
    </row>
    <row r="831" spans="3:17" x14ac:dyDescent="0.55000000000000004">
      <c r="C831">
        <f t="shared" si="40"/>
        <v>825</v>
      </c>
      <c r="D831">
        <v>-0.11546748793811147</v>
      </c>
      <c r="E831">
        <v>1.0545190271684841</v>
      </c>
      <c r="F831">
        <v>0.56438237122871193</v>
      </c>
      <c r="G831">
        <v>9.4775818081457019E-2</v>
      </c>
      <c r="H831">
        <v>0.12077481841413108</v>
      </c>
      <c r="I831">
        <v>-0.33967042064239256</v>
      </c>
      <c r="J831">
        <v>-0.57839994037784004</v>
      </c>
      <c r="K831">
        <v>1.7744211128454195</v>
      </c>
      <c r="L831">
        <v>0.52787601724553557</v>
      </c>
      <c r="M831">
        <v>0.92975897426401677</v>
      </c>
      <c r="P831" s="16">
        <f t="shared" si="38"/>
        <v>6.6668888801088913E-4</v>
      </c>
      <c r="Q831" s="16">
        <f t="shared" si="39"/>
        <v>6.6691117444350745E-4</v>
      </c>
    </row>
    <row r="832" spans="3:17" x14ac:dyDescent="0.55000000000000004">
      <c r="C832">
        <f t="shared" si="40"/>
        <v>826</v>
      </c>
      <c r="D832">
        <v>1.966803904985355</v>
      </c>
      <c r="E832">
        <v>0.52859607772773409</v>
      </c>
      <c r="F832">
        <v>-0.29482989520702463</v>
      </c>
      <c r="G832">
        <v>1.995786314615148</v>
      </c>
      <c r="H832">
        <v>-0.63206064427820863</v>
      </c>
      <c r="I832">
        <v>-0.98210464618860494</v>
      </c>
      <c r="J832">
        <v>1.6677225722908713</v>
      </c>
      <c r="K832">
        <v>0.85067106716216889</v>
      </c>
      <c r="L832">
        <v>0.28184256959838155</v>
      </c>
      <c r="M832">
        <v>0.83642903858855444</v>
      </c>
      <c r="P832" s="16">
        <f t="shared" si="38"/>
        <v>1.8699688126464192E-2</v>
      </c>
      <c r="Q832" s="16">
        <f t="shared" si="39"/>
        <v>1.8875622221018684E-2</v>
      </c>
    </row>
    <row r="833" spans="3:17" x14ac:dyDescent="0.55000000000000004">
      <c r="C833">
        <f t="shared" si="40"/>
        <v>827</v>
      </c>
      <c r="D833">
        <v>-0.40761614305342331</v>
      </c>
      <c r="E833">
        <v>-0.55143441585004804</v>
      </c>
      <c r="F833">
        <v>0.68856503467413854</v>
      </c>
      <c r="G833">
        <v>-0.48105901179227356</v>
      </c>
      <c r="H833">
        <v>0.46876342885970801</v>
      </c>
      <c r="I833">
        <v>0.11824679041756546</v>
      </c>
      <c r="J833">
        <v>-1.819155679674175</v>
      </c>
      <c r="K833">
        <v>-6.8320221490804009E-2</v>
      </c>
      <c r="L833">
        <v>-0.80085246143179756</v>
      </c>
      <c r="M833">
        <v>0.94354631787585186</v>
      </c>
      <c r="P833" s="16">
        <f t="shared" si="38"/>
        <v>-1.8633926821022969E-3</v>
      </c>
      <c r="Q833" s="16">
        <f t="shared" si="39"/>
        <v>-1.8616576438116317E-3</v>
      </c>
    </row>
    <row r="834" spans="3:17" x14ac:dyDescent="0.55000000000000004">
      <c r="C834">
        <f t="shared" si="40"/>
        <v>828</v>
      </c>
      <c r="D834">
        <v>1.4633701312043836</v>
      </c>
      <c r="E834">
        <v>-0.317303197019489</v>
      </c>
      <c r="F834">
        <v>1.6346407415322317</v>
      </c>
      <c r="G834">
        <v>-1.2389493221778995</v>
      </c>
      <c r="H834">
        <v>1.4106747426362369</v>
      </c>
      <c r="I834">
        <v>0.44037089127247941</v>
      </c>
      <c r="J834">
        <v>-0.39505461890054999</v>
      </c>
      <c r="K834">
        <v>0.12170267080547748</v>
      </c>
      <c r="L834">
        <v>0.22070137491677472</v>
      </c>
      <c r="M834">
        <v>-0.11335953295925613</v>
      </c>
      <c r="P834" s="16">
        <f t="shared" si="38"/>
        <v>1.4339823754290297E-2</v>
      </c>
      <c r="Q834" s="16">
        <f t="shared" si="39"/>
        <v>1.4443132244800427E-2</v>
      </c>
    </row>
    <row r="835" spans="3:17" x14ac:dyDescent="0.55000000000000004">
      <c r="C835">
        <f t="shared" si="40"/>
        <v>829</v>
      </c>
      <c r="D835">
        <v>-0.73181706084757037</v>
      </c>
      <c r="E835">
        <v>2.4447632864241093</v>
      </c>
      <c r="F835">
        <v>0.31489831838312921</v>
      </c>
      <c r="G835">
        <v>-0.28726806781785191</v>
      </c>
      <c r="H835">
        <v>2.6985661145326783E-2</v>
      </c>
      <c r="I835">
        <v>-1.6462321230689188</v>
      </c>
      <c r="J835">
        <v>2.0952208110530997</v>
      </c>
      <c r="K835">
        <v>0.71057889404828156</v>
      </c>
      <c r="L835">
        <v>-0.52027716856995443</v>
      </c>
      <c r="M835">
        <v>1.2069864467092279</v>
      </c>
      <c r="P835" s="16">
        <f t="shared" si="38"/>
        <v>-4.6710549895019144E-3</v>
      </c>
      <c r="Q835" s="16">
        <f t="shared" si="39"/>
        <v>-4.6601625784277179E-3</v>
      </c>
    </row>
    <row r="836" spans="3:17" x14ac:dyDescent="0.55000000000000004">
      <c r="C836">
        <f t="shared" si="40"/>
        <v>830</v>
      </c>
      <c r="D836">
        <v>0.48995109422793237</v>
      </c>
      <c r="E836">
        <v>0.32168680435292168</v>
      </c>
      <c r="F836">
        <v>1.1117479542386091</v>
      </c>
      <c r="G836">
        <v>0.21352744839355944</v>
      </c>
      <c r="H836">
        <v>-1.1338138224989545</v>
      </c>
      <c r="I836">
        <v>4.4715009065390186E-2</v>
      </c>
      <c r="J836">
        <v>0.17283345656434318</v>
      </c>
      <c r="K836">
        <v>-0.16734346411516968</v>
      </c>
      <c r="L836">
        <v>1.15430688588421</v>
      </c>
      <c r="M836">
        <v>0.96280930298580492</v>
      </c>
      <c r="P836" s="16">
        <f t="shared" si="38"/>
        <v>5.9097676088003927E-3</v>
      </c>
      <c r="Q836" s="16">
        <f t="shared" si="39"/>
        <v>5.9272647363999287E-3</v>
      </c>
    </row>
    <row r="837" spans="3:17" x14ac:dyDescent="0.55000000000000004">
      <c r="C837">
        <f t="shared" si="40"/>
        <v>831</v>
      </c>
      <c r="D837">
        <v>-0.8115067484106776</v>
      </c>
      <c r="E837">
        <v>-0.4284639259331236</v>
      </c>
      <c r="F837">
        <v>-1.5194872270998003</v>
      </c>
      <c r="G837">
        <v>-0.98468354864179952</v>
      </c>
      <c r="H837">
        <v>-1.466599073671494</v>
      </c>
      <c r="I837">
        <v>-0.84634572034929267</v>
      </c>
      <c r="J837">
        <v>-0.17299546979035649</v>
      </c>
      <c r="K837">
        <v>-0.85919215942163463</v>
      </c>
      <c r="L837">
        <v>2.2943441969037024</v>
      </c>
      <c r="M837">
        <v>-0.13593065588876488</v>
      </c>
      <c r="P837" s="16">
        <f t="shared" si="38"/>
        <v>-5.3611879279948709E-3</v>
      </c>
      <c r="Q837" s="16">
        <f t="shared" si="39"/>
        <v>-5.3468424077878218E-3</v>
      </c>
    </row>
    <row r="838" spans="3:17" x14ac:dyDescent="0.55000000000000004">
      <c r="C838">
        <f t="shared" si="40"/>
        <v>832</v>
      </c>
      <c r="D838">
        <v>-0.87119045618919899</v>
      </c>
      <c r="E838">
        <v>-0.47487087972276648</v>
      </c>
      <c r="F838">
        <v>-0.86170001664764839</v>
      </c>
      <c r="G838">
        <v>-0.65813224112348057</v>
      </c>
      <c r="H838">
        <v>1.4368351185412789</v>
      </c>
      <c r="I838">
        <v>1.3960282267575899</v>
      </c>
      <c r="J838">
        <v>0.76959604777574064</v>
      </c>
      <c r="K838">
        <v>0.19673567811237849</v>
      </c>
      <c r="L838">
        <v>-1.3910224118236354</v>
      </c>
      <c r="M838">
        <v>0.23499284177463092</v>
      </c>
      <c r="P838" s="16">
        <f t="shared" ref="P838:P901" si="41">$P$1*1/12+$P$2*SQRT(1/12)*INDEX(D838:M838,1,$P$3)</f>
        <v>-5.8780639992773356E-3</v>
      </c>
      <c r="Q838" s="16">
        <f t="shared" si="39"/>
        <v>-5.8608219808585771E-3</v>
      </c>
    </row>
    <row r="839" spans="3:17" x14ac:dyDescent="0.55000000000000004">
      <c r="C839">
        <f t="shared" si="40"/>
        <v>833</v>
      </c>
      <c r="D839">
        <v>2.4012210398302689</v>
      </c>
      <c r="E839">
        <v>-1.6727334756225902</v>
      </c>
      <c r="F839">
        <v>0.39511248025443269</v>
      </c>
      <c r="G839">
        <v>-1.4672844200209816</v>
      </c>
      <c r="H839">
        <v>0.39398611529885647</v>
      </c>
      <c r="I839">
        <v>-0.65234769669195158</v>
      </c>
      <c r="J839">
        <v>-0.72022143596960031</v>
      </c>
      <c r="K839">
        <v>0.74539139309075286</v>
      </c>
      <c r="L839">
        <v>0.38763158311940016</v>
      </c>
      <c r="M839">
        <v>0.56071911545328701</v>
      </c>
      <c r="P839" s="16">
        <f t="shared" si="41"/>
        <v>2.2461850872613646E-2</v>
      </c>
      <c r="Q839" s="16">
        <f t="shared" ref="Q839:Q902" si="42">EXP(P839)-1</f>
        <v>2.2716017696589486E-2</v>
      </c>
    </row>
    <row r="840" spans="3:17" x14ac:dyDescent="0.55000000000000004">
      <c r="C840">
        <f t="shared" si="40"/>
        <v>834</v>
      </c>
      <c r="D840">
        <v>0.1952819848289904</v>
      </c>
      <c r="E840">
        <v>0.42767010764396396</v>
      </c>
      <c r="F840">
        <v>-0.89203840014539182</v>
      </c>
      <c r="G840">
        <v>0.3726636319482719</v>
      </c>
      <c r="H840">
        <v>0.13832192554466688</v>
      </c>
      <c r="I840">
        <v>1.0894568131023517</v>
      </c>
      <c r="J840">
        <v>0.15967421026898537</v>
      </c>
      <c r="K840">
        <v>-1.3795838151443471</v>
      </c>
      <c r="L840">
        <v>1.4556568586741854</v>
      </c>
      <c r="M840">
        <v>1.6159713242351463</v>
      </c>
      <c r="P840" s="16">
        <f t="shared" si="41"/>
        <v>3.3578582643001968E-3</v>
      </c>
      <c r="Q840" s="16">
        <f t="shared" si="42"/>
        <v>3.3635021857565395E-3</v>
      </c>
    </row>
    <row r="841" spans="3:17" x14ac:dyDescent="0.55000000000000004">
      <c r="C841">
        <f t="shared" si="40"/>
        <v>835</v>
      </c>
      <c r="D841">
        <v>-0.29403859518635567</v>
      </c>
      <c r="E841">
        <v>2.1492125248337701</v>
      </c>
      <c r="F841">
        <v>0.81267153987438967</v>
      </c>
      <c r="G841">
        <v>0.36860841422678509</v>
      </c>
      <c r="H841">
        <v>-0.36160682151413931</v>
      </c>
      <c r="I841">
        <v>-1.7087990574300254</v>
      </c>
      <c r="J841">
        <v>-0.24852414935120209</v>
      </c>
      <c r="K841">
        <v>0.45886498044395008</v>
      </c>
      <c r="L841">
        <v>1.9808405389587982</v>
      </c>
      <c r="M841">
        <v>-0.50216236785507629</v>
      </c>
      <c r="P841" s="16">
        <f t="shared" si="41"/>
        <v>-8.7978226457806016E-4</v>
      </c>
      <c r="Q841" s="16">
        <f t="shared" si="42"/>
        <v>-8.7939536963099751E-4</v>
      </c>
    </row>
    <row r="842" spans="3:17" x14ac:dyDescent="0.55000000000000004">
      <c r="C842">
        <f t="shared" si="40"/>
        <v>836</v>
      </c>
      <c r="D842">
        <v>2.4519624357569847</v>
      </c>
      <c r="E842">
        <v>0.79746155587529843</v>
      </c>
      <c r="F842">
        <v>0.23149738022414781</v>
      </c>
      <c r="G842">
        <v>-1.2413172554579921</v>
      </c>
      <c r="H842">
        <v>1.391240830555911</v>
      </c>
      <c r="I842">
        <v>0.62872443779398046</v>
      </c>
      <c r="J842">
        <v>0.33710151138281996</v>
      </c>
      <c r="K842">
        <v>0.90624162353755577</v>
      </c>
      <c r="L842">
        <v>-1.0694865361981405</v>
      </c>
      <c r="M842">
        <v>1.329080595947175</v>
      </c>
      <c r="P842" s="16">
        <f t="shared" si="41"/>
        <v>2.2901284251573846E-2</v>
      </c>
      <c r="Q842" s="16">
        <f t="shared" si="42"/>
        <v>2.3165532010525958E-2</v>
      </c>
    </row>
    <row r="843" spans="3:17" x14ac:dyDescent="0.55000000000000004">
      <c r="C843">
        <f t="shared" si="40"/>
        <v>837</v>
      </c>
      <c r="D843">
        <v>0.77917990237444879</v>
      </c>
      <c r="E843">
        <v>-0.17880538491903591</v>
      </c>
      <c r="F843">
        <v>0.90653498593943471</v>
      </c>
      <c r="G843">
        <v>-1.4834557622604994</v>
      </c>
      <c r="H843">
        <v>0.67868717984503146</v>
      </c>
      <c r="I843">
        <v>0.8977370282410938</v>
      </c>
      <c r="J843">
        <v>-0.35607797424878479</v>
      </c>
      <c r="K843">
        <v>-3.2560517197885622E-2</v>
      </c>
      <c r="L843">
        <v>1.6317333878698705</v>
      </c>
      <c r="M843">
        <v>1.2562597532125113</v>
      </c>
      <c r="P843" s="16">
        <f t="shared" si="41"/>
        <v>8.4145625624121798E-3</v>
      </c>
      <c r="Q843" s="16">
        <f t="shared" si="42"/>
        <v>8.4500645018696918E-3</v>
      </c>
    </row>
    <row r="844" spans="3:17" x14ac:dyDescent="0.55000000000000004">
      <c r="C844">
        <f t="shared" si="40"/>
        <v>838</v>
      </c>
      <c r="D844">
        <v>0.55394369708800684</v>
      </c>
      <c r="E844">
        <v>1.0779723751963535</v>
      </c>
      <c r="F844">
        <v>-0.44457777102555351</v>
      </c>
      <c r="G844">
        <v>-0.26929728371731315</v>
      </c>
      <c r="H844">
        <v>-0.92066533087931379</v>
      </c>
      <c r="I844">
        <v>0.4922444439234871</v>
      </c>
      <c r="J844">
        <v>0.15411951123356898</v>
      </c>
      <c r="K844">
        <v>0.20980864682233463</v>
      </c>
      <c r="L844">
        <v>0.66453781877657248</v>
      </c>
      <c r="M844">
        <v>-1.1524877051794551</v>
      </c>
      <c r="P844" s="16">
        <f t="shared" si="41"/>
        <v>6.4639598061115248E-3</v>
      </c>
      <c r="Q844" s="16">
        <f t="shared" si="42"/>
        <v>6.4848962808325972E-3</v>
      </c>
    </row>
    <row r="845" spans="3:17" x14ac:dyDescent="0.55000000000000004">
      <c r="C845">
        <f t="shared" si="40"/>
        <v>839</v>
      </c>
      <c r="D845">
        <v>2.1676872484742853E-2</v>
      </c>
      <c r="E845">
        <v>-0.55860168184198189</v>
      </c>
      <c r="F845">
        <v>0.16954751658539732</v>
      </c>
      <c r="G845">
        <v>-9.4235599258179883E-2</v>
      </c>
      <c r="H845">
        <v>0.28968338482769429</v>
      </c>
      <c r="I845">
        <v>-1.174800917424333</v>
      </c>
      <c r="J845">
        <v>1.4410300308481065</v>
      </c>
      <c r="K845">
        <v>-0.94532599925108673</v>
      </c>
      <c r="L845">
        <v>-2.8919758430934817</v>
      </c>
      <c r="M845">
        <v>-0.88705222887326463</v>
      </c>
      <c r="P845" s="16">
        <f t="shared" si="41"/>
        <v>1.854393889130499E-3</v>
      </c>
      <c r="Q845" s="16">
        <f t="shared" si="42"/>
        <v>1.8561143407791469E-3</v>
      </c>
    </row>
    <row r="846" spans="3:17" x14ac:dyDescent="0.55000000000000004">
      <c r="C846">
        <f t="shared" si="40"/>
        <v>840</v>
      </c>
      <c r="D846">
        <v>9.5444437465961929E-2</v>
      </c>
      <c r="E846">
        <v>0.60113990895324609</v>
      </c>
      <c r="F846">
        <v>0.82794524305392658</v>
      </c>
      <c r="G846">
        <v>-1.0262001804362788</v>
      </c>
      <c r="H846">
        <v>0.20913031448076241</v>
      </c>
      <c r="I846">
        <v>0.72697600314445121</v>
      </c>
      <c r="J846">
        <v>-2.9542898195545168E-2</v>
      </c>
      <c r="K846">
        <v>0.73687679399187589</v>
      </c>
      <c r="L846">
        <v>0.46458379267861438</v>
      </c>
      <c r="M846">
        <v>1.1838982851158535</v>
      </c>
      <c r="P846" s="16">
        <f t="shared" si="41"/>
        <v>2.4932397416210497E-3</v>
      </c>
      <c r="Q846" s="16">
        <f t="shared" si="42"/>
        <v>2.4963504485344679E-3</v>
      </c>
    </row>
    <row r="847" spans="3:17" x14ac:dyDescent="0.55000000000000004">
      <c r="C847">
        <f t="shared" si="40"/>
        <v>841</v>
      </c>
      <c r="D847">
        <v>-0.3571359066564847</v>
      </c>
      <c r="E847">
        <v>0.76541379542023535</v>
      </c>
      <c r="F847">
        <v>-1.7670615886428929</v>
      </c>
      <c r="G847">
        <v>-0.75054866905583895</v>
      </c>
      <c r="H847">
        <v>1.2207817733528687</v>
      </c>
      <c r="I847">
        <v>7.6055509206735816E-2</v>
      </c>
      <c r="J847">
        <v>0.57156733690740114</v>
      </c>
      <c r="K847">
        <v>1.0679008718320206</v>
      </c>
      <c r="L847">
        <v>-1.1045547470204775</v>
      </c>
      <c r="M847">
        <v>1.54623645505031</v>
      </c>
      <c r="P847" s="16">
        <f t="shared" si="41"/>
        <v>-1.4262210110143703E-3</v>
      </c>
      <c r="Q847" s="16">
        <f t="shared" si="42"/>
        <v>-1.4252044411701137E-3</v>
      </c>
    </row>
    <row r="848" spans="3:17" x14ac:dyDescent="0.55000000000000004">
      <c r="C848">
        <f t="shared" si="40"/>
        <v>842</v>
      </c>
      <c r="D848">
        <v>-0.17712279472016851</v>
      </c>
      <c r="E848">
        <v>-0.60852969226472897</v>
      </c>
      <c r="F848">
        <v>-0.43416018222580288</v>
      </c>
      <c r="G848">
        <v>-0.30124675460924538</v>
      </c>
      <c r="H848">
        <v>-0.37657282986246043</v>
      </c>
      <c r="I848">
        <v>-0.80437231581402102</v>
      </c>
      <c r="J848">
        <v>-1.2266151363823949</v>
      </c>
      <c r="K848">
        <v>1.948312187354587</v>
      </c>
      <c r="L848">
        <v>0.79264912384107633</v>
      </c>
      <c r="M848">
        <v>-0.80673048494336186</v>
      </c>
      <c r="P848" s="16">
        <f t="shared" si="41"/>
        <v>1.3273826849704543E-4</v>
      </c>
      <c r="Q848" s="16">
        <f t="shared" si="42"/>
        <v>1.3274707861077317E-4</v>
      </c>
    </row>
    <row r="849" spans="3:17" x14ac:dyDescent="0.55000000000000004">
      <c r="C849">
        <f t="shared" si="40"/>
        <v>843</v>
      </c>
      <c r="D849">
        <v>-2.5715530349069669</v>
      </c>
      <c r="E849">
        <v>1.2284729902096603</v>
      </c>
      <c r="F849">
        <v>-0.13525252897169568</v>
      </c>
      <c r="G849">
        <v>-1.0360119445315004</v>
      </c>
      <c r="H849">
        <v>1.9234286959570395</v>
      </c>
      <c r="I849">
        <v>-0.66703116927712136</v>
      </c>
      <c r="J849">
        <v>0.11560427869246458</v>
      </c>
      <c r="K849">
        <v>-0.52021858580103175</v>
      </c>
      <c r="L849">
        <v>-1.2256146402804651</v>
      </c>
      <c r="M849">
        <v>-2.0202551895298093</v>
      </c>
      <c r="P849" s="16">
        <f t="shared" si="41"/>
        <v>-2.0603635887417374E-2</v>
      </c>
      <c r="Q849" s="16">
        <f t="shared" si="42"/>
        <v>-2.0392831244603338E-2</v>
      </c>
    </row>
    <row r="850" spans="3:17" x14ac:dyDescent="0.55000000000000004">
      <c r="C850">
        <f t="shared" si="40"/>
        <v>844</v>
      </c>
      <c r="D850">
        <v>0.10679738120589956</v>
      </c>
      <c r="E850">
        <v>-0.17184062278486634</v>
      </c>
      <c r="F850">
        <v>-1.1171448922675349</v>
      </c>
      <c r="G850">
        <v>-1.1125080498134923</v>
      </c>
      <c r="H850">
        <v>-1.6152172573478392</v>
      </c>
      <c r="I850">
        <v>0.71504029698104743</v>
      </c>
      <c r="J850">
        <v>-0.47102082331327944</v>
      </c>
      <c r="K850">
        <v>-2.4961858535008554</v>
      </c>
      <c r="L850">
        <v>-1.4754329358673464</v>
      </c>
      <c r="M850">
        <v>-0.14015039391579076</v>
      </c>
      <c r="P850" s="16">
        <f t="shared" si="41"/>
        <v>2.5915591184862644E-3</v>
      </c>
      <c r="Q850" s="16">
        <f t="shared" si="42"/>
        <v>2.5949201105945896E-3</v>
      </c>
    </row>
    <row r="851" spans="3:17" x14ac:dyDescent="0.55000000000000004">
      <c r="C851">
        <f t="shared" si="40"/>
        <v>845</v>
      </c>
      <c r="D851">
        <v>0.14427476172490866</v>
      </c>
      <c r="E851">
        <v>-1.0989132543278799</v>
      </c>
      <c r="F851">
        <v>-1.1427137086131178</v>
      </c>
      <c r="G851">
        <v>0.60612442932599575</v>
      </c>
      <c r="H851">
        <v>0.92071445392529527</v>
      </c>
      <c r="I851">
        <v>0.16326747224770419</v>
      </c>
      <c r="J851">
        <v>-0.68862421052499778</v>
      </c>
      <c r="K851">
        <v>0.92161660264511958</v>
      </c>
      <c r="L851">
        <v>-0.33487595201499198</v>
      </c>
      <c r="M851">
        <v>0.23744415667477631</v>
      </c>
      <c r="P851" s="16">
        <f t="shared" si="41"/>
        <v>2.9161227544538433E-3</v>
      </c>
      <c r="Q851" s="16">
        <f t="shared" si="42"/>
        <v>2.9203787764353617E-3</v>
      </c>
    </row>
    <row r="852" spans="3:17" x14ac:dyDescent="0.55000000000000004">
      <c r="C852">
        <f t="shared" si="40"/>
        <v>846</v>
      </c>
      <c r="D852">
        <v>0.44567114565017812</v>
      </c>
      <c r="E852">
        <v>-0.44356604906522068</v>
      </c>
      <c r="F852">
        <v>-0.7943572430227589</v>
      </c>
      <c r="G852">
        <v>5.0395238230760107E-2</v>
      </c>
      <c r="H852">
        <v>-0.40534058467850559</v>
      </c>
      <c r="I852">
        <v>-0.26581904305541554</v>
      </c>
      <c r="J852">
        <v>-0.42124251476465224</v>
      </c>
      <c r="K852">
        <v>-1.105494529639655</v>
      </c>
      <c r="L852">
        <v>-0.8555152329840493</v>
      </c>
      <c r="M852">
        <v>-0.18051172424299228</v>
      </c>
      <c r="P852" s="16">
        <f t="shared" si="41"/>
        <v>5.5262920053343548E-3</v>
      </c>
      <c r="Q852" s="16">
        <f t="shared" si="42"/>
        <v>5.5415901246407273E-3</v>
      </c>
    </row>
    <row r="853" spans="3:17" x14ac:dyDescent="0.55000000000000004">
      <c r="C853">
        <f t="shared" si="40"/>
        <v>847</v>
      </c>
      <c r="D853">
        <v>-0.85440315416304136</v>
      </c>
      <c r="E853">
        <v>-0.17914993935943022</v>
      </c>
      <c r="F853">
        <v>-1.9618573696673796</v>
      </c>
      <c r="G853">
        <v>-1.6120481007645477</v>
      </c>
      <c r="H853">
        <v>-0.47489084669488646</v>
      </c>
      <c r="I853">
        <v>-2.8468265076992147</v>
      </c>
      <c r="J853">
        <v>-1.2019474553024352</v>
      </c>
      <c r="K853">
        <v>-1.1567684025800324</v>
      </c>
      <c r="L853">
        <v>8.7814046123804005E-5</v>
      </c>
      <c r="M853">
        <v>0.86017063904281377</v>
      </c>
      <c r="P853" s="16">
        <f t="shared" si="41"/>
        <v>-5.7326816991207907E-3</v>
      </c>
      <c r="Q853" s="16">
        <f t="shared" si="42"/>
        <v>-5.716281233903886E-3</v>
      </c>
    </row>
    <row r="854" spans="3:17" x14ac:dyDescent="0.55000000000000004">
      <c r="C854">
        <f t="shared" si="40"/>
        <v>848</v>
      </c>
      <c r="D854">
        <v>-0.12758449341311542</v>
      </c>
      <c r="E854">
        <v>1.6802180951805799</v>
      </c>
      <c r="F854">
        <v>-0.58600138619647302</v>
      </c>
      <c r="G854">
        <v>-0.68524261552838894</v>
      </c>
      <c r="H854">
        <v>0.6398194741361779</v>
      </c>
      <c r="I854">
        <v>1.9802410071306424</v>
      </c>
      <c r="J854">
        <v>0.21973066644056083</v>
      </c>
      <c r="K854">
        <v>0.1308239444029132</v>
      </c>
      <c r="L854">
        <v>0.99752333922349801</v>
      </c>
      <c r="M854">
        <v>-0.91866754768009884</v>
      </c>
      <c r="P854" s="16">
        <f t="shared" si="41"/>
        <v>5.6175254241940366E-4</v>
      </c>
      <c r="Q854" s="16">
        <f t="shared" si="42"/>
        <v>5.6191035492791919E-4</v>
      </c>
    </row>
    <row r="855" spans="3:17" x14ac:dyDescent="0.55000000000000004">
      <c r="C855">
        <f t="shared" si="40"/>
        <v>849</v>
      </c>
      <c r="D855">
        <v>0.38404124757428421</v>
      </c>
      <c r="E855">
        <v>1.3993344417256695</v>
      </c>
      <c r="F855">
        <v>-2.0215403414675137</v>
      </c>
      <c r="G855">
        <v>-0.51501209814457227</v>
      </c>
      <c r="H855">
        <v>1.944772923111542</v>
      </c>
      <c r="I855">
        <v>-0.55548469385683197</v>
      </c>
      <c r="J855">
        <v>-0.18226773015486569</v>
      </c>
      <c r="K855">
        <v>-0.1109483202932043</v>
      </c>
      <c r="L855">
        <v>1.2822094652710747</v>
      </c>
      <c r="M855">
        <v>-1.0527314251612219</v>
      </c>
      <c r="P855" s="16">
        <f t="shared" si="41"/>
        <v>4.9925614316706562E-3</v>
      </c>
      <c r="Q855" s="16">
        <f t="shared" si="42"/>
        <v>5.0050450328975593E-3</v>
      </c>
    </row>
    <row r="856" spans="3:17" x14ac:dyDescent="0.55000000000000004">
      <c r="C856">
        <f t="shared" si="40"/>
        <v>850</v>
      </c>
      <c r="D856">
        <v>0.6858942235889236</v>
      </c>
      <c r="E856">
        <v>8.3990954318554651E-3</v>
      </c>
      <c r="F856">
        <v>-0.23041003677192784</v>
      </c>
      <c r="G856">
        <v>0.65448208508081518</v>
      </c>
      <c r="H856">
        <v>-1.7112802766901698</v>
      </c>
      <c r="I856">
        <v>1.1133610732422179</v>
      </c>
      <c r="J856">
        <v>1.9336471400773123</v>
      </c>
      <c r="K856">
        <v>-1.0588887044460933</v>
      </c>
      <c r="L856">
        <v>-0.21151612260823116</v>
      </c>
      <c r="M856">
        <v>-1.3022410591400495</v>
      </c>
      <c r="P856" s="16">
        <f t="shared" si="41"/>
        <v>7.606684886036782E-3</v>
      </c>
      <c r="Q856" s="16">
        <f t="shared" si="42"/>
        <v>7.635689209121832E-3</v>
      </c>
    </row>
    <row r="857" spans="3:17" x14ac:dyDescent="0.55000000000000004">
      <c r="C857">
        <f t="shared" si="40"/>
        <v>851</v>
      </c>
      <c r="D857">
        <v>1.2073389386488611</v>
      </c>
      <c r="E857">
        <v>-1.6448182157804823</v>
      </c>
      <c r="F857">
        <v>0.46556016497044006</v>
      </c>
      <c r="G857">
        <v>0.50735876597605578</v>
      </c>
      <c r="H857">
        <v>-1.5663880178868428</v>
      </c>
      <c r="I857">
        <v>-6.9022165504407013E-2</v>
      </c>
      <c r="J857">
        <v>2.0887371665542151E-2</v>
      </c>
      <c r="K857">
        <v>0.1090613610951618</v>
      </c>
      <c r="L857">
        <v>-1.0743005044272802</v>
      </c>
      <c r="M857">
        <v>1.1438022795731206</v>
      </c>
      <c r="P857" s="16">
        <f t="shared" si="41"/>
        <v>1.2122528585147221E-2</v>
      </c>
      <c r="Q857" s="16">
        <f t="shared" si="42"/>
        <v>1.2196304249258771E-2</v>
      </c>
    </row>
    <row r="858" spans="3:17" x14ac:dyDescent="0.55000000000000004">
      <c r="C858">
        <f t="shared" si="40"/>
        <v>852</v>
      </c>
      <c r="D858">
        <v>-1.0466186225668053</v>
      </c>
      <c r="E858">
        <v>0.66387027809260302</v>
      </c>
      <c r="F858">
        <v>0.27779534199483241</v>
      </c>
      <c r="G858">
        <v>-0.99110346132090343</v>
      </c>
      <c r="H858">
        <v>0.49401038262449792</v>
      </c>
      <c r="I858">
        <v>-0.59136134138511798</v>
      </c>
      <c r="J858">
        <v>0.22870101550129615</v>
      </c>
      <c r="K858">
        <v>2.4658077889572403</v>
      </c>
      <c r="L858">
        <v>-1.6612746624012111</v>
      </c>
      <c r="M858">
        <v>1.310095543997738</v>
      </c>
      <c r="P858" s="16">
        <f t="shared" si="41"/>
        <v>-7.3973164855006372E-3</v>
      </c>
      <c r="Q858" s="16">
        <f t="shared" si="42"/>
        <v>-7.3700236792141327E-3</v>
      </c>
    </row>
    <row r="859" spans="3:17" x14ac:dyDescent="0.55000000000000004">
      <c r="C859">
        <f t="shared" si="40"/>
        <v>853</v>
      </c>
      <c r="D859">
        <v>2.6293139200689004</v>
      </c>
      <c r="E859">
        <v>0.72082931223829882</v>
      </c>
      <c r="F859">
        <v>6.9669803486179682E-2</v>
      </c>
      <c r="G859">
        <v>0.60576441663131497</v>
      </c>
      <c r="H859">
        <v>-1.5883934724206497</v>
      </c>
      <c r="I859">
        <v>-0.68949615844747392</v>
      </c>
      <c r="J859">
        <v>0.95892744858141599</v>
      </c>
      <c r="K859">
        <v>-1.6455560594109946</v>
      </c>
      <c r="L859">
        <v>0.20256067572880837</v>
      </c>
      <c r="M859">
        <v>-0.67251563147186666</v>
      </c>
      <c r="P859" s="16">
        <f t="shared" si="41"/>
        <v>2.4437193159703809E-2</v>
      </c>
      <c r="Q859" s="16">
        <f t="shared" si="42"/>
        <v>2.4738228515750471E-2</v>
      </c>
    </row>
    <row r="860" spans="3:17" x14ac:dyDescent="0.55000000000000004">
      <c r="C860">
        <f t="shared" si="40"/>
        <v>854</v>
      </c>
      <c r="D860">
        <v>0.98687299257866512</v>
      </c>
      <c r="E860">
        <v>1.0028205909204637</v>
      </c>
      <c r="F860">
        <v>-0.79200102187811749</v>
      </c>
      <c r="G860">
        <v>-0.87125909680504843</v>
      </c>
      <c r="H860">
        <v>8.6343185123618757E-2</v>
      </c>
      <c r="I860">
        <v>-0.72304393511010856</v>
      </c>
      <c r="J860">
        <v>0.62007971521707894</v>
      </c>
      <c r="K860">
        <v>0.83860767268093084</v>
      </c>
      <c r="L860">
        <v>0.8084565953934798</v>
      </c>
      <c r="M860">
        <v>-1.2819839294908233</v>
      </c>
      <c r="P860" s="16">
        <f t="shared" si="41"/>
        <v>1.0213237485485624E-2</v>
      </c>
      <c r="Q860" s="16">
        <f t="shared" si="42"/>
        <v>1.0265570607248087E-2</v>
      </c>
    </row>
    <row r="861" spans="3:17" x14ac:dyDescent="0.55000000000000004">
      <c r="C861">
        <f t="shared" si="40"/>
        <v>855</v>
      </c>
      <c r="D861">
        <v>-0.24459403137255845</v>
      </c>
      <c r="E861">
        <v>7.4811413095539911E-4</v>
      </c>
      <c r="F861">
        <v>-0.2172363356264943</v>
      </c>
      <c r="G861">
        <v>-0.33580653543725508</v>
      </c>
      <c r="H861">
        <v>-0.58707224047217332</v>
      </c>
      <c r="I861">
        <v>0.352209919339602</v>
      </c>
      <c r="J861">
        <v>-0.24793961529406394</v>
      </c>
      <c r="K861">
        <v>0.58668716569837687</v>
      </c>
      <c r="L861">
        <v>-7.6786665400159157E-4</v>
      </c>
      <c r="M861">
        <v>-1.420625650884167</v>
      </c>
      <c r="P861" s="16">
        <f t="shared" si="41"/>
        <v>-4.5157978116016858E-4</v>
      </c>
      <c r="Q861" s="16">
        <f t="shared" si="42"/>
        <v>-4.5147783435706135E-4</v>
      </c>
    </row>
    <row r="862" spans="3:17" x14ac:dyDescent="0.55000000000000004">
      <c r="C862">
        <f t="shared" si="40"/>
        <v>856</v>
      </c>
      <c r="D862">
        <v>-1.9347879719044483</v>
      </c>
      <c r="E862">
        <v>-0.52967903528938409</v>
      </c>
      <c r="F862">
        <v>-0.18351829305192019</v>
      </c>
      <c r="G862">
        <v>-1.0946367227552465</v>
      </c>
      <c r="H862">
        <v>2.8547579028132679</v>
      </c>
      <c r="I862">
        <v>2.0559819626491245</v>
      </c>
      <c r="J862">
        <v>-0.64198574988269064</v>
      </c>
      <c r="K862">
        <v>0.71668005237518673</v>
      </c>
      <c r="L862">
        <v>-0.24506581420353477</v>
      </c>
      <c r="M862">
        <v>1.6888983468319563</v>
      </c>
      <c r="P862" s="16">
        <f t="shared" si="41"/>
        <v>-1.5089088679391578E-2</v>
      </c>
      <c r="Q862" s="16">
        <f t="shared" si="42"/>
        <v>-1.4975818809490837E-2</v>
      </c>
    </row>
    <row r="863" spans="3:17" x14ac:dyDescent="0.55000000000000004">
      <c r="C863">
        <f t="shared" si="40"/>
        <v>857</v>
      </c>
      <c r="D863">
        <v>0.35315964775170938</v>
      </c>
      <c r="E863">
        <v>-0.34389554524966159</v>
      </c>
      <c r="F863">
        <v>-4.339981329274073E-2</v>
      </c>
      <c r="G863">
        <v>-1.2497260026950887</v>
      </c>
      <c r="H863">
        <v>-1.3029389892247942</v>
      </c>
      <c r="I863">
        <v>-0.58661595850899406</v>
      </c>
      <c r="J863">
        <v>2.6594227014782805</v>
      </c>
      <c r="K863">
        <v>2.2006979073823896</v>
      </c>
      <c r="L863">
        <v>1.0250155295403613</v>
      </c>
      <c r="M863">
        <v>-0.31008749152713716</v>
      </c>
      <c r="P863" s="16">
        <f t="shared" si="41"/>
        <v>4.7251189321121084E-3</v>
      </c>
      <c r="Q863" s="16">
        <f t="shared" si="42"/>
        <v>4.7362999101205894E-3</v>
      </c>
    </row>
    <row r="864" spans="3:17" x14ac:dyDescent="0.55000000000000004">
      <c r="C864">
        <f t="shared" si="40"/>
        <v>858</v>
      </c>
      <c r="D864">
        <v>1.1608291090542107</v>
      </c>
      <c r="E864">
        <v>0.70130436122217377</v>
      </c>
      <c r="F864">
        <v>-0.68400722040315043</v>
      </c>
      <c r="G864">
        <v>2.7442805606999531E-2</v>
      </c>
      <c r="H864">
        <v>-0.63814761012965604</v>
      </c>
      <c r="I864">
        <v>-0.67734877946205707</v>
      </c>
      <c r="J864">
        <v>-0.33567537410537601</v>
      </c>
      <c r="K864">
        <v>0.40719916231897396</v>
      </c>
      <c r="L864">
        <v>0.80076366520796627</v>
      </c>
      <c r="M864">
        <v>1.4373238050165553</v>
      </c>
      <c r="P864" s="16">
        <f t="shared" si="41"/>
        <v>1.1719741645600695E-2</v>
      </c>
      <c r="Q864" s="16">
        <f t="shared" si="42"/>
        <v>1.1788686894634193E-2</v>
      </c>
    </row>
    <row r="865" spans="3:17" x14ac:dyDescent="0.55000000000000004">
      <c r="C865">
        <f t="shared" si="40"/>
        <v>859</v>
      </c>
      <c r="D865">
        <v>-0.37949084311195841</v>
      </c>
      <c r="E865">
        <v>-2.421183676030203</v>
      </c>
      <c r="F865">
        <v>0.89941826446016715</v>
      </c>
      <c r="G865">
        <v>-1.527659231132108</v>
      </c>
      <c r="H865">
        <v>0.77624389075308264</v>
      </c>
      <c r="I865">
        <v>0.28093024808138134</v>
      </c>
      <c r="J865">
        <v>-1.258441438853763</v>
      </c>
      <c r="K865">
        <v>-1.4045537852041352</v>
      </c>
      <c r="L865">
        <v>0.95979278623163344</v>
      </c>
      <c r="M865">
        <v>-0.29507153857469653</v>
      </c>
      <c r="P865" s="16">
        <f t="shared" si="41"/>
        <v>-1.6198204397186412E-3</v>
      </c>
      <c r="Q865" s="16">
        <f t="shared" si="42"/>
        <v>-1.6185092386558075E-3</v>
      </c>
    </row>
    <row r="866" spans="3:17" x14ac:dyDescent="0.55000000000000004">
      <c r="C866">
        <f t="shared" ref="C866:C929" si="43">C865+1</f>
        <v>860</v>
      </c>
      <c r="D866">
        <v>-0.38342346825562718</v>
      </c>
      <c r="E866">
        <v>0.48269074219507169</v>
      </c>
      <c r="F866">
        <v>-0.73162590332510846</v>
      </c>
      <c r="G866">
        <v>1.5445682387394133</v>
      </c>
      <c r="H866">
        <v>0.15486319331900805</v>
      </c>
      <c r="I866">
        <v>-0.77130434922140234</v>
      </c>
      <c r="J866">
        <v>-1.3387309837542662</v>
      </c>
      <c r="K866">
        <v>-6.4954333328230612E-2</v>
      </c>
      <c r="L866">
        <v>0.41238528500652882</v>
      </c>
      <c r="M866">
        <v>0.76644831193541574</v>
      </c>
      <c r="P866" s="16">
        <f t="shared" si="41"/>
        <v>-1.6538779724984268E-3</v>
      </c>
      <c r="Q866" s="16">
        <f t="shared" si="42"/>
        <v>-1.6525110699916468E-3</v>
      </c>
    </row>
    <row r="867" spans="3:17" x14ac:dyDescent="0.55000000000000004">
      <c r="C867">
        <f t="shared" si="43"/>
        <v>861</v>
      </c>
      <c r="D867">
        <v>2.4572601670791179</v>
      </c>
      <c r="E867">
        <v>-1.2416037884493969</v>
      </c>
      <c r="F867">
        <v>-0.83851600684074579</v>
      </c>
      <c r="G867">
        <v>-1.7554302635867907</v>
      </c>
      <c r="H867">
        <v>-0.24944877062049733</v>
      </c>
      <c r="I867">
        <v>1.4540564695031184</v>
      </c>
      <c r="J867">
        <v>-4.1605771706595379E-2</v>
      </c>
      <c r="K867">
        <v>-1.6680477243157108</v>
      </c>
      <c r="L867">
        <v>-1.4617563711672181</v>
      </c>
      <c r="M867">
        <v>0.85781160929951328</v>
      </c>
      <c r="P867" s="16">
        <f t="shared" si="41"/>
        <v>2.2947163950647765E-2</v>
      </c>
      <c r="Q867" s="16">
        <f t="shared" si="42"/>
        <v>2.321247561410833E-2</v>
      </c>
    </row>
    <row r="868" spans="3:17" x14ac:dyDescent="0.55000000000000004">
      <c r="C868">
        <f t="shared" si="43"/>
        <v>862</v>
      </c>
      <c r="D868">
        <v>-4.5997099162384522E-2</v>
      </c>
      <c r="E868">
        <v>-0.62320806232544235</v>
      </c>
      <c r="F868">
        <v>0.41694285465921405</v>
      </c>
      <c r="G868">
        <v>-0.61263526649704481</v>
      </c>
      <c r="H868">
        <v>0.49720045826125164</v>
      </c>
      <c r="I868">
        <v>0.25342731555476233</v>
      </c>
      <c r="J868">
        <v>1.0372792436866409</v>
      </c>
      <c r="K868">
        <v>-0.18191061299230521</v>
      </c>
      <c r="L868">
        <v>-1.1531432070206826</v>
      </c>
      <c r="M868">
        <v>0.11853426192517089</v>
      </c>
      <c r="P868" s="16">
        <f t="shared" si="41"/>
        <v>1.2683201029164977E-3</v>
      </c>
      <c r="Q868" s="16">
        <f t="shared" si="42"/>
        <v>1.2691247610103762E-3</v>
      </c>
    </row>
    <row r="869" spans="3:17" x14ac:dyDescent="0.55000000000000004">
      <c r="C869">
        <f t="shared" si="43"/>
        <v>863</v>
      </c>
      <c r="D869">
        <v>-0.93442089733569489</v>
      </c>
      <c r="E869">
        <v>-1.8931451620434694</v>
      </c>
      <c r="F869">
        <v>0.32550369798524897</v>
      </c>
      <c r="G869">
        <v>-0.51399525842955407</v>
      </c>
      <c r="H869">
        <v>-0.45232084902536146</v>
      </c>
      <c r="I869">
        <v>1.332528206708653</v>
      </c>
      <c r="J869">
        <v>-0.11987908940376484</v>
      </c>
      <c r="K869">
        <v>0.58807511343872831</v>
      </c>
      <c r="L869">
        <v>3.0309225803461484</v>
      </c>
      <c r="M869">
        <v>-1.0100445115833878</v>
      </c>
      <c r="P869" s="16">
        <f t="shared" si="41"/>
        <v>-6.4256556825309577E-3</v>
      </c>
      <c r="Q869" s="16">
        <f t="shared" si="42"/>
        <v>-6.4050553043183411E-3</v>
      </c>
    </row>
    <row r="870" spans="3:17" x14ac:dyDescent="0.55000000000000004">
      <c r="C870">
        <f t="shared" si="43"/>
        <v>864</v>
      </c>
      <c r="D870">
        <v>-0.25579314004390241</v>
      </c>
      <c r="E870">
        <v>-0.72671317512032674</v>
      </c>
      <c r="F870">
        <v>0.93391937193743579</v>
      </c>
      <c r="G870">
        <v>-0.79322294663876691</v>
      </c>
      <c r="H870">
        <v>-0.25869210289532768</v>
      </c>
      <c r="I870">
        <v>2.928839299368724</v>
      </c>
      <c r="J870">
        <v>0.64100154127245046</v>
      </c>
      <c r="K870">
        <v>-0.39053450418471497</v>
      </c>
      <c r="L870">
        <v>-3.7985544435071246E-2</v>
      </c>
      <c r="M870">
        <v>-1.0327225598188332</v>
      </c>
      <c r="P870" s="16">
        <f t="shared" si="41"/>
        <v>-5.4856690725143338E-4</v>
      </c>
      <c r="Q870" s="16">
        <f t="shared" si="42"/>
        <v>-5.4841647193482057E-4</v>
      </c>
    </row>
    <row r="871" spans="3:17" x14ac:dyDescent="0.55000000000000004">
      <c r="C871">
        <f t="shared" si="43"/>
        <v>865</v>
      </c>
      <c r="D871">
        <v>0.28285635927771502</v>
      </c>
      <c r="E871">
        <v>-1.0077108878716525</v>
      </c>
      <c r="F871">
        <v>-0.6175760855903063</v>
      </c>
      <c r="G871">
        <v>2.0072082436024949</v>
      </c>
      <c r="H871">
        <v>0.59935042842177455</v>
      </c>
      <c r="I871">
        <v>-0.36721053414253169</v>
      </c>
      <c r="J871">
        <v>-1.7160418585221111</v>
      </c>
      <c r="K871">
        <v>-0.14050550544465101</v>
      </c>
      <c r="L871">
        <v>-2.3065611564338337</v>
      </c>
      <c r="M871">
        <v>1.1323488554539367</v>
      </c>
      <c r="P871" s="16">
        <f t="shared" si="41"/>
        <v>4.1162745942314605E-3</v>
      </c>
      <c r="Q871" s="16">
        <f t="shared" si="42"/>
        <v>4.1247580886358826E-3</v>
      </c>
    </row>
    <row r="872" spans="3:17" x14ac:dyDescent="0.55000000000000004">
      <c r="C872">
        <f t="shared" si="43"/>
        <v>866</v>
      </c>
      <c r="D872">
        <v>-0.30663879629971919</v>
      </c>
      <c r="E872">
        <v>-0.38521125136832385</v>
      </c>
      <c r="F872">
        <v>-0.62223541273061322</v>
      </c>
      <c r="G872">
        <v>0.34846466479810079</v>
      </c>
      <c r="H872">
        <v>-0.65885238351716502</v>
      </c>
      <c r="I872">
        <v>-0.88808598301555042</v>
      </c>
      <c r="J872">
        <v>0.34628283327193377</v>
      </c>
      <c r="K872">
        <v>-1.7507872339861479</v>
      </c>
      <c r="L872">
        <v>-0.86633693898030983</v>
      </c>
      <c r="M872">
        <v>-1.6389254358214649</v>
      </c>
      <c r="P872" s="16">
        <f t="shared" si="41"/>
        <v>-9.8890320714771821E-4</v>
      </c>
      <c r="Q872" s="16">
        <f t="shared" si="42"/>
        <v>-9.884144035109399E-4</v>
      </c>
    </row>
    <row r="873" spans="3:17" x14ac:dyDescent="0.55000000000000004">
      <c r="C873">
        <f t="shared" si="43"/>
        <v>867</v>
      </c>
      <c r="D873">
        <v>0.10284512778022244</v>
      </c>
      <c r="E873">
        <v>1.1458324480287683</v>
      </c>
      <c r="F873">
        <v>-0.66964269639329121</v>
      </c>
      <c r="G873">
        <v>-0.61223212420904327</v>
      </c>
      <c r="H873">
        <v>1.7859565082521196</v>
      </c>
      <c r="I873">
        <v>0.55441931414586898</v>
      </c>
      <c r="J873">
        <v>1.2074638977165693</v>
      </c>
      <c r="K873">
        <v>0.20871011987972785</v>
      </c>
      <c r="L873">
        <v>-1.7192109950588812</v>
      </c>
      <c r="M873">
        <v>3.5805631539235744E-2</v>
      </c>
      <c r="P873" s="16">
        <f t="shared" si="41"/>
        <v>2.5573315997979599E-3</v>
      </c>
      <c r="Q873" s="16">
        <f t="shared" si="42"/>
        <v>2.5606043615045149E-3</v>
      </c>
    </row>
    <row r="874" spans="3:17" x14ac:dyDescent="0.55000000000000004">
      <c r="C874">
        <f t="shared" si="43"/>
        <v>868</v>
      </c>
      <c r="D874">
        <v>1.8308809320291746</v>
      </c>
      <c r="E874">
        <v>-1.5486679440445195</v>
      </c>
      <c r="F874">
        <v>-0.36758996867356897</v>
      </c>
      <c r="G874">
        <v>-1.8940769032641172</v>
      </c>
      <c r="H874">
        <v>-0.78937785155486206</v>
      </c>
      <c r="I874">
        <v>0.39598441388042738</v>
      </c>
      <c r="J874">
        <v>0.4572694832036921</v>
      </c>
      <c r="K874">
        <v>0.59515858399394495</v>
      </c>
      <c r="L874">
        <v>-0.30656012193104965</v>
      </c>
      <c r="M874">
        <v>0.36972426954087423</v>
      </c>
      <c r="P874" s="16">
        <f t="shared" si="41"/>
        <v>1.7522560651084616E-2</v>
      </c>
      <c r="Q874" s="16">
        <f t="shared" si="42"/>
        <v>1.7676981347066745E-2</v>
      </c>
    </row>
    <row r="875" spans="3:17" x14ac:dyDescent="0.55000000000000004">
      <c r="C875">
        <f t="shared" si="43"/>
        <v>869</v>
      </c>
      <c r="D875">
        <v>0.34473666328827807</v>
      </c>
      <c r="E875">
        <v>0.56658439956643791</v>
      </c>
      <c r="F875">
        <v>1.0918739140784008</v>
      </c>
      <c r="G875">
        <v>-0.30349412649111596</v>
      </c>
      <c r="H875">
        <v>0.92057904850289618</v>
      </c>
      <c r="I875">
        <v>-6.7897966255678552E-2</v>
      </c>
      <c r="J875">
        <v>0.10119849203306515</v>
      </c>
      <c r="K875">
        <v>0.89993313435086086</v>
      </c>
      <c r="L875">
        <v>-0.89269295728051556</v>
      </c>
      <c r="M875">
        <v>0.77749398012279425</v>
      </c>
      <c r="P875" s="16">
        <f t="shared" si="41"/>
        <v>4.6521737469019768E-3</v>
      </c>
      <c r="Q875" s="16">
        <f t="shared" si="42"/>
        <v>4.6630119076722654E-3</v>
      </c>
    </row>
    <row r="876" spans="3:17" x14ac:dyDescent="0.55000000000000004">
      <c r="C876">
        <f t="shared" si="43"/>
        <v>870</v>
      </c>
      <c r="D876">
        <v>0.77218733395734418</v>
      </c>
      <c r="E876">
        <v>0.49298564837327591</v>
      </c>
      <c r="F876">
        <v>1.1557205842670792</v>
      </c>
      <c r="G876">
        <v>0.21849810663251756</v>
      </c>
      <c r="H876">
        <v>7.062523224086989E-2</v>
      </c>
      <c r="I876">
        <v>-1.5072400172462088</v>
      </c>
      <c r="J876">
        <v>-0.97198623593181799</v>
      </c>
      <c r="K876">
        <v>-0.58404596585327528</v>
      </c>
      <c r="L876">
        <v>2.1250515217752577</v>
      </c>
      <c r="M876">
        <v>-0.54928408828581732</v>
      </c>
      <c r="P876" s="16">
        <f t="shared" si="41"/>
        <v>8.3540051435430467E-3</v>
      </c>
      <c r="Q876" s="16">
        <f t="shared" si="42"/>
        <v>8.3889972179622685E-3</v>
      </c>
    </row>
    <row r="877" spans="3:17" x14ac:dyDescent="0.55000000000000004">
      <c r="C877">
        <f t="shared" si="43"/>
        <v>871</v>
      </c>
      <c r="D877">
        <v>0.14700949955466305</v>
      </c>
      <c r="E877">
        <v>1.6743009965907341</v>
      </c>
      <c r="F877">
        <v>4.8139781385344839E-2</v>
      </c>
      <c r="G877">
        <v>1.2955276873346178</v>
      </c>
      <c r="H877">
        <v>-1.5684127768711749</v>
      </c>
      <c r="I877">
        <v>-0.74635744232114842</v>
      </c>
      <c r="J877">
        <v>0.58636594701629896</v>
      </c>
      <c r="K877">
        <v>-0.37226443603991533</v>
      </c>
      <c r="L877">
        <v>0.27193972039955139</v>
      </c>
      <c r="M877">
        <v>-0.45515116576152503</v>
      </c>
      <c r="P877" s="16">
        <f t="shared" si="41"/>
        <v>2.9398062787864198E-3</v>
      </c>
      <c r="Q877" s="16">
        <f t="shared" si="42"/>
        <v>2.9441317469056649E-3</v>
      </c>
    </row>
    <row r="878" spans="3:17" x14ac:dyDescent="0.55000000000000004">
      <c r="C878">
        <f t="shared" si="43"/>
        <v>872</v>
      </c>
      <c r="D878">
        <v>-0.49285269600574033</v>
      </c>
      <c r="E878">
        <v>-0.92894731070100722</v>
      </c>
      <c r="F878">
        <v>0.19912702735142876</v>
      </c>
      <c r="G878">
        <v>-0.56235044531729284</v>
      </c>
      <c r="H878">
        <v>0.14192196675100335</v>
      </c>
      <c r="I878">
        <v>1.5427082835017616</v>
      </c>
      <c r="J878">
        <v>-1.180154235514902</v>
      </c>
      <c r="K878">
        <v>-0.6910064162173345</v>
      </c>
      <c r="L878">
        <v>0.97513313049104189</v>
      </c>
      <c r="M878">
        <v>-0.59098618309761386</v>
      </c>
      <c r="P878" s="16">
        <f t="shared" si="41"/>
        <v>-2.6015628839795371E-3</v>
      </c>
      <c r="Q878" s="16">
        <f t="shared" si="42"/>
        <v>-2.5981817519712402E-3</v>
      </c>
    </row>
    <row r="879" spans="3:17" x14ac:dyDescent="0.55000000000000004">
      <c r="C879">
        <f t="shared" si="43"/>
        <v>873</v>
      </c>
      <c r="D879">
        <v>0.52988008618995486</v>
      </c>
      <c r="E879">
        <v>-0.15166255394880401</v>
      </c>
      <c r="F879">
        <v>-0.26606020066965674</v>
      </c>
      <c r="G879">
        <v>-1.6034364650750945</v>
      </c>
      <c r="H879">
        <v>2.6672610513567454</v>
      </c>
      <c r="I879">
        <v>0.84066514169553352</v>
      </c>
      <c r="J879">
        <v>-0.42653183082876439</v>
      </c>
      <c r="K879">
        <v>0.81425054487202908</v>
      </c>
      <c r="L879">
        <v>0.99443561273559666</v>
      </c>
      <c r="M879">
        <v>-2.3383185256408274E-2</v>
      </c>
      <c r="P879" s="16">
        <f t="shared" si="41"/>
        <v>6.2555628226665539E-3</v>
      </c>
      <c r="Q879" s="16">
        <f t="shared" si="42"/>
        <v>6.2751697185152722E-3</v>
      </c>
    </row>
    <row r="880" spans="3:17" x14ac:dyDescent="0.55000000000000004">
      <c r="C880">
        <f t="shared" si="43"/>
        <v>874</v>
      </c>
      <c r="D880">
        <v>0.66460575160176494</v>
      </c>
      <c r="E880">
        <v>-0.97036693365300974</v>
      </c>
      <c r="F880">
        <v>0.19939857156133417</v>
      </c>
      <c r="G880">
        <v>1.3458483519068367</v>
      </c>
      <c r="H880">
        <v>-0.20891510203604821</v>
      </c>
      <c r="I880">
        <v>-0.35329115776055858</v>
      </c>
      <c r="J880">
        <v>-1.6202601785335793</v>
      </c>
      <c r="K880">
        <v>0.72345732927506312</v>
      </c>
      <c r="L880">
        <v>1.7735895772716983</v>
      </c>
      <c r="M880">
        <v>-0.63958940432495748</v>
      </c>
      <c r="P880" s="16">
        <f t="shared" si="41"/>
        <v>7.4223213105504542E-3</v>
      </c>
      <c r="Q880" s="16">
        <f t="shared" si="42"/>
        <v>7.4499350143515386E-3</v>
      </c>
    </row>
    <row r="881" spans="3:17" x14ac:dyDescent="0.55000000000000004">
      <c r="C881">
        <f t="shared" si="43"/>
        <v>875</v>
      </c>
      <c r="D881">
        <v>-0.34114843774221398</v>
      </c>
      <c r="E881">
        <v>-0.64606255756704012</v>
      </c>
      <c r="F881">
        <v>-0.39090515436915113</v>
      </c>
      <c r="G881">
        <v>0.60515263769976446</v>
      </c>
      <c r="H881">
        <v>0.25235929506134203</v>
      </c>
      <c r="I881">
        <v>-0.59384070738288386</v>
      </c>
      <c r="J881">
        <v>1.4830644046944539</v>
      </c>
      <c r="K881">
        <v>-0.21705400988430576</v>
      </c>
      <c r="L881">
        <v>-0.34467753834096415</v>
      </c>
      <c r="M881">
        <v>-0.20068207879498554</v>
      </c>
      <c r="P881" s="16">
        <f t="shared" si="41"/>
        <v>-1.2877654687946454E-3</v>
      </c>
      <c r="Q881" s="16">
        <f t="shared" si="42"/>
        <v>-1.2869366546542915E-3</v>
      </c>
    </row>
    <row r="882" spans="3:17" x14ac:dyDescent="0.55000000000000004">
      <c r="C882">
        <f t="shared" si="43"/>
        <v>876</v>
      </c>
      <c r="D882">
        <v>-0.75610171097910706</v>
      </c>
      <c r="E882">
        <v>-0.13592262594425022</v>
      </c>
      <c r="F882">
        <v>-1.1091388308706245</v>
      </c>
      <c r="G882">
        <v>-1.6165585222472951</v>
      </c>
      <c r="H882">
        <v>9.5192684867975857E-2</v>
      </c>
      <c r="I882">
        <v>-0.49748982315087231</v>
      </c>
      <c r="J882">
        <v>-0.97175430032409915</v>
      </c>
      <c r="K882">
        <v>-0.16920064351135078</v>
      </c>
      <c r="L882">
        <v>-1.3950296289528279</v>
      </c>
      <c r="M882">
        <v>-0.12338982321133735</v>
      </c>
      <c r="P882" s="16">
        <f t="shared" si="41"/>
        <v>-4.8813662288611928E-3</v>
      </c>
      <c r="Q882" s="16">
        <f t="shared" si="42"/>
        <v>-4.8694717224152528E-3</v>
      </c>
    </row>
    <row r="883" spans="3:17" x14ac:dyDescent="0.55000000000000004">
      <c r="C883">
        <f t="shared" si="43"/>
        <v>877</v>
      </c>
      <c r="D883">
        <v>2.1414338706104781</v>
      </c>
      <c r="E883">
        <v>-0.28186367668069023</v>
      </c>
      <c r="F883">
        <v>0.1777865586977887</v>
      </c>
      <c r="G883">
        <v>0.55498609204965543</v>
      </c>
      <c r="H883">
        <v>-1.8669243030149023</v>
      </c>
      <c r="I883">
        <v>0.38064287871226404</v>
      </c>
      <c r="J883">
        <v>0.35403369333993662</v>
      </c>
      <c r="K883">
        <v>0.22449734605313995</v>
      </c>
      <c r="L883">
        <v>0.35406377453129528</v>
      </c>
      <c r="M883">
        <v>7.226137594936563E-2</v>
      </c>
      <c r="P883" s="16">
        <f t="shared" si="41"/>
        <v>2.0212027991397791E-2</v>
      </c>
      <c r="Q883" s="16">
        <f t="shared" si="42"/>
        <v>2.0417674201342884E-2</v>
      </c>
    </row>
    <row r="884" spans="3:17" x14ac:dyDescent="0.55000000000000004">
      <c r="C884">
        <f t="shared" si="43"/>
        <v>878</v>
      </c>
      <c r="D884">
        <v>-0.44963083937958381</v>
      </c>
      <c r="E884">
        <v>-0.32623217720178432</v>
      </c>
      <c r="F884">
        <v>0.70975173422271776</v>
      </c>
      <c r="G884">
        <v>0.81488237546692066</v>
      </c>
      <c r="H884">
        <v>0.95148268839731542</v>
      </c>
      <c r="I884">
        <v>-0.11241809152184844</v>
      </c>
      <c r="J884">
        <v>0.5421202527140293</v>
      </c>
      <c r="K884">
        <v>0.51795923046622316</v>
      </c>
      <c r="L884">
        <v>-0.47347829031595101</v>
      </c>
      <c r="M884">
        <v>-0.11645483435413739</v>
      </c>
      <c r="P884" s="16">
        <f t="shared" si="41"/>
        <v>-2.2272506256097342E-3</v>
      </c>
      <c r="Q884" s="16">
        <f t="shared" si="42"/>
        <v>-2.2247721433436007E-3</v>
      </c>
    </row>
    <row r="885" spans="3:17" x14ac:dyDescent="0.55000000000000004">
      <c r="C885">
        <f t="shared" si="43"/>
        <v>879</v>
      </c>
      <c r="D885">
        <v>1.2190946691262481</v>
      </c>
      <c r="E885">
        <v>-0.33269940590556296</v>
      </c>
      <c r="F885">
        <v>0.73334346408526441</v>
      </c>
      <c r="G885">
        <v>-2.9325704463970941</v>
      </c>
      <c r="H885">
        <v>-3.5554056018114635E-2</v>
      </c>
      <c r="I885">
        <v>1.599894562779606</v>
      </c>
      <c r="J885">
        <v>1.6859882323025086</v>
      </c>
      <c r="K885">
        <v>-1.068303874078832</v>
      </c>
      <c r="L885">
        <v>-0.4926069253367335</v>
      </c>
      <c r="M885">
        <v>1.3917604387388769</v>
      </c>
      <c r="P885" s="16">
        <f t="shared" si="41"/>
        <v>1.2224336197481821E-2</v>
      </c>
      <c r="Q885" s="16">
        <f t="shared" si="42"/>
        <v>1.2299358783987469E-2</v>
      </c>
    </row>
    <row r="886" spans="3:17" x14ac:dyDescent="0.55000000000000004">
      <c r="C886">
        <f t="shared" si="43"/>
        <v>880</v>
      </c>
      <c r="D886">
        <v>0.21775875840833095</v>
      </c>
      <c r="E886">
        <v>-2.7101008870408871</v>
      </c>
      <c r="F886">
        <v>-5.6191380541346897E-2</v>
      </c>
      <c r="G886">
        <v>-0.24957979556671639</v>
      </c>
      <c r="H886">
        <v>6.501908358413315E-2</v>
      </c>
      <c r="I886">
        <v>-0.10453877363432819</v>
      </c>
      <c r="J886">
        <v>-0.52474766720682831</v>
      </c>
      <c r="K886">
        <v>-6.5048519182834524E-2</v>
      </c>
      <c r="L886">
        <v>-0.3774042867419346</v>
      </c>
      <c r="M886">
        <v>0.25392506577550072</v>
      </c>
      <c r="P886" s="16">
        <f t="shared" si="41"/>
        <v>3.5525128334483948E-3</v>
      </c>
      <c r="Q886" s="16">
        <f t="shared" si="42"/>
        <v>3.5588304861298159E-3</v>
      </c>
    </row>
    <row r="887" spans="3:17" x14ac:dyDescent="0.55000000000000004">
      <c r="C887">
        <f t="shared" si="43"/>
        <v>881</v>
      </c>
      <c r="D887">
        <v>2.0061989639588065</v>
      </c>
      <c r="E887">
        <v>-0.28367249435410863</v>
      </c>
      <c r="F887">
        <v>-0.19689071281399162</v>
      </c>
      <c r="G887">
        <v>-0.60077718443642991</v>
      </c>
      <c r="H887">
        <v>1.0058598164923731</v>
      </c>
      <c r="I887">
        <v>0.14190415427558789</v>
      </c>
      <c r="J887">
        <v>-2.720510287611821</v>
      </c>
      <c r="K887">
        <v>0.93644560449978387</v>
      </c>
      <c r="L887">
        <v>-1.2181639901108985</v>
      </c>
      <c r="M887">
        <v>1.8685132164363469</v>
      </c>
      <c r="P887" s="16">
        <f t="shared" si="41"/>
        <v>1.9040859345010142E-2</v>
      </c>
      <c r="Q887" s="16">
        <f t="shared" si="42"/>
        <v>1.9223292562783323E-2</v>
      </c>
    </row>
    <row r="888" spans="3:17" x14ac:dyDescent="0.55000000000000004">
      <c r="C888">
        <f t="shared" si="43"/>
        <v>882</v>
      </c>
      <c r="D888">
        <v>0.63774489917623056</v>
      </c>
      <c r="E888">
        <v>1.4494627577093429</v>
      </c>
      <c r="F888">
        <v>-1.7265759386307469</v>
      </c>
      <c r="G888">
        <v>-0.12199055038159032</v>
      </c>
      <c r="H888">
        <v>0.90764940403740313</v>
      </c>
      <c r="I888">
        <v>0.15709899266787314</v>
      </c>
      <c r="J888">
        <v>0.72774396873568015</v>
      </c>
      <c r="K888">
        <v>-0.80332201600600939</v>
      </c>
      <c r="L888">
        <v>-1.2432772498075095</v>
      </c>
      <c r="M888">
        <v>0.82444752602983329</v>
      </c>
      <c r="P888" s="16">
        <f t="shared" si="41"/>
        <v>7.1896995048722776E-3</v>
      </c>
      <c r="Q888" s="16">
        <f t="shared" si="42"/>
        <v>7.2156074472455867E-3</v>
      </c>
    </row>
    <row r="889" spans="3:17" x14ac:dyDescent="0.55000000000000004">
      <c r="C889">
        <f t="shared" si="43"/>
        <v>883</v>
      </c>
      <c r="D889">
        <v>0.84190882765906139</v>
      </c>
      <c r="E889">
        <v>0.67995166783858385</v>
      </c>
      <c r="F889">
        <v>-1.6383335716061094</v>
      </c>
      <c r="G889">
        <v>0.2305918103466317</v>
      </c>
      <c r="H889">
        <v>-1.5077835513672879</v>
      </c>
      <c r="I889">
        <v>1.1996267900723545</v>
      </c>
      <c r="J889">
        <v>-0.37211059385541667</v>
      </c>
      <c r="K889">
        <v>0.34301335611185912</v>
      </c>
      <c r="L889">
        <v>-0.42674824452257021</v>
      </c>
      <c r="M889">
        <v>-1.3407381998422312</v>
      </c>
      <c r="P889" s="16">
        <f t="shared" si="41"/>
        <v>8.9578109908978847E-3</v>
      </c>
      <c r="Q889" s="16">
        <f t="shared" si="42"/>
        <v>8.9980522478807501E-3</v>
      </c>
    </row>
    <row r="890" spans="3:17" x14ac:dyDescent="0.55000000000000004">
      <c r="C890">
        <f t="shared" si="43"/>
        <v>884</v>
      </c>
      <c r="D890">
        <v>-0.17929288346947808</v>
      </c>
      <c r="E890">
        <v>6.2799766968968898E-2</v>
      </c>
      <c r="F890">
        <v>0.27099234720916399</v>
      </c>
      <c r="G890">
        <v>-0.11947463315380821</v>
      </c>
      <c r="H890">
        <v>1.1229082448921457</v>
      </c>
      <c r="I890">
        <v>0.48034894699532049</v>
      </c>
      <c r="J890">
        <v>0.6259914067172091</v>
      </c>
      <c r="K890">
        <v>-1.0434007148051219</v>
      </c>
      <c r="L890">
        <v>0.97982236734015615</v>
      </c>
      <c r="M890">
        <v>0.31304612316543151</v>
      </c>
      <c r="P890" s="16">
        <f t="shared" si="41"/>
        <v>1.1394474864335645E-4</v>
      </c>
      <c r="Q890" s="16">
        <f t="shared" si="42"/>
        <v>1.1395124059276895E-4</v>
      </c>
    </row>
    <row r="891" spans="3:17" x14ac:dyDescent="0.55000000000000004">
      <c r="C891">
        <f t="shared" si="43"/>
        <v>885</v>
      </c>
      <c r="D891">
        <v>-2.7128470047570481</v>
      </c>
      <c r="E891">
        <v>1.0163568235273786</v>
      </c>
      <c r="F891">
        <v>0.44801655202775398</v>
      </c>
      <c r="G891">
        <v>0.47694975846981441</v>
      </c>
      <c r="H891">
        <v>-1.2537469041971758</v>
      </c>
      <c r="I891">
        <v>6.9427875588015678E-2</v>
      </c>
      <c r="J891">
        <v>-0.33054959948574497</v>
      </c>
      <c r="K891">
        <v>0.32257550846003313</v>
      </c>
      <c r="L891">
        <v>-0.96856772971979854</v>
      </c>
      <c r="M891">
        <v>-0.36571721346641411</v>
      </c>
      <c r="P891" s="16">
        <f t="shared" si="41"/>
        <v>-2.1827277560334604E-2</v>
      </c>
      <c r="Q891" s="16">
        <f t="shared" si="42"/>
        <v>-2.1590786316032284E-2</v>
      </c>
    </row>
    <row r="892" spans="3:17" x14ac:dyDescent="0.55000000000000004">
      <c r="C892">
        <f t="shared" si="43"/>
        <v>886</v>
      </c>
      <c r="D892">
        <v>1.0023492206802795</v>
      </c>
      <c r="E892">
        <v>1.3707880006826425E-2</v>
      </c>
      <c r="F892">
        <v>-0.51274800853143532</v>
      </c>
      <c r="G892">
        <v>-0.64275953738480107</v>
      </c>
      <c r="H892">
        <v>-9.4472968455597064E-2</v>
      </c>
      <c r="I892">
        <v>-0.6328868509436042</v>
      </c>
      <c r="J892">
        <v>0.33001630255142128</v>
      </c>
      <c r="K892">
        <v>0.14561200003195954</v>
      </c>
      <c r="L892">
        <v>-9.3801360719065432E-2</v>
      </c>
      <c r="M892">
        <v>-1.3531720237718161</v>
      </c>
      <c r="P892" s="16">
        <f t="shared" si="41"/>
        <v>1.034726555239323E-2</v>
      </c>
      <c r="Q892" s="16">
        <f t="shared" si="42"/>
        <v>1.0400983623109594E-2</v>
      </c>
    </row>
    <row r="893" spans="3:17" x14ac:dyDescent="0.55000000000000004">
      <c r="C893">
        <f t="shared" si="43"/>
        <v>887</v>
      </c>
      <c r="D893">
        <v>-0.88630231705528284</v>
      </c>
      <c r="E893">
        <v>0.22566769280127846</v>
      </c>
      <c r="F893">
        <v>0.19984554496099963</v>
      </c>
      <c r="G893">
        <v>-0.9477003960432322</v>
      </c>
      <c r="H893">
        <v>0.29576277703351783</v>
      </c>
      <c r="I893">
        <v>0.57312662780977353</v>
      </c>
      <c r="J893">
        <v>-1.3056854211313067</v>
      </c>
      <c r="K893">
        <v>-0.29425987132450326</v>
      </c>
      <c r="L893">
        <v>2.0397030364981608</v>
      </c>
      <c r="M893">
        <v>-0.68962520137520245</v>
      </c>
      <c r="P893" s="16">
        <f t="shared" si="41"/>
        <v>-6.0089365533621802E-3</v>
      </c>
      <c r="Q893" s="16">
        <f t="shared" si="42"/>
        <v>-5.9909190009515001E-3</v>
      </c>
    </row>
    <row r="894" spans="3:17" x14ac:dyDescent="0.55000000000000004">
      <c r="C894">
        <f t="shared" si="43"/>
        <v>888</v>
      </c>
      <c r="D894">
        <v>0.54641564197611259</v>
      </c>
      <c r="E894">
        <v>0.16953884110212331</v>
      </c>
      <c r="F894">
        <v>0.80499903462407518</v>
      </c>
      <c r="G894">
        <v>0.22490232252917941</v>
      </c>
      <c r="H894">
        <v>-0.58101203067446849</v>
      </c>
      <c r="I894">
        <v>0.62552415010928264</v>
      </c>
      <c r="J894">
        <v>0.30424189605961266</v>
      </c>
      <c r="K894">
        <v>1.1326094371562173E-2</v>
      </c>
      <c r="L894">
        <v>-0.53435131918748091</v>
      </c>
      <c r="M894">
        <v>0.14691859618367148</v>
      </c>
      <c r="P894" s="16">
        <f t="shared" si="41"/>
        <v>6.3987649364316279E-3</v>
      </c>
      <c r="Q894" s="16">
        <f t="shared" si="42"/>
        <v>6.4192807681056063E-3</v>
      </c>
    </row>
    <row r="895" spans="3:17" x14ac:dyDescent="0.55000000000000004">
      <c r="C895">
        <f t="shared" si="43"/>
        <v>889</v>
      </c>
      <c r="D895">
        <v>2.6172440348703956E-2</v>
      </c>
      <c r="E895">
        <v>-2.0665613263600342</v>
      </c>
      <c r="F895">
        <v>2.2726403386645555</v>
      </c>
      <c r="G895">
        <v>-0.64122928730719431</v>
      </c>
      <c r="H895">
        <v>1.5634451078550287</v>
      </c>
      <c r="I895">
        <v>6.3577127898452906E-2</v>
      </c>
      <c r="J895">
        <v>0.5753914370495502</v>
      </c>
      <c r="K895">
        <v>-2.0504917879770628</v>
      </c>
      <c r="L895">
        <v>-0.25521954064789376</v>
      </c>
      <c r="M895">
        <v>0.75829880609667877</v>
      </c>
      <c r="P895" s="16">
        <f t="shared" si="41"/>
        <v>1.8933266488767716E-3</v>
      </c>
      <c r="Q895" s="16">
        <f t="shared" si="42"/>
        <v>1.895120123475591E-3</v>
      </c>
    </row>
    <row r="896" spans="3:17" x14ac:dyDescent="0.55000000000000004">
      <c r="C896">
        <f t="shared" si="43"/>
        <v>890</v>
      </c>
      <c r="D896">
        <v>0.27543454839907178</v>
      </c>
      <c r="E896">
        <v>0.26438780009378765</v>
      </c>
      <c r="F896">
        <v>-0.73912588102232346</v>
      </c>
      <c r="G896">
        <v>1.7610421073413609</v>
      </c>
      <c r="H896">
        <v>0.983578446473103</v>
      </c>
      <c r="I896">
        <v>0.22540054591137834</v>
      </c>
      <c r="J896">
        <v>-0.17026311698399518</v>
      </c>
      <c r="K896">
        <v>-0.35874811865253103</v>
      </c>
      <c r="L896">
        <v>-1.7267023362740663</v>
      </c>
      <c r="M896">
        <v>-1.5038240179448619</v>
      </c>
      <c r="P896" s="16">
        <f t="shared" si="41"/>
        <v>4.0519998266015725E-3</v>
      </c>
      <c r="Q896" s="16">
        <f t="shared" si="42"/>
        <v>4.0602202772370699E-3</v>
      </c>
    </row>
    <row r="897" spans="3:17" x14ac:dyDescent="0.55000000000000004">
      <c r="C897">
        <f t="shared" si="43"/>
        <v>891</v>
      </c>
      <c r="D897">
        <v>0.69379278769548713</v>
      </c>
      <c r="E897">
        <v>-0.51723705187699953</v>
      </c>
      <c r="F897">
        <v>-0.89252422979151513</v>
      </c>
      <c r="G897">
        <v>-0.53431941227121782</v>
      </c>
      <c r="H897">
        <v>0.75542726283181449</v>
      </c>
      <c r="I897">
        <v>-0.62739845611544898</v>
      </c>
      <c r="J897">
        <v>-8.6602741013337564E-2</v>
      </c>
      <c r="K897">
        <v>1.052032527197418</v>
      </c>
      <c r="L897">
        <v>0.85962400046187792</v>
      </c>
      <c r="M897">
        <v>1.3460482099209752</v>
      </c>
      <c r="P897" s="16">
        <f t="shared" si="41"/>
        <v>7.6750884577338214E-3</v>
      </c>
      <c r="Q897" s="16">
        <f t="shared" si="42"/>
        <v>7.704617446675055E-3</v>
      </c>
    </row>
    <row r="898" spans="3:17" x14ac:dyDescent="0.55000000000000004">
      <c r="C898">
        <f t="shared" si="43"/>
        <v>892</v>
      </c>
      <c r="D898">
        <v>1.0306039234607316</v>
      </c>
      <c r="E898">
        <v>-0.12491425921495981</v>
      </c>
      <c r="F898">
        <v>0.96511510899997899</v>
      </c>
      <c r="G898">
        <v>-0.51467777120142244</v>
      </c>
      <c r="H898">
        <v>1.2371298387073284</v>
      </c>
      <c r="I898">
        <v>-0.60415781659344803</v>
      </c>
      <c r="J898">
        <v>1.4178637564865177</v>
      </c>
      <c r="K898">
        <v>0.81638629048198885</v>
      </c>
      <c r="L898">
        <v>-0.34301372740645325</v>
      </c>
      <c r="M898">
        <v>-0.22956600274019301</v>
      </c>
      <c r="P898" s="16">
        <f t="shared" si="41"/>
        <v>1.0591958456235733E-2</v>
      </c>
      <c r="Q898" s="16">
        <f t="shared" si="42"/>
        <v>1.0648251824991073E-2</v>
      </c>
    </row>
    <row r="899" spans="3:17" x14ac:dyDescent="0.55000000000000004">
      <c r="C899">
        <f t="shared" si="43"/>
        <v>893</v>
      </c>
      <c r="D899">
        <v>-0.26346609623364475</v>
      </c>
      <c r="E899">
        <v>-1.1310335252003003</v>
      </c>
      <c r="F899">
        <v>-4.6121577332064435E-2</v>
      </c>
      <c r="G899">
        <v>-0.49706238843210199</v>
      </c>
      <c r="H899">
        <v>1.2436779718140094</v>
      </c>
      <c r="I899">
        <v>0.34125165252090633</v>
      </c>
      <c r="J899">
        <v>-0.23427320522521106</v>
      </c>
      <c r="K899">
        <v>-0.66488694324295361</v>
      </c>
      <c r="L899">
        <v>-0.30758231347877701</v>
      </c>
      <c r="M899">
        <v>1.9119422139122635</v>
      </c>
      <c r="P899" s="16">
        <f t="shared" si="41"/>
        <v>-6.1501665707585263E-4</v>
      </c>
      <c r="Q899" s="16">
        <f t="shared" si="42"/>
        <v>-6.1482757309683223E-4</v>
      </c>
    </row>
    <row r="900" spans="3:17" x14ac:dyDescent="0.55000000000000004">
      <c r="C900">
        <f t="shared" si="43"/>
        <v>894</v>
      </c>
      <c r="D900">
        <v>-0.53631831056821044</v>
      </c>
      <c r="E900">
        <v>-6.8572232068136632E-2</v>
      </c>
      <c r="F900">
        <v>-0.53232469384485315</v>
      </c>
      <c r="G900">
        <v>2.2987582872815313</v>
      </c>
      <c r="H900">
        <v>3.4055045081944429E-2</v>
      </c>
      <c r="I900">
        <v>0.16620203044924359</v>
      </c>
      <c r="J900">
        <v>-2.1650599232696863</v>
      </c>
      <c r="K900">
        <v>-1.4256268481157666</v>
      </c>
      <c r="L900">
        <v>7.9675252426051169E-2</v>
      </c>
      <c r="M900">
        <v>0.15817044991707388</v>
      </c>
      <c r="P900" s="16">
        <f t="shared" si="41"/>
        <v>-2.9779861480015565E-3</v>
      </c>
      <c r="Q900" s="16">
        <f t="shared" si="42"/>
        <v>-2.973556345640449E-3</v>
      </c>
    </row>
    <row r="901" spans="3:17" x14ac:dyDescent="0.55000000000000004">
      <c r="C901">
        <f t="shared" si="43"/>
        <v>895</v>
      </c>
      <c r="D901">
        <v>-0.10451067945740482</v>
      </c>
      <c r="E901">
        <v>-1.1755279154448011</v>
      </c>
      <c r="F901">
        <v>-0.75167294194912482</v>
      </c>
      <c r="G901">
        <v>-5.9964224742054532E-2</v>
      </c>
      <c r="H901">
        <v>1.984038779721107</v>
      </c>
      <c r="I901">
        <v>0.33760501416546163</v>
      </c>
      <c r="J901">
        <v>0.39178184256434051</v>
      </c>
      <c r="K901">
        <v>-0.37439673909946442</v>
      </c>
      <c r="L901">
        <v>2.6489577865201923</v>
      </c>
      <c r="M901">
        <v>-0.79029694550679186</v>
      </c>
      <c r="P901" s="16">
        <f t="shared" si="41"/>
        <v>7.6157763289781656E-4</v>
      </c>
      <c r="Q901" s="16">
        <f t="shared" si="42"/>
        <v>7.6186770677644233E-4</v>
      </c>
    </row>
    <row r="902" spans="3:17" x14ac:dyDescent="0.55000000000000004">
      <c r="C902">
        <f t="shared" si="43"/>
        <v>896</v>
      </c>
      <c r="D902">
        <v>-0.4613463691744637</v>
      </c>
      <c r="E902">
        <v>-0.67703357772782746</v>
      </c>
      <c r="F902">
        <v>-1.42543886416773</v>
      </c>
      <c r="G902">
        <v>-0.24416016752003644</v>
      </c>
      <c r="H902">
        <v>-0.26019695692051503</v>
      </c>
      <c r="I902">
        <v>0.88418112537862725</v>
      </c>
      <c r="J902">
        <v>-0.27886789498571879</v>
      </c>
      <c r="K902">
        <v>0.76274395376158188</v>
      </c>
      <c r="L902">
        <v>0.8816137210744831</v>
      </c>
      <c r="M902">
        <v>0.38901725890706401</v>
      </c>
      <c r="P902" s="16">
        <f t="shared" ref="P902:P965" si="44">$P$1*1/12+$P$2*SQRT(1/12)*INDEX(D902:M902,1,$P$3)</f>
        <v>-2.3287100898213287E-3</v>
      </c>
      <c r="Q902" s="16">
        <f t="shared" si="42"/>
        <v>-2.3260007479787292E-3</v>
      </c>
    </row>
    <row r="903" spans="3:17" x14ac:dyDescent="0.55000000000000004">
      <c r="C903">
        <f t="shared" si="43"/>
        <v>897</v>
      </c>
      <c r="D903">
        <v>0.56115071238199943</v>
      </c>
      <c r="E903">
        <v>-2.0205633515323691</v>
      </c>
      <c r="F903">
        <v>-0.15891730503500529</v>
      </c>
      <c r="G903">
        <v>0.92304923970188402</v>
      </c>
      <c r="H903">
        <v>-1.8086881720594126</v>
      </c>
      <c r="I903">
        <v>0.34400503178573288</v>
      </c>
      <c r="J903">
        <v>0.99283445125869896</v>
      </c>
      <c r="K903">
        <v>-0.59773020649127495</v>
      </c>
      <c r="L903">
        <v>-0.31879263179124323</v>
      </c>
      <c r="M903">
        <v>-0.65511819733582266</v>
      </c>
      <c r="P903" s="16">
        <f t="shared" si="44"/>
        <v>6.5263743894121307E-3</v>
      </c>
      <c r="Q903" s="16">
        <f t="shared" ref="Q903:Q966" si="45">EXP(P903)-1</f>
        <v>6.5477175766945894E-3</v>
      </c>
    </row>
    <row r="904" spans="3:17" x14ac:dyDescent="0.55000000000000004">
      <c r="C904">
        <f t="shared" si="43"/>
        <v>898</v>
      </c>
      <c r="D904">
        <v>-0.44660168069157435</v>
      </c>
      <c r="E904">
        <v>-1.77314427331087</v>
      </c>
      <c r="F904">
        <v>1.336823054855236</v>
      </c>
      <c r="G904">
        <v>0.86896426835043816</v>
      </c>
      <c r="H904">
        <v>1.1103695273704903</v>
      </c>
      <c r="I904">
        <v>-0.40641627764066024</v>
      </c>
      <c r="J904">
        <v>-0.80935536190575685</v>
      </c>
      <c r="K904">
        <v>0.33889991480285026</v>
      </c>
      <c r="L904">
        <v>-0.53595420089111345</v>
      </c>
      <c r="M904">
        <v>0.5075158078446057</v>
      </c>
      <c r="P904" s="16">
        <f t="shared" si="44"/>
        <v>-2.201017341850629E-3</v>
      </c>
      <c r="Q904" s="16">
        <f t="shared" si="45"/>
        <v>-2.1985968793334365E-3</v>
      </c>
    </row>
    <row r="905" spans="3:17" x14ac:dyDescent="0.55000000000000004">
      <c r="C905">
        <f t="shared" si="43"/>
        <v>899</v>
      </c>
      <c r="D905">
        <v>0.47545981658559566</v>
      </c>
      <c r="E905">
        <v>-0.60541428343128922</v>
      </c>
      <c r="F905">
        <v>-0.95130916916435238</v>
      </c>
      <c r="G905">
        <v>0.27839753438626613</v>
      </c>
      <c r="H905">
        <v>1.5071566532774041</v>
      </c>
      <c r="I905">
        <v>0.8594903144679773</v>
      </c>
      <c r="J905">
        <v>-0.4425659371718032</v>
      </c>
      <c r="K905">
        <v>-1.7980498931441995</v>
      </c>
      <c r="L905">
        <v>-9.2984870092131713E-4</v>
      </c>
      <c r="M905">
        <v>0.31660145968731118</v>
      </c>
      <c r="P905" s="16">
        <f t="shared" si="44"/>
        <v>5.7842694630848221E-3</v>
      </c>
      <c r="Q905" s="16">
        <f t="shared" si="45"/>
        <v>5.8010306511881993E-3</v>
      </c>
    </row>
    <row r="906" spans="3:17" x14ac:dyDescent="0.55000000000000004">
      <c r="C906">
        <f t="shared" si="43"/>
        <v>900</v>
      </c>
      <c r="D906">
        <v>-0.33434395015407764</v>
      </c>
      <c r="E906">
        <v>-0.37000650882852476</v>
      </c>
      <c r="F906">
        <v>-0.26902428686257601</v>
      </c>
      <c r="G906">
        <v>-0.73339771900714124</v>
      </c>
      <c r="H906">
        <v>-0.71108143118710909</v>
      </c>
      <c r="I906">
        <v>0.15681160365360933</v>
      </c>
      <c r="J906">
        <v>-1.8840786496085784</v>
      </c>
      <c r="K906">
        <v>0.1449704304323175</v>
      </c>
      <c r="L906">
        <v>1.4415442500830908</v>
      </c>
      <c r="M906">
        <v>-1.155759767376066</v>
      </c>
      <c r="P906" s="16">
        <f t="shared" si="44"/>
        <v>-1.228836877684026E-3</v>
      </c>
      <c r="Q906" s="16">
        <f t="shared" si="45"/>
        <v>-1.2280821668185782E-3</v>
      </c>
    </row>
    <row r="907" spans="3:17" x14ac:dyDescent="0.55000000000000004">
      <c r="C907">
        <f t="shared" si="43"/>
        <v>901</v>
      </c>
      <c r="D907">
        <v>-0.32221680127338603</v>
      </c>
      <c r="E907">
        <v>0.56329786880124222</v>
      </c>
      <c r="F907">
        <v>8.3512074360124255E-2</v>
      </c>
      <c r="G907">
        <v>1.1985531359848851</v>
      </c>
      <c r="H907">
        <v>-0.56730075810750902</v>
      </c>
      <c r="I907">
        <v>2.0690200068567068</v>
      </c>
      <c r="J907">
        <v>0.66124705978512255</v>
      </c>
      <c r="K907">
        <v>-0.51224549592313118</v>
      </c>
      <c r="L907">
        <v>-0.35381311220072204</v>
      </c>
      <c r="M907">
        <v>1.0047475973955955</v>
      </c>
      <c r="P907" s="16">
        <f t="shared" si="44"/>
        <v>-1.1238126876224762E-3</v>
      </c>
      <c r="Q907" s="16">
        <f t="shared" si="45"/>
        <v>-1.1231814466317047E-3</v>
      </c>
    </row>
    <row r="908" spans="3:17" x14ac:dyDescent="0.55000000000000004">
      <c r="C908">
        <f t="shared" si="43"/>
        <v>902</v>
      </c>
      <c r="D908">
        <v>-1.4375600826662982</v>
      </c>
      <c r="E908">
        <v>1.2463227753083728</v>
      </c>
      <c r="F908">
        <v>0.24485290290547873</v>
      </c>
      <c r="G908">
        <v>2.7861743240393277</v>
      </c>
      <c r="H908">
        <v>0.17930674591493537</v>
      </c>
      <c r="I908">
        <v>-0.3143128921814079</v>
      </c>
      <c r="J908">
        <v>-0.59977430295928069</v>
      </c>
      <c r="K908">
        <v>-1.0284429114867184</v>
      </c>
      <c r="L908">
        <v>-1.1400715318353594</v>
      </c>
      <c r="M908">
        <v>-1.7216554476021824</v>
      </c>
      <c r="P908" s="16">
        <f t="shared" si="44"/>
        <v>-1.078296884388805E-2</v>
      </c>
      <c r="Q908" s="16">
        <f t="shared" si="45"/>
        <v>-1.0725041033561866E-2</v>
      </c>
    </row>
    <row r="909" spans="3:17" x14ac:dyDescent="0.55000000000000004">
      <c r="C909">
        <f t="shared" si="43"/>
        <v>903</v>
      </c>
      <c r="D909">
        <v>-1.4279561394597293</v>
      </c>
      <c r="E909">
        <v>-0.53880586837385769</v>
      </c>
      <c r="F909">
        <v>-1.6959825914787441</v>
      </c>
      <c r="G909">
        <v>1.0763224078894078</v>
      </c>
      <c r="H909">
        <v>-0.35853474230825294</v>
      </c>
      <c r="I909">
        <v>-0.4468914356468342</v>
      </c>
      <c r="J909">
        <v>0.44329125435864064</v>
      </c>
      <c r="K909">
        <v>-1.6853314378018633</v>
      </c>
      <c r="L909">
        <v>0.11253239517697837</v>
      </c>
      <c r="M909">
        <v>-0.65879354388392852</v>
      </c>
      <c r="P909" s="16">
        <f t="shared" si="44"/>
        <v>-1.0699796255954134E-2</v>
      </c>
      <c r="Q909" s="16">
        <f t="shared" si="45"/>
        <v>-1.0642757053208052E-2</v>
      </c>
    </row>
    <row r="910" spans="3:17" x14ac:dyDescent="0.55000000000000004">
      <c r="C910">
        <f t="shared" si="43"/>
        <v>904</v>
      </c>
      <c r="D910">
        <v>0.49524689123141352</v>
      </c>
      <c r="E910">
        <v>-0.35036475412883267</v>
      </c>
      <c r="F910">
        <v>-1.2846556555887836</v>
      </c>
      <c r="G910">
        <v>-1.6243436725162146</v>
      </c>
      <c r="H910">
        <v>-0.57283495955341557</v>
      </c>
      <c r="I910">
        <v>-1.807786811881628</v>
      </c>
      <c r="J910">
        <v>-0.28989081276849271</v>
      </c>
      <c r="K910">
        <v>1.127947060865151</v>
      </c>
      <c r="L910">
        <v>-1.2944385378695564</v>
      </c>
      <c r="M910">
        <v>-1.7350826309731495</v>
      </c>
      <c r="P910" s="16">
        <f t="shared" si="44"/>
        <v>5.9556305561833944E-3</v>
      </c>
      <c r="Q910" s="16">
        <f t="shared" si="45"/>
        <v>5.9734005835685444E-3</v>
      </c>
    </row>
    <row r="911" spans="3:17" x14ac:dyDescent="0.55000000000000004">
      <c r="C911">
        <f t="shared" si="43"/>
        <v>905</v>
      </c>
      <c r="D911">
        <v>0.59221523646503726</v>
      </c>
      <c r="E911">
        <v>-0.18207287845350636</v>
      </c>
      <c r="F911">
        <v>6.5035597428813666E-2</v>
      </c>
      <c r="G911">
        <v>-0.7879812150909189</v>
      </c>
      <c r="H911">
        <v>2.6603728832495417</v>
      </c>
      <c r="I911">
        <v>1.4864125815564349</v>
      </c>
      <c r="J911">
        <v>0.27414951893832623</v>
      </c>
      <c r="K911">
        <v>-1.2364962299719142</v>
      </c>
      <c r="L911">
        <v>0.58255325909115696</v>
      </c>
      <c r="M911">
        <v>-1.6623246308738773</v>
      </c>
      <c r="P911" s="16">
        <f t="shared" si="44"/>
        <v>6.7954010595359729E-3</v>
      </c>
      <c r="Q911" s="16">
        <f t="shared" si="45"/>
        <v>6.8185421853628192E-3</v>
      </c>
    </row>
    <row r="912" spans="3:17" x14ac:dyDescent="0.55000000000000004">
      <c r="C912">
        <f t="shared" si="43"/>
        <v>906</v>
      </c>
      <c r="D912">
        <v>-0.66766560800195462</v>
      </c>
      <c r="E912">
        <v>1.3885870146810093</v>
      </c>
      <c r="F912">
        <v>-0.3544150095688372</v>
      </c>
      <c r="G912">
        <v>-0.10635047955004177</v>
      </c>
      <c r="H912">
        <v>-1.3933490874166294</v>
      </c>
      <c r="I912">
        <v>0.57142310966884446</v>
      </c>
      <c r="J912">
        <v>-1.2797432590143321</v>
      </c>
      <c r="K912">
        <v>-0.47639080769242276</v>
      </c>
      <c r="L912">
        <v>1.8397107902215908</v>
      </c>
      <c r="M912">
        <v>-1.0148815661132413</v>
      </c>
      <c r="P912" s="16">
        <f t="shared" si="44"/>
        <v>-4.1154871109620869E-3</v>
      </c>
      <c r="Q912" s="16">
        <f t="shared" si="45"/>
        <v>-4.107030099433584E-3</v>
      </c>
    </row>
    <row r="913" spans="3:17" x14ac:dyDescent="0.55000000000000004">
      <c r="C913">
        <f t="shared" si="43"/>
        <v>907</v>
      </c>
      <c r="D913">
        <v>-1.647247608873879</v>
      </c>
      <c r="E913">
        <v>0.67076190943357716</v>
      </c>
      <c r="F913">
        <v>-0.91748009914538287</v>
      </c>
      <c r="G913">
        <v>-0.21266338763864839</v>
      </c>
      <c r="H913">
        <v>0.51003550701145728</v>
      </c>
      <c r="I913">
        <v>0.496130329572185</v>
      </c>
      <c r="J913">
        <v>2.0290817096207388E-2</v>
      </c>
      <c r="K913">
        <v>-0.87081447672482237</v>
      </c>
      <c r="L913">
        <v>0.82507988953713685</v>
      </c>
      <c r="M913">
        <v>-0.99303724555888884</v>
      </c>
      <c r="P913" s="16">
        <f t="shared" si="44"/>
        <v>-1.2598916089412852E-2</v>
      </c>
      <c r="Q913" s="16">
        <f t="shared" si="45"/>
        <v>-1.251988200886911E-2</v>
      </c>
    </row>
    <row r="914" spans="3:17" x14ac:dyDescent="0.55000000000000004">
      <c r="C914">
        <f t="shared" si="43"/>
        <v>908</v>
      </c>
      <c r="D914">
        <v>-0.97027908032288834</v>
      </c>
      <c r="E914">
        <v>-2.2298737577113865</v>
      </c>
      <c r="F914">
        <v>-0.18445809628273421</v>
      </c>
      <c r="G914">
        <v>1.4377205575736838</v>
      </c>
      <c r="H914">
        <v>0.73167598115237609</v>
      </c>
      <c r="I914">
        <v>-1.2649650383368762</v>
      </c>
      <c r="J914">
        <v>0.16813753275493457</v>
      </c>
      <c r="K914">
        <v>0.84426001892858793</v>
      </c>
      <c r="L914">
        <v>-0.78326362237101455</v>
      </c>
      <c r="M914">
        <v>-0.14849791937080734</v>
      </c>
      <c r="P914" s="16">
        <f t="shared" si="44"/>
        <v>-6.7361966565355636E-3</v>
      </c>
      <c r="Q914" s="16">
        <f t="shared" si="45"/>
        <v>-6.7135593421587814E-3</v>
      </c>
    </row>
    <row r="915" spans="3:17" x14ac:dyDescent="0.55000000000000004">
      <c r="C915">
        <f t="shared" si="43"/>
        <v>909</v>
      </c>
      <c r="D915">
        <v>-0.78422589557880351</v>
      </c>
      <c r="E915">
        <v>-1.2741827813964421</v>
      </c>
      <c r="F915">
        <v>-2.9782099834326328</v>
      </c>
      <c r="G915">
        <v>0.89789025399122002</v>
      </c>
      <c r="H915">
        <v>-1.1003940090989341E-2</v>
      </c>
      <c r="I915">
        <v>-0.805994314145973</v>
      </c>
      <c r="J915">
        <v>-0.51934636247330201</v>
      </c>
      <c r="K915">
        <v>0.84467607631465058</v>
      </c>
      <c r="L915">
        <v>0.79729535073436464</v>
      </c>
      <c r="M915">
        <v>0.8644475812958442</v>
      </c>
      <c r="P915" s="16">
        <f t="shared" si="44"/>
        <v>-5.1249288121017946E-3</v>
      </c>
      <c r="Q915" s="16">
        <f t="shared" si="45"/>
        <v>-5.1118187700096573E-3</v>
      </c>
    </row>
    <row r="916" spans="3:17" x14ac:dyDescent="0.55000000000000004">
      <c r="C916">
        <f t="shared" si="43"/>
        <v>910</v>
      </c>
      <c r="D916">
        <v>2.031927694791174</v>
      </c>
      <c r="E916">
        <v>0.88563966528724691</v>
      </c>
      <c r="F916">
        <v>-0.82858352988502004</v>
      </c>
      <c r="G916">
        <v>-1.2591015381914417</v>
      </c>
      <c r="H916">
        <v>-2.1887574398496309E-2</v>
      </c>
      <c r="I916">
        <v>0.99485919542566836</v>
      </c>
      <c r="J916">
        <v>-1.5134235113257055</v>
      </c>
      <c r="K916">
        <v>-0.53677888030442389</v>
      </c>
      <c r="L916">
        <v>-1.6692480040187114</v>
      </c>
      <c r="M916">
        <v>-0.88821658528169722</v>
      </c>
      <c r="P916" s="16">
        <f t="shared" si="44"/>
        <v>1.9263676690089764E-2</v>
      </c>
      <c r="Q916" s="16">
        <f t="shared" si="45"/>
        <v>1.9450418493734078E-2</v>
      </c>
    </row>
    <row r="917" spans="3:17" x14ac:dyDescent="0.55000000000000004">
      <c r="C917">
        <f t="shared" si="43"/>
        <v>911</v>
      </c>
      <c r="D917">
        <v>-0.43252252613795911</v>
      </c>
      <c r="E917">
        <v>1.3218066096220484</v>
      </c>
      <c r="F917">
        <v>-0.92705538609687577</v>
      </c>
      <c r="G917">
        <v>-1.1255545914527776</v>
      </c>
      <c r="H917">
        <v>-0.8080152909796795</v>
      </c>
      <c r="I917">
        <v>0.79093710802324424</v>
      </c>
      <c r="J917">
        <v>0.70072306839739606</v>
      </c>
      <c r="K917">
        <v>-0.49593176035657455</v>
      </c>
      <c r="L917">
        <v>-1.6492985597039893</v>
      </c>
      <c r="M917">
        <v>-0.83652746346560436</v>
      </c>
      <c r="P917" s="16">
        <f t="shared" si="44"/>
        <v>-2.0790882867782468E-3</v>
      </c>
      <c r="Q917" s="16">
        <f t="shared" si="45"/>
        <v>-2.076928479795237E-3</v>
      </c>
    </row>
    <row r="918" spans="3:17" x14ac:dyDescent="0.55000000000000004">
      <c r="C918">
        <f t="shared" si="43"/>
        <v>912</v>
      </c>
      <c r="D918">
        <v>1.6142184933137671</v>
      </c>
      <c r="E918">
        <v>0.48345892790412437</v>
      </c>
      <c r="F918">
        <v>0.9940380578548127</v>
      </c>
      <c r="G918">
        <v>0.62322342370990114</v>
      </c>
      <c r="H918">
        <v>-0.57137626066611813</v>
      </c>
      <c r="I918">
        <v>-1.7310844845321003</v>
      </c>
      <c r="J918">
        <v>0.46713511130468993</v>
      </c>
      <c r="K918">
        <v>-0.18669833025491095</v>
      </c>
      <c r="L918">
        <v>0.13104207719914138</v>
      </c>
      <c r="M918">
        <v>-1.9125103957011411</v>
      </c>
      <c r="P918" s="16">
        <f t="shared" si="44"/>
        <v>1.5646208891350297E-2</v>
      </c>
      <c r="Q918" s="16">
        <f t="shared" si="45"/>
        <v>1.5769251697928421E-2</v>
      </c>
    </row>
    <row r="919" spans="3:17" x14ac:dyDescent="0.55000000000000004">
      <c r="C919">
        <f t="shared" si="43"/>
        <v>913</v>
      </c>
      <c r="D919">
        <v>-0.35012611667851001</v>
      </c>
      <c r="E919">
        <v>1.2585093573258597</v>
      </c>
      <c r="F919">
        <v>1.1515130761231041</v>
      </c>
      <c r="G919">
        <v>-1.6187723654070767</v>
      </c>
      <c r="H919">
        <v>0.8510486901207639</v>
      </c>
      <c r="I919">
        <v>-2.3834041730210629</v>
      </c>
      <c r="J919">
        <v>-0.52445213707207505</v>
      </c>
      <c r="K919">
        <v>-0.57021598678688423</v>
      </c>
      <c r="L919">
        <v>0.20515521116008634</v>
      </c>
      <c r="M919">
        <v>0.23425474334075344</v>
      </c>
      <c r="P919" s="16">
        <f t="shared" si="44"/>
        <v>-1.3655144490531737E-3</v>
      </c>
      <c r="Q919" s="16">
        <f t="shared" si="45"/>
        <v>-1.3645825584162052E-3</v>
      </c>
    </row>
    <row r="920" spans="3:17" x14ac:dyDescent="0.55000000000000004">
      <c r="C920">
        <f t="shared" si="43"/>
        <v>914</v>
      </c>
      <c r="D920">
        <v>-0.13065960873721005</v>
      </c>
      <c r="E920">
        <v>-7.3823523312542355E-2</v>
      </c>
      <c r="F920">
        <v>-1.0942484338757286</v>
      </c>
      <c r="G920">
        <v>-0.33548880672689935</v>
      </c>
      <c r="H920">
        <v>1.4335475909318351</v>
      </c>
      <c r="I920">
        <v>0.19473058348924902</v>
      </c>
      <c r="J920">
        <v>1.211673748505125</v>
      </c>
      <c r="K920">
        <v>-0.69250063150083352</v>
      </c>
      <c r="L920">
        <v>0.18296989557706753</v>
      </c>
      <c r="M920">
        <v>0.12215398759572871</v>
      </c>
      <c r="P920" s="16">
        <f t="shared" si="44"/>
        <v>5.3512126251707595E-4</v>
      </c>
      <c r="Q920" s="16">
        <f t="shared" si="45"/>
        <v>5.3526446544238659E-4</v>
      </c>
    </row>
    <row r="921" spans="3:17" x14ac:dyDescent="0.55000000000000004">
      <c r="C921">
        <f t="shared" si="43"/>
        <v>915</v>
      </c>
      <c r="D921">
        <v>-0.96595191131247249</v>
      </c>
      <c r="E921">
        <v>1.4931192687667727</v>
      </c>
      <c r="F921">
        <v>7.2294989713221319E-2</v>
      </c>
      <c r="G921">
        <v>0.39043727480121021</v>
      </c>
      <c r="H921">
        <v>0.93790933502066642</v>
      </c>
      <c r="I921">
        <v>1.9833017981732475</v>
      </c>
      <c r="J921">
        <v>-0.38728357264451913</v>
      </c>
      <c r="K921">
        <v>-0.47303056830218942</v>
      </c>
      <c r="L921">
        <v>-0.40920083221662606</v>
      </c>
      <c r="M921">
        <v>-0.93044624855978231</v>
      </c>
      <c r="P921" s="16">
        <f t="shared" si="44"/>
        <v>-6.6987222736406733E-3</v>
      </c>
      <c r="Q921" s="16">
        <f t="shared" si="45"/>
        <v>-6.6763358482978541E-3</v>
      </c>
    </row>
    <row r="922" spans="3:17" x14ac:dyDescent="0.55000000000000004">
      <c r="C922">
        <f t="shared" si="43"/>
        <v>916</v>
      </c>
      <c r="D922">
        <v>0.42408506759826425</v>
      </c>
      <c r="E922">
        <v>-0.31423957833867666</v>
      </c>
      <c r="F922">
        <v>1.7970671440715718</v>
      </c>
      <c r="G922">
        <v>-0.12905244025541804</v>
      </c>
      <c r="H922">
        <v>-0.18729759085179087</v>
      </c>
      <c r="I922">
        <v>-1.4005408544696867</v>
      </c>
      <c r="J922">
        <v>-0.64057923389653304</v>
      </c>
      <c r="K922">
        <v>9.8727903260454622E-2</v>
      </c>
      <c r="L922">
        <v>0.54974569607963353</v>
      </c>
      <c r="M922">
        <v>-0.22953574605688989</v>
      </c>
      <c r="P922" s="16">
        <f t="shared" si="44"/>
        <v>5.3393510857240433E-3</v>
      </c>
      <c r="Q922" s="16">
        <f t="shared" si="45"/>
        <v>5.3536308242658759E-3</v>
      </c>
    </row>
    <row r="923" spans="3:17" x14ac:dyDescent="0.55000000000000004">
      <c r="C923">
        <f t="shared" si="43"/>
        <v>917</v>
      </c>
      <c r="D923">
        <v>-0.62651124399136859</v>
      </c>
      <c r="E923">
        <v>-1.5216457101726515</v>
      </c>
      <c r="F923">
        <v>-1.4038213322050379</v>
      </c>
      <c r="G923">
        <v>-0.10412039268972051</v>
      </c>
      <c r="H923">
        <v>-1.3005620265146014</v>
      </c>
      <c r="I923">
        <v>-0.50308695880917598</v>
      </c>
      <c r="J923">
        <v>0.22726684451733448</v>
      </c>
      <c r="K923">
        <v>-9.9117530448779842E-2</v>
      </c>
      <c r="L923">
        <v>2.3231184493534069</v>
      </c>
      <c r="M923">
        <v>-1.0942971158077921</v>
      </c>
      <c r="P923" s="16">
        <f t="shared" si="44"/>
        <v>-3.7590798638644915E-3</v>
      </c>
      <c r="Q923" s="16">
        <f t="shared" si="45"/>
        <v>-3.7520233678994819E-3</v>
      </c>
    </row>
    <row r="924" spans="3:17" x14ac:dyDescent="0.55000000000000004">
      <c r="C924">
        <f t="shared" si="43"/>
        <v>918</v>
      </c>
      <c r="D924">
        <v>0.683811963557859</v>
      </c>
      <c r="E924">
        <v>-1.8555466431871983</v>
      </c>
      <c r="F924">
        <v>-1.0330491517848757</v>
      </c>
      <c r="G924">
        <v>-1.2554505788061792E-2</v>
      </c>
      <c r="H924">
        <v>-0.25889814030245506</v>
      </c>
      <c r="I924">
        <v>-1.4619336653165294</v>
      </c>
      <c r="J924">
        <v>0.11857052646617958</v>
      </c>
      <c r="K924">
        <v>-0.50119385308590714</v>
      </c>
      <c r="L924">
        <v>0.91211691192066735</v>
      </c>
      <c r="M924">
        <v>-1.3677539641079324</v>
      </c>
      <c r="P924" s="16">
        <f t="shared" si="44"/>
        <v>7.5886519851949127E-3</v>
      </c>
      <c r="Q924" s="16">
        <f t="shared" si="45"/>
        <v>7.6175187784868204E-3</v>
      </c>
    </row>
    <row r="925" spans="3:17" x14ac:dyDescent="0.55000000000000004">
      <c r="C925">
        <f t="shared" si="43"/>
        <v>919</v>
      </c>
      <c r="D925">
        <v>-1.1007322137237128</v>
      </c>
      <c r="E925">
        <v>-0.47348581581766908</v>
      </c>
      <c r="F925">
        <v>-0.37417488107462621</v>
      </c>
      <c r="G925">
        <v>1.8354638273238042</v>
      </c>
      <c r="H925">
        <v>1.954808779481807</v>
      </c>
      <c r="I925">
        <v>-0.96199159922666011</v>
      </c>
      <c r="J925">
        <v>-0.50803914907205849</v>
      </c>
      <c r="K925">
        <v>-1.013695079794267</v>
      </c>
      <c r="L925">
        <v>0.25023421526869294</v>
      </c>
      <c r="M925">
        <v>-0.30774834037508125</v>
      </c>
      <c r="P925" s="16">
        <f t="shared" si="44"/>
        <v>-7.8659539318195054E-3</v>
      </c>
      <c r="Q925" s="16">
        <f t="shared" si="45"/>
        <v>-7.8350982722601437E-3</v>
      </c>
    </row>
    <row r="926" spans="3:17" x14ac:dyDescent="0.55000000000000004">
      <c r="C926">
        <f t="shared" si="43"/>
        <v>920</v>
      </c>
      <c r="D926">
        <v>-3.1274400788969273E-2</v>
      </c>
      <c r="E926">
        <v>-0.3892519349398485</v>
      </c>
      <c r="F926">
        <v>-1.0192047851507533</v>
      </c>
      <c r="G926">
        <v>6.0650220800218341E-2</v>
      </c>
      <c r="H926">
        <v>0.67880827978752223</v>
      </c>
      <c r="I926">
        <v>0.3838154446723181</v>
      </c>
      <c r="J926">
        <v>1.9105876150018948</v>
      </c>
      <c r="K926">
        <v>0.20429278562023423</v>
      </c>
      <c r="L926">
        <v>-2.602402479008421E-2</v>
      </c>
      <c r="M926">
        <v>0.33957304855503517</v>
      </c>
      <c r="P926" s="16">
        <f t="shared" si="44"/>
        <v>1.395822410952832E-3</v>
      </c>
      <c r="Q926" s="16">
        <f t="shared" si="45"/>
        <v>1.3967970244639361E-3</v>
      </c>
    </row>
    <row r="927" spans="3:17" x14ac:dyDescent="0.55000000000000004">
      <c r="C927">
        <f t="shared" si="43"/>
        <v>921</v>
      </c>
      <c r="D927">
        <v>-0.44207417782055664</v>
      </c>
      <c r="E927">
        <v>0.19048315057908879</v>
      </c>
      <c r="F927">
        <v>1.0865995071572336</v>
      </c>
      <c r="G927">
        <v>0.82649098575077462</v>
      </c>
      <c r="H927">
        <v>-0.16627841908276633</v>
      </c>
      <c r="I927">
        <v>2.3476813152292655</v>
      </c>
      <c r="J927">
        <v>-0.31969740602323826</v>
      </c>
      <c r="K927">
        <v>-0.42079878399459258</v>
      </c>
      <c r="L927">
        <v>-1.1984132530944711</v>
      </c>
      <c r="M927">
        <v>-0.58085194749778102</v>
      </c>
      <c r="P927" s="16">
        <f t="shared" si="44"/>
        <v>-2.1618080168305451E-3</v>
      </c>
      <c r="Q927" s="16">
        <f t="shared" si="45"/>
        <v>-2.1594729928073875E-3</v>
      </c>
    </row>
    <row r="928" spans="3:17" x14ac:dyDescent="0.55000000000000004">
      <c r="C928">
        <f t="shared" si="43"/>
        <v>922</v>
      </c>
      <c r="D928">
        <v>0.22107305567028951</v>
      </c>
      <c r="E928">
        <v>1.2919668759838789</v>
      </c>
      <c r="F928">
        <v>0.7032285258952401</v>
      </c>
      <c r="G928">
        <v>-0.29558100310911772</v>
      </c>
      <c r="H928">
        <v>-0.49594639007690061</v>
      </c>
      <c r="I928">
        <v>-1.2635583112697764</v>
      </c>
      <c r="J928">
        <v>-1.0387142654356489</v>
      </c>
      <c r="K928">
        <v>0.27402771399113118</v>
      </c>
      <c r="L928">
        <v>-0.40572172952555352</v>
      </c>
      <c r="M928">
        <v>-6.8855654880862024E-2</v>
      </c>
      <c r="P928" s="16">
        <f t="shared" si="44"/>
        <v>3.5812154896938879E-3</v>
      </c>
      <c r="Q928" s="16">
        <f t="shared" si="45"/>
        <v>3.5876357036543904E-3</v>
      </c>
    </row>
    <row r="929" spans="3:17" x14ac:dyDescent="0.55000000000000004">
      <c r="C929">
        <f t="shared" si="43"/>
        <v>923</v>
      </c>
      <c r="D929">
        <v>0.69434746405313119</v>
      </c>
      <c r="E929">
        <v>-0.11745808521258337</v>
      </c>
      <c r="F929">
        <v>0.63120726466376986</v>
      </c>
      <c r="G929">
        <v>-4.0113312966373806E-2</v>
      </c>
      <c r="H929">
        <v>0.99872323069653013</v>
      </c>
      <c r="I929">
        <v>1.3264250436813301</v>
      </c>
      <c r="J929">
        <v>6.6504145010477522E-2</v>
      </c>
      <c r="K929">
        <v>-0.60443662283789878</v>
      </c>
      <c r="L929">
        <v>1.9544307949366964E-2</v>
      </c>
      <c r="M929">
        <v>0.16527188238597873</v>
      </c>
      <c r="P929" s="16">
        <f t="shared" si="44"/>
        <v>7.6798920958998053E-3</v>
      </c>
      <c r="Q929" s="16">
        <f t="shared" si="45"/>
        <v>7.7094581066619039E-3</v>
      </c>
    </row>
    <row r="930" spans="3:17" x14ac:dyDescent="0.55000000000000004">
      <c r="C930">
        <f t="shared" ref="C930:C993" si="46">C929+1</f>
        <v>924</v>
      </c>
      <c r="D930">
        <v>-1.673330423947949</v>
      </c>
      <c r="E930">
        <v>-0.36170500371276842</v>
      </c>
      <c r="F930">
        <v>-0.83538506310367566</v>
      </c>
      <c r="G930">
        <v>-1.3374340209648907</v>
      </c>
      <c r="H930">
        <v>-0.18531089883363322</v>
      </c>
      <c r="I930">
        <v>0.23892346348885476</v>
      </c>
      <c r="J930">
        <v>1.8949689597201651</v>
      </c>
      <c r="K930">
        <v>-0.56125955240751402</v>
      </c>
      <c r="L930">
        <v>-1.2045371726647551</v>
      </c>
      <c r="M930">
        <v>1.3709569836037998</v>
      </c>
      <c r="P930" s="16">
        <f t="shared" si="44"/>
        <v>-1.2824799893976413E-2</v>
      </c>
      <c r="Q930" s="16">
        <f t="shared" si="45"/>
        <v>-1.2742912584406074E-2</v>
      </c>
    </row>
    <row r="931" spans="3:17" x14ac:dyDescent="0.55000000000000004">
      <c r="C931">
        <f t="shared" si="46"/>
        <v>925</v>
      </c>
      <c r="D931">
        <v>-0.13189503730978394</v>
      </c>
      <c r="E931">
        <v>1.8108864945958596</v>
      </c>
      <c r="F931">
        <v>-2.3408709876578468</v>
      </c>
      <c r="G931">
        <v>4.2525788099946837E-2</v>
      </c>
      <c r="H931">
        <v>-0.64753549194305737</v>
      </c>
      <c r="I931">
        <v>0.61747513026056877</v>
      </c>
      <c r="J931">
        <v>0.52788523873933768</v>
      </c>
      <c r="K931">
        <v>-0.56836712223434016</v>
      </c>
      <c r="L931">
        <v>1.3751313184605973</v>
      </c>
      <c r="M931">
        <v>1.6455541581225559</v>
      </c>
      <c r="P931" s="16">
        <f t="shared" si="44"/>
        <v>5.2442213723297463E-4</v>
      </c>
      <c r="Q931" s="16">
        <f t="shared" si="45"/>
        <v>5.2455967056275199E-4</v>
      </c>
    </row>
    <row r="932" spans="3:17" x14ac:dyDescent="0.55000000000000004">
      <c r="C932">
        <f t="shared" si="46"/>
        <v>926</v>
      </c>
      <c r="D932">
        <v>1.1055778145054442</v>
      </c>
      <c r="E932">
        <v>0.68004871116914134</v>
      </c>
      <c r="F932">
        <v>2.5161795464904948</v>
      </c>
      <c r="G932">
        <v>-0.19745225017782225</v>
      </c>
      <c r="H932">
        <v>0.196431780667913</v>
      </c>
      <c r="I932">
        <v>-0.44002501176150721</v>
      </c>
      <c r="J932">
        <v>-2.4089973760082279</v>
      </c>
      <c r="K932">
        <v>0.97187198510915185</v>
      </c>
      <c r="L932">
        <v>1.0538275955464065</v>
      </c>
      <c r="M932">
        <v>-0.75561665001289235</v>
      </c>
      <c r="P932" s="16">
        <f t="shared" si="44"/>
        <v>1.124125139888861E-2</v>
      </c>
      <c r="Q932" s="16">
        <f t="shared" si="45"/>
        <v>1.1304671683735057E-2</v>
      </c>
    </row>
    <row r="933" spans="3:17" x14ac:dyDescent="0.55000000000000004">
      <c r="C933">
        <f t="shared" si="46"/>
        <v>927</v>
      </c>
      <c r="D933">
        <v>0.34541599539550549</v>
      </c>
      <c r="E933">
        <v>-0.82419438473045703</v>
      </c>
      <c r="F933">
        <v>0.25443512552627517</v>
      </c>
      <c r="G933">
        <v>0.73505182037878736</v>
      </c>
      <c r="H933">
        <v>0.6266259269091502</v>
      </c>
      <c r="I933">
        <v>0.85503020366384974</v>
      </c>
      <c r="J933">
        <v>-0.20091143994678287</v>
      </c>
      <c r="K933">
        <v>0.14245427918315748</v>
      </c>
      <c r="L933">
        <v>0.92764977742653754</v>
      </c>
      <c r="M933">
        <v>1.9552569275066758</v>
      </c>
      <c r="P933" s="16">
        <f t="shared" si="44"/>
        <v>4.6580569355266308E-3</v>
      </c>
      <c r="Q933" s="16">
        <f t="shared" si="45"/>
        <v>4.6689225470621931E-3</v>
      </c>
    </row>
    <row r="934" spans="3:17" x14ac:dyDescent="0.55000000000000004">
      <c r="C934">
        <f t="shared" si="46"/>
        <v>928</v>
      </c>
      <c r="D934">
        <v>-0.22958814078263612</v>
      </c>
      <c r="E934">
        <v>-0.56161117340917133</v>
      </c>
      <c r="F934">
        <v>0.58681553315203117</v>
      </c>
      <c r="G934">
        <v>2.2476770382187685</v>
      </c>
      <c r="H934">
        <v>-0.2012747810599978</v>
      </c>
      <c r="I934">
        <v>0.6083830175716628</v>
      </c>
      <c r="J934">
        <v>1.1442815745090349</v>
      </c>
      <c r="K934">
        <v>-2.0252972760981987</v>
      </c>
      <c r="L934">
        <v>-0.33364267503311784</v>
      </c>
      <c r="M934">
        <v>-0.93736432285105298</v>
      </c>
      <c r="P934" s="16">
        <f t="shared" si="44"/>
        <v>-3.2162495658734293E-4</v>
      </c>
      <c r="Q934" s="16">
        <f t="shared" si="45"/>
        <v>-3.215732408254901E-4</v>
      </c>
    </row>
    <row r="935" spans="3:17" x14ac:dyDescent="0.55000000000000004">
      <c r="C935">
        <f t="shared" si="46"/>
        <v>929</v>
      </c>
      <c r="D935">
        <v>0.62691622820064175</v>
      </c>
      <c r="E935">
        <v>7.9090330779999315E-2</v>
      </c>
      <c r="F935">
        <v>-0.22583433267992076</v>
      </c>
      <c r="G935">
        <v>-1.3722177494778272</v>
      </c>
      <c r="H935">
        <v>-0.52180259175869259</v>
      </c>
      <c r="I935">
        <v>1.0922696221781312</v>
      </c>
      <c r="J935">
        <v>0.68700566106270322</v>
      </c>
      <c r="K935">
        <v>0.73142254148850649</v>
      </c>
      <c r="L935">
        <v>1.474626361710472</v>
      </c>
      <c r="M935">
        <v>1.0778212337904252</v>
      </c>
      <c r="P935" s="16">
        <f t="shared" si="44"/>
        <v>7.0959204633314465E-3</v>
      </c>
      <c r="Q935" s="16">
        <f t="shared" si="45"/>
        <v>7.1211561617989805E-3</v>
      </c>
    </row>
    <row r="936" spans="3:17" x14ac:dyDescent="0.55000000000000004">
      <c r="C936">
        <f t="shared" si="46"/>
        <v>930</v>
      </c>
      <c r="D936">
        <v>-1.4365488655808074</v>
      </c>
      <c r="E936">
        <v>0.38512194319322562</v>
      </c>
      <c r="F936">
        <v>-0.62592307400506753</v>
      </c>
      <c r="G936">
        <v>-1.6121476089223175</v>
      </c>
      <c r="H936">
        <v>0.74465021118632313</v>
      </c>
      <c r="I936">
        <v>-0.62262691117381952</v>
      </c>
      <c r="J936">
        <v>0.28390107079280863</v>
      </c>
      <c r="K936">
        <v>-0.31476385521423506</v>
      </c>
      <c r="L936">
        <v>-0.296271469234061</v>
      </c>
      <c r="M936">
        <v>-1.4393369252930073</v>
      </c>
      <c r="P936" s="16">
        <f t="shared" si="44"/>
        <v>-1.0774211447040291E-2</v>
      </c>
      <c r="Q936" s="16">
        <f t="shared" si="45"/>
        <v>-1.0716377522219878E-2</v>
      </c>
    </row>
    <row r="937" spans="3:17" x14ac:dyDescent="0.55000000000000004">
      <c r="C937">
        <f t="shared" si="46"/>
        <v>931</v>
      </c>
      <c r="D937">
        <v>-0.29769503149536863</v>
      </c>
      <c r="E937">
        <v>0.77449137975586946</v>
      </c>
      <c r="F937">
        <v>2.1932229337567466</v>
      </c>
      <c r="G937">
        <v>0.63605609644580208</v>
      </c>
      <c r="H937">
        <v>0.32621896913739645</v>
      </c>
      <c r="I937">
        <v>0.79665024193965772</v>
      </c>
      <c r="J937">
        <v>0.79924736813340258</v>
      </c>
      <c r="K937">
        <v>-1.0971083333507494</v>
      </c>
      <c r="L937">
        <v>1.2765104689364994</v>
      </c>
      <c r="M937">
        <v>0.80218826959368206</v>
      </c>
      <c r="P937" s="16">
        <f t="shared" si="44"/>
        <v>-9.1144793188731072E-4</v>
      </c>
      <c r="Q937" s="16">
        <f t="shared" si="45"/>
        <v>-9.1103268938796944E-4</v>
      </c>
    </row>
    <row r="938" spans="3:17" x14ac:dyDescent="0.55000000000000004">
      <c r="C938">
        <f t="shared" si="46"/>
        <v>932</v>
      </c>
      <c r="D938">
        <v>3.6230970219613155E-2</v>
      </c>
      <c r="E938">
        <v>-0.18539657268892576</v>
      </c>
      <c r="F938">
        <v>-0.59409558403068485</v>
      </c>
      <c r="G938">
        <v>0.58089590921291678</v>
      </c>
      <c r="H938">
        <v>0.59611064083944298</v>
      </c>
      <c r="I938">
        <v>-0.21449062829772925</v>
      </c>
      <c r="J938">
        <v>-0.43372347401648853</v>
      </c>
      <c r="K938">
        <v>0.6558019543346415</v>
      </c>
      <c r="L938">
        <v>0.52294682027415162</v>
      </c>
      <c r="M938">
        <v>0.65811114650965163</v>
      </c>
      <c r="P938" s="16">
        <f t="shared" si="44"/>
        <v>1.9804360728060914E-3</v>
      </c>
      <c r="Q938" s="16">
        <f t="shared" si="45"/>
        <v>1.982398431553456E-3</v>
      </c>
    </row>
    <row r="939" spans="3:17" x14ac:dyDescent="0.55000000000000004">
      <c r="C939">
        <f t="shared" si="46"/>
        <v>933</v>
      </c>
      <c r="D939">
        <v>-0.73197769852448613</v>
      </c>
      <c r="E939">
        <v>-1.3145597925130001</v>
      </c>
      <c r="F939">
        <v>1.5094779508486946</v>
      </c>
      <c r="G939">
        <v>-1.4010085257570526</v>
      </c>
      <c r="H939">
        <v>1.6120634596348438</v>
      </c>
      <c r="I939">
        <v>-0.63083212334752115</v>
      </c>
      <c r="J939">
        <v>1.3648436721690216</v>
      </c>
      <c r="K939">
        <v>0.62692303822996776</v>
      </c>
      <c r="L939">
        <v>-0.64922845931628448</v>
      </c>
      <c r="M939">
        <v>0.53334886185009978</v>
      </c>
      <c r="P939" s="16">
        <f t="shared" si="44"/>
        <v>-4.6724461525920538E-3</v>
      </c>
      <c r="Q939" s="16">
        <f t="shared" si="45"/>
        <v>-4.6615472575085581E-3</v>
      </c>
    </row>
    <row r="940" spans="3:17" x14ac:dyDescent="0.55000000000000004">
      <c r="C940">
        <f t="shared" si="46"/>
        <v>934</v>
      </c>
      <c r="D940">
        <v>-0.39443466953139539</v>
      </c>
      <c r="E940">
        <v>-1.3811986149544246</v>
      </c>
      <c r="F940">
        <v>0.46719265970547008</v>
      </c>
      <c r="G940">
        <v>-0.28652581339116934</v>
      </c>
      <c r="H940">
        <v>0.93070929952132364</v>
      </c>
      <c r="I940">
        <v>-1.7605366153447579</v>
      </c>
      <c r="J940">
        <v>0.49020947905746659</v>
      </c>
      <c r="K940">
        <v>0.38799735494339854</v>
      </c>
      <c r="L940">
        <v>-2.5052506057917676E-2</v>
      </c>
      <c r="M940">
        <v>0.78624373249249913</v>
      </c>
      <c r="P940" s="16">
        <f t="shared" si="44"/>
        <v>-1.7492377728084158E-3</v>
      </c>
      <c r="Q940" s="16">
        <f t="shared" si="45"/>
        <v>-1.7477087480880504E-3</v>
      </c>
    </row>
    <row r="941" spans="3:17" x14ac:dyDescent="0.55000000000000004">
      <c r="C941">
        <f t="shared" si="46"/>
        <v>935</v>
      </c>
      <c r="D941">
        <v>-0.71871459595569531</v>
      </c>
      <c r="E941">
        <v>0.67295490790121715</v>
      </c>
      <c r="F941">
        <v>0.77864529018895046</v>
      </c>
      <c r="G941">
        <v>-2.2154898380308867</v>
      </c>
      <c r="H941">
        <v>-0.3248515865780886</v>
      </c>
      <c r="I941">
        <v>0.71996751136772985</v>
      </c>
      <c r="J941">
        <v>-0.30514154742512367</v>
      </c>
      <c r="K941">
        <v>1.4920190779046818</v>
      </c>
      <c r="L941">
        <v>2.3511920731098304</v>
      </c>
      <c r="M941">
        <v>-3.5584630706678617E-2</v>
      </c>
      <c r="P941" s="16">
        <f t="shared" si="44"/>
        <v>-4.5575843150163385E-3</v>
      </c>
      <c r="Q941" s="16">
        <f t="shared" si="45"/>
        <v>-4.5472142876950006E-3</v>
      </c>
    </row>
    <row r="942" spans="3:17" x14ac:dyDescent="0.55000000000000004">
      <c r="C942">
        <f t="shared" si="46"/>
        <v>936</v>
      </c>
      <c r="D942">
        <v>-0.49567370054190102</v>
      </c>
      <c r="E942">
        <v>-0.99156436541690385</v>
      </c>
      <c r="F942">
        <v>0.33027385824737132</v>
      </c>
      <c r="G942">
        <v>0.68623255260200577</v>
      </c>
      <c r="H942">
        <v>0.14283933643895863</v>
      </c>
      <c r="I942">
        <v>0.61519239502937006</v>
      </c>
      <c r="J942">
        <v>-8.0542182652567421E-2</v>
      </c>
      <c r="K942">
        <v>-0.6893310278383038</v>
      </c>
      <c r="L942">
        <v>1.6439343578352827</v>
      </c>
      <c r="M942">
        <v>-0.51754604502956958</v>
      </c>
      <c r="P942" s="16">
        <f t="shared" si="44"/>
        <v>-2.6259934999045996E-3</v>
      </c>
      <c r="Q942" s="16">
        <f t="shared" si="45"/>
        <v>-2.6225485950661653E-3</v>
      </c>
    </row>
    <row r="943" spans="3:17" x14ac:dyDescent="0.55000000000000004">
      <c r="C943">
        <f t="shared" si="46"/>
        <v>937</v>
      </c>
      <c r="D943">
        <v>1.4818862221609497</v>
      </c>
      <c r="E943">
        <v>-0.82029059048979847</v>
      </c>
      <c r="F943">
        <v>1.0362114198705592</v>
      </c>
      <c r="G943">
        <v>0.32503391981876739</v>
      </c>
      <c r="H943">
        <v>0.76180937367001333</v>
      </c>
      <c r="I943">
        <v>-1.8426297609715276</v>
      </c>
      <c r="J943">
        <v>-0.80990389205535407</v>
      </c>
      <c r="K943">
        <v>-0.35416326542595661</v>
      </c>
      <c r="L943">
        <v>9.2590510520874584E-3</v>
      </c>
      <c r="M943">
        <v>-0.91653070591537078</v>
      </c>
      <c r="P943" s="16">
        <f t="shared" si="44"/>
        <v>1.4500177805761993E-2</v>
      </c>
      <c r="Q943" s="16">
        <f t="shared" si="45"/>
        <v>1.4605815354142626E-2</v>
      </c>
    </row>
    <row r="944" spans="3:17" x14ac:dyDescent="0.55000000000000004">
      <c r="C944">
        <f t="shared" si="46"/>
        <v>938</v>
      </c>
      <c r="D944">
        <v>2.6579482749085326</v>
      </c>
      <c r="E944">
        <v>1.0207449285447083</v>
      </c>
      <c r="F944">
        <v>2.0040359396687237</v>
      </c>
      <c r="G944">
        <v>-0.25752856871978558</v>
      </c>
      <c r="H944">
        <v>-1.1013492901469253</v>
      </c>
      <c r="I944">
        <v>-0.2321110646468435</v>
      </c>
      <c r="J944">
        <v>1.1254797857908259</v>
      </c>
      <c r="K944">
        <v>-2.5996356225399988</v>
      </c>
      <c r="L944">
        <v>0.18745818837176803</v>
      </c>
      <c r="M944">
        <v>-0.15019593400681983</v>
      </c>
      <c r="P944" s="16">
        <f t="shared" si="44"/>
        <v>2.4685173946824804E-2</v>
      </c>
      <c r="Q944" s="16">
        <f t="shared" si="45"/>
        <v>2.4992375418722901E-2</v>
      </c>
    </row>
    <row r="945" spans="3:17" x14ac:dyDescent="0.55000000000000004">
      <c r="C945">
        <f t="shared" si="46"/>
        <v>939</v>
      </c>
      <c r="D945">
        <v>-0.7557010268445441</v>
      </c>
      <c r="E945">
        <v>0.87080397165930101</v>
      </c>
      <c r="F945">
        <v>-0.60442050933236247</v>
      </c>
      <c r="G945">
        <v>-0.26655315537523666</v>
      </c>
      <c r="H945">
        <v>0.97286060096216498</v>
      </c>
      <c r="I945">
        <v>0.22722149911689785</v>
      </c>
      <c r="J945">
        <v>-0.57701569943627828</v>
      </c>
      <c r="K945">
        <v>1.256008684437125</v>
      </c>
      <c r="L945">
        <v>-0.89403999888462904</v>
      </c>
      <c r="M945">
        <v>1.1448546640677766</v>
      </c>
      <c r="P945" s="16">
        <f t="shared" si="44"/>
        <v>-4.8778962024669439E-3</v>
      </c>
      <c r="Q945" s="16">
        <f t="shared" si="45"/>
        <v>-4.8660185872252404E-3</v>
      </c>
    </row>
    <row r="946" spans="3:17" x14ac:dyDescent="0.55000000000000004">
      <c r="C946">
        <f t="shared" si="46"/>
        <v>940</v>
      </c>
      <c r="D946">
        <v>-1.1172591593072116</v>
      </c>
      <c r="E946">
        <v>-5.930112307211239E-2</v>
      </c>
      <c r="F946">
        <v>0.69955609211613523</v>
      </c>
      <c r="G946">
        <v>2.1962673960832562</v>
      </c>
      <c r="H946">
        <v>-1.167127663408499</v>
      </c>
      <c r="I946">
        <v>0.44164203500652194</v>
      </c>
      <c r="J946">
        <v>1.2672414450016705</v>
      </c>
      <c r="K946">
        <v>0.11488640883141736</v>
      </c>
      <c r="L946">
        <v>1.1722104360481067</v>
      </c>
      <c r="M946">
        <v>0.69630547033920376</v>
      </c>
      <c r="P946" s="16">
        <f t="shared" si="44"/>
        <v>-8.0090814790422359E-3</v>
      </c>
      <c r="Q946" s="16">
        <f t="shared" si="45"/>
        <v>-7.977094239075222E-3</v>
      </c>
    </row>
    <row r="947" spans="3:17" x14ac:dyDescent="0.55000000000000004">
      <c r="C947">
        <f t="shared" si="46"/>
        <v>941</v>
      </c>
      <c r="D947">
        <v>0.687583186895389</v>
      </c>
      <c r="E947">
        <v>-0.44192662091696505</v>
      </c>
      <c r="F947">
        <v>0.50846681541004479</v>
      </c>
      <c r="G947">
        <v>0.35218096503037755</v>
      </c>
      <c r="H947">
        <v>2.8590024684562927</v>
      </c>
      <c r="I947">
        <v>0.26639333175365809</v>
      </c>
      <c r="J947">
        <v>1.2955424462933314</v>
      </c>
      <c r="K947">
        <v>-0.87671492132680007</v>
      </c>
      <c r="L947">
        <v>0.48779045001867138</v>
      </c>
      <c r="M947">
        <v>0.5482093524788435</v>
      </c>
      <c r="P947" s="16">
        <f t="shared" si="44"/>
        <v>7.62131173733137E-3</v>
      </c>
      <c r="Q947" s="16">
        <f t="shared" si="45"/>
        <v>7.6504278542968152E-3</v>
      </c>
    </row>
    <row r="948" spans="3:17" x14ac:dyDescent="0.55000000000000004">
      <c r="C948">
        <f t="shared" si="46"/>
        <v>942</v>
      </c>
      <c r="D948">
        <v>3.1044619366266479</v>
      </c>
      <c r="E948">
        <v>-1.1753984566410198</v>
      </c>
      <c r="F948">
        <v>0.10199676811352579</v>
      </c>
      <c r="G948">
        <v>-1.0071532140800874</v>
      </c>
      <c r="H948">
        <v>0.52390660985031967</v>
      </c>
      <c r="I948">
        <v>4.3462737028711437E-2</v>
      </c>
      <c r="J948">
        <v>0.26497567514001602</v>
      </c>
      <c r="K948">
        <v>-0.16638756717478601</v>
      </c>
      <c r="L948">
        <v>-0.86115164788013743</v>
      </c>
      <c r="M948">
        <v>0.46714262259813322</v>
      </c>
      <c r="P948" s="16">
        <f t="shared" si="44"/>
        <v>2.8552095688671793E-2</v>
      </c>
      <c r="Q948" s="16">
        <f t="shared" si="45"/>
        <v>2.8963614006354499E-2</v>
      </c>
    </row>
    <row r="949" spans="3:17" x14ac:dyDescent="0.55000000000000004">
      <c r="C949">
        <f t="shared" si="46"/>
        <v>943</v>
      </c>
      <c r="D949">
        <v>-1.5902496695431649</v>
      </c>
      <c r="E949">
        <v>1.8340930450252333</v>
      </c>
      <c r="F949">
        <v>0.36023916880562495</v>
      </c>
      <c r="G949">
        <v>6.6052236656486685E-2</v>
      </c>
      <c r="H949">
        <v>1.0490015324481947</v>
      </c>
      <c r="I949">
        <v>2.3265471295299198</v>
      </c>
      <c r="J949">
        <v>0.36534562425416228</v>
      </c>
      <c r="K949">
        <v>1.4645636080593185</v>
      </c>
      <c r="L949">
        <v>-2.904772004739204</v>
      </c>
      <c r="M949">
        <v>0.18012869318439079</v>
      </c>
      <c r="P949" s="16">
        <f t="shared" si="44"/>
        <v>-1.2105299455175226E-2</v>
      </c>
      <c r="Q949" s="16">
        <f t="shared" si="45"/>
        <v>-1.2032325073442762E-2</v>
      </c>
    </row>
    <row r="950" spans="3:17" x14ac:dyDescent="0.55000000000000004">
      <c r="C950">
        <f t="shared" si="46"/>
        <v>944</v>
      </c>
      <c r="D950">
        <v>-6.8531953454897168E-2</v>
      </c>
      <c r="E950">
        <v>-0.59129636725402013</v>
      </c>
      <c r="F950">
        <v>1.5723936002904169</v>
      </c>
      <c r="G950">
        <v>-0.19204460603172605</v>
      </c>
      <c r="H950">
        <v>-0.34823143027383469</v>
      </c>
      <c r="I950">
        <v>1.4224971062821063</v>
      </c>
      <c r="J950">
        <v>-0.67494658990785183</v>
      </c>
      <c r="K950">
        <v>0.84168340058415136</v>
      </c>
      <c r="L950">
        <v>-0.97151316303029334</v>
      </c>
      <c r="M950">
        <v>-0.64567289123370153</v>
      </c>
      <c r="P950" s="16">
        <f t="shared" si="44"/>
        <v>1.0731625400375302E-3</v>
      </c>
      <c r="Q950" s="16">
        <f t="shared" si="45"/>
        <v>1.0737385850010384E-3</v>
      </c>
    </row>
    <row r="951" spans="3:17" x14ac:dyDescent="0.55000000000000004">
      <c r="C951">
        <f t="shared" si="46"/>
        <v>945</v>
      </c>
      <c r="D951">
        <v>-1.3639156034994313</v>
      </c>
      <c r="E951">
        <v>0.10405900462103347</v>
      </c>
      <c r="F951">
        <v>0.25831263402670035</v>
      </c>
      <c r="G951">
        <v>2.1949643378550157</v>
      </c>
      <c r="H951">
        <v>2.0142702199971625</v>
      </c>
      <c r="I951">
        <v>-0.40150135207280357</v>
      </c>
      <c r="J951">
        <v>-1.8184771279284602</v>
      </c>
      <c r="K951">
        <v>-1.3202407982416475</v>
      </c>
      <c r="L951">
        <v>-1.0188996331277447</v>
      </c>
      <c r="M951">
        <v>1.3197397195741836</v>
      </c>
      <c r="P951" s="16">
        <f t="shared" si="44"/>
        <v>-1.0145188945818244E-2</v>
      </c>
      <c r="Q951" s="16">
        <f t="shared" si="45"/>
        <v>-1.0093900107965403E-2</v>
      </c>
    </row>
    <row r="952" spans="3:17" x14ac:dyDescent="0.55000000000000004">
      <c r="C952">
        <f t="shared" si="46"/>
        <v>946</v>
      </c>
      <c r="D952">
        <v>1.0205154913261976</v>
      </c>
      <c r="E952">
        <v>6.4650652816678811E-2</v>
      </c>
      <c r="F952">
        <v>0.46398987790944063</v>
      </c>
      <c r="G952">
        <v>-1.3302468867226216</v>
      </c>
      <c r="H952">
        <v>-9.3251906899170706E-2</v>
      </c>
      <c r="I952">
        <v>0.66844716951244698</v>
      </c>
      <c r="J952">
        <v>-0.31798836806082054</v>
      </c>
      <c r="K952">
        <v>6.8057286679682055E-2</v>
      </c>
      <c r="L952">
        <v>-1.1026029433727058</v>
      </c>
      <c r="M952">
        <v>-1.4349559575854978</v>
      </c>
      <c r="P952" s="16">
        <f t="shared" si="44"/>
        <v>1.0504590071107116E-2</v>
      </c>
      <c r="Q952" s="16">
        <f t="shared" si="45"/>
        <v>1.0559956976441187E-2</v>
      </c>
    </row>
    <row r="953" spans="3:17" x14ac:dyDescent="0.55000000000000004">
      <c r="C953">
        <f t="shared" si="46"/>
        <v>947</v>
      </c>
      <c r="D953">
        <v>-0.57271630424505016</v>
      </c>
      <c r="E953">
        <v>0.62045535787555994</v>
      </c>
      <c r="F953">
        <v>1.1858923433591451</v>
      </c>
      <c r="G953">
        <v>1.4801993332573151</v>
      </c>
      <c r="H953">
        <v>0.79150722356199776</v>
      </c>
      <c r="I953">
        <v>-0.40153825338176746</v>
      </c>
      <c r="J953">
        <v>0.20447587310443208</v>
      </c>
      <c r="K953">
        <v>-0.44185705280629733</v>
      </c>
      <c r="L953">
        <v>1.0198912047976434</v>
      </c>
      <c r="M953">
        <v>-0.29358291819709037</v>
      </c>
      <c r="P953" s="16">
        <f t="shared" si="44"/>
        <v>-3.2932020197108417E-3</v>
      </c>
      <c r="Q953" s="16">
        <f t="shared" si="45"/>
        <v>-3.287785377603214E-3</v>
      </c>
    </row>
    <row r="954" spans="3:17" x14ac:dyDescent="0.55000000000000004">
      <c r="C954">
        <f t="shared" si="46"/>
        <v>948</v>
      </c>
      <c r="D954">
        <v>-1.721396438530062</v>
      </c>
      <c r="E954">
        <v>-0.16138781823387063</v>
      </c>
      <c r="F954">
        <v>0.41167554508707571</v>
      </c>
      <c r="G954">
        <v>-0.88756604486256574</v>
      </c>
      <c r="H954">
        <v>0.95231786274008234</v>
      </c>
      <c r="I954">
        <v>-0.52054159497162167</v>
      </c>
      <c r="J954">
        <v>-0.57147306689310895</v>
      </c>
      <c r="K954">
        <v>0.61018610544247842</v>
      </c>
      <c r="L954">
        <v>0.15042380169230374</v>
      </c>
      <c r="M954">
        <v>-0.22763277543147675</v>
      </c>
      <c r="P954" s="16">
        <f t="shared" si="44"/>
        <v>-1.3241063790844245E-2</v>
      </c>
      <c r="Q954" s="16">
        <f t="shared" si="45"/>
        <v>-1.3153786544893187E-2</v>
      </c>
    </row>
    <row r="955" spans="3:17" x14ac:dyDescent="0.55000000000000004">
      <c r="C955">
        <f t="shared" si="46"/>
        <v>949</v>
      </c>
      <c r="D955">
        <v>0.24280313470066389</v>
      </c>
      <c r="E955">
        <v>0.7319439775411436</v>
      </c>
      <c r="F955">
        <v>0.1613810500101743</v>
      </c>
      <c r="G955">
        <v>-0.93584932469421445</v>
      </c>
      <c r="H955">
        <v>-0.13641826782306937</v>
      </c>
      <c r="I955">
        <v>0.48962946793049861</v>
      </c>
      <c r="J955">
        <v>-0.3326097625650784</v>
      </c>
      <c r="K955">
        <v>0.42147033386735433</v>
      </c>
      <c r="L955">
        <v>1.5672292513145401</v>
      </c>
      <c r="M955">
        <v>0.82178774050060654</v>
      </c>
      <c r="P955" s="16">
        <f t="shared" si="44"/>
        <v>3.7694034943593652E-3</v>
      </c>
      <c r="Q955" s="16">
        <f t="shared" si="45"/>
        <v>3.7765166303294073E-3</v>
      </c>
    </row>
    <row r="956" spans="3:17" x14ac:dyDescent="0.55000000000000004">
      <c r="C956">
        <f t="shared" si="46"/>
        <v>950</v>
      </c>
      <c r="D956">
        <v>-0.4302771416822404</v>
      </c>
      <c r="E956">
        <v>1.0770498788585354</v>
      </c>
      <c r="F956">
        <v>1.263437310041043</v>
      </c>
      <c r="G956">
        <v>-0.71093564685075461</v>
      </c>
      <c r="H956">
        <v>1.7420969618819762</v>
      </c>
      <c r="I956">
        <v>-1.033301337761882</v>
      </c>
      <c r="J956">
        <v>-1.4128329393046106</v>
      </c>
      <c r="K956">
        <v>0.25217351441582542</v>
      </c>
      <c r="L956">
        <v>-1.3271753750412163</v>
      </c>
      <c r="M956">
        <v>1.1900413650563268</v>
      </c>
      <c r="P956" s="16">
        <f t="shared" si="44"/>
        <v>-2.0596426869790964E-3</v>
      </c>
      <c r="Q956" s="16">
        <f t="shared" si="45"/>
        <v>-2.0575230784418697E-3</v>
      </c>
    </row>
    <row r="957" spans="3:17" x14ac:dyDescent="0.55000000000000004">
      <c r="C957">
        <f t="shared" si="46"/>
        <v>951</v>
      </c>
      <c r="D957">
        <v>-0.26268800115830571</v>
      </c>
      <c r="E957">
        <v>1.0622652407265734</v>
      </c>
      <c r="F957">
        <v>1.042452302544751</v>
      </c>
      <c r="G957">
        <v>-1.9548464732872464</v>
      </c>
      <c r="H957">
        <v>0.17755958319676829</v>
      </c>
      <c r="I957">
        <v>-2.242626990342615</v>
      </c>
      <c r="J957">
        <v>4.4987967519390028E-2</v>
      </c>
      <c r="K957">
        <v>-0.53625734025713012</v>
      </c>
      <c r="L957">
        <v>0.33131723583178418</v>
      </c>
      <c r="M957">
        <v>-9.435242945663079E-2</v>
      </c>
      <c r="P957" s="16">
        <f t="shared" si="44"/>
        <v>-6.0827815605782082E-4</v>
      </c>
      <c r="Q957" s="16">
        <f t="shared" si="45"/>
        <v>-6.0809319240529014E-4</v>
      </c>
    </row>
    <row r="958" spans="3:17" x14ac:dyDescent="0.55000000000000004">
      <c r="C958">
        <f t="shared" si="46"/>
        <v>952</v>
      </c>
      <c r="D958">
        <v>0.2141673470982893</v>
      </c>
      <c r="E958">
        <v>6.6612100737237737E-2</v>
      </c>
      <c r="F958">
        <v>-1.1527767398104811</v>
      </c>
      <c r="G958">
        <v>-0.13537219077215154</v>
      </c>
      <c r="H958">
        <v>0.13970473827241808</v>
      </c>
      <c r="I958">
        <v>0.12471173336461661</v>
      </c>
      <c r="J958">
        <v>-5.1007390321749389E-3</v>
      </c>
      <c r="K958">
        <v>0.9578753631578345</v>
      </c>
      <c r="L958">
        <v>0.14858241080873785</v>
      </c>
      <c r="M958">
        <v>0.52212355461135485</v>
      </c>
      <c r="P958" s="16">
        <f t="shared" si="44"/>
        <v>3.5214102991490467E-3</v>
      </c>
      <c r="Q958" s="16">
        <f t="shared" si="45"/>
        <v>3.5276177485832338E-3</v>
      </c>
    </row>
    <row r="959" spans="3:17" x14ac:dyDescent="0.55000000000000004">
      <c r="C959">
        <f t="shared" si="46"/>
        <v>953</v>
      </c>
      <c r="D959">
        <v>0.44200759092837011</v>
      </c>
      <c r="E959">
        <v>-1.208369932597682</v>
      </c>
      <c r="F959">
        <v>0.89894440739916859</v>
      </c>
      <c r="G959">
        <v>1.1240161913241673</v>
      </c>
      <c r="H959">
        <v>2.5909676895760684E-2</v>
      </c>
      <c r="I959">
        <v>0.12253862615514766</v>
      </c>
      <c r="J959">
        <v>-1.5761295111231528</v>
      </c>
      <c r="K959">
        <v>0.14638011050250863</v>
      </c>
      <c r="L959">
        <v>1.6559969623247188</v>
      </c>
      <c r="M959">
        <v>1.4696213899599639</v>
      </c>
      <c r="P959" s="16">
        <f t="shared" si="44"/>
        <v>5.4945646907619532E-3</v>
      </c>
      <c r="Q959" s="16">
        <f t="shared" si="45"/>
        <v>5.5096874963902476E-3</v>
      </c>
    </row>
    <row r="960" spans="3:17" x14ac:dyDescent="0.55000000000000004">
      <c r="C960">
        <f t="shared" si="46"/>
        <v>954</v>
      </c>
      <c r="D960">
        <v>-1.6730455840284391</v>
      </c>
      <c r="E960">
        <v>1.1289263080426761</v>
      </c>
      <c r="F960">
        <v>-7.1121071863230856E-2</v>
      </c>
      <c r="G960">
        <v>0.16036230703736518</v>
      </c>
      <c r="H960">
        <v>-0.94939999335031944</v>
      </c>
      <c r="I960">
        <v>0.55217979487620583</v>
      </c>
      <c r="J960">
        <v>0.21212577153521153</v>
      </c>
      <c r="K960">
        <v>-1.5346919221565607</v>
      </c>
      <c r="L960">
        <v>0.27695331147360697</v>
      </c>
      <c r="M960">
        <v>0.68505518256030451</v>
      </c>
      <c r="P960" s="16">
        <f t="shared" si="44"/>
        <v>-1.282233310791334E-2</v>
      </c>
      <c r="Q960" s="16">
        <f t="shared" si="45"/>
        <v>-1.2740477229378433E-2</v>
      </c>
    </row>
    <row r="961" spans="3:17" x14ac:dyDescent="0.55000000000000004">
      <c r="C961">
        <f t="shared" si="46"/>
        <v>955</v>
      </c>
      <c r="D961">
        <v>-1.5749986524159092</v>
      </c>
      <c r="E961">
        <v>-0.50876766703934018</v>
      </c>
      <c r="F961">
        <v>0.69675309142931774</v>
      </c>
      <c r="G961">
        <v>-0.188763489894647</v>
      </c>
      <c r="H961">
        <v>-0.82681923730344398</v>
      </c>
      <c r="I961">
        <v>-0.6588377426606874</v>
      </c>
      <c r="J961">
        <v>1.8175010482787277</v>
      </c>
      <c r="K961">
        <v>2.4937983292701298E-2</v>
      </c>
      <c r="L961">
        <v>-0.27406085665744051</v>
      </c>
      <c r="M961">
        <v>-0.58142832118820797</v>
      </c>
      <c r="P961" s="16">
        <f t="shared" si="44"/>
        <v>-1.1973221772517676E-2</v>
      </c>
      <c r="Q961" s="16">
        <f t="shared" si="45"/>
        <v>-1.1901827974710399E-2</v>
      </c>
    </row>
    <row r="962" spans="3:17" x14ac:dyDescent="0.55000000000000004">
      <c r="C962">
        <f t="shared" si="46"/>
        <v>956</v>
      </c>
      <c r="D962">
        <v>-0.36458355437353479</v>
      </c>
      <c r="E962">
        <v>0.63572177927004736</v>
      </c>
      <c r="F962">
        <v>0.69229960050115846</v>
      </c>
      <c r="G962">
        <v>0.15405653879987341</v>
      </c>
      <c r="H962">
        <v>-0.43812510022697937</v>
      </c>
      <c r="I962">
        <v>6.3314214480639466E-2</v>
      </c>
      <c r="J962">
        <v>-0.80091018308622364</v>
      </c>
      <c r="K962">
        <v>-0.71408831556890429</v>
      </c>
      <c r="L962">
        <v>-0.60186960103946863</v>
      </c>
      <c r="M962">
        <v>0.29043728219982939</v>
      </c>
      <c r="P962" s="16">
        <f t="shared" si="44"/>
        <v>-1.4907195322283958E-3</v>
      </c>
      <c r="Q962" s="16">
        <f t="shared" si="45"/>
        <v>-1.4896089617847386E-3</v>
      </c>
    </row>
    <row r="963" spans="3:17" x14ac:dyDescent="0.55000000000000004">
      <c r="C963">
        <f t="shared" si="46"/>
        <v>957</v>
      </c>
      <c r="D963">
        <v>1.0819699878714075</v>
      </c>
      <c r="E963">
        <v>1.0657512581888335</v>
      </c>
      <c r="F963">
        <v>-1.2718789631850824</v>
      </c>
      <c r="G963">
        <v>1.1584122074684555</v>
      </c>
      <c r="H963">
        <v>-0.78622000757325594</v>
      </c>
      <c r="I963">
        <v>-0.34410303656700114</v>
      </c>
      <c r="J963">
        <v>-8.8704025402747938E-2</v>
      </c>
      <c r="K963">
        <v>0.85358807922393665</v>
      </c>
      <c r="L963">
        <v>-0.42748705512254115</v>
      </c>
      <c r="M963">
        <v>-0.39199256387525927</v>
      </c>
      <c r="P963" s="16">
        <f t="shared" si="44"/>
        <v>1.1036801622956465E-2</v>
      </c>
      <c r="Q963" s="16">
        <f t="shared" si="45"/>
        <v>1.1097931804891381E-2</v>
      </c>
    </row>
    <row r="964" spans="3:17" x14ac:dyDescent="0.55000000000000004">
      <c r="C964">
        <f t="shared" si="46"/>
        <v>958</v>
      </c>
      <c r="D964">
        <v>-0.18661140406558407</v>
      </c>
      <c r="E964">
        <v>1.1306848552011775</v>
      </c>
      <c r="F964">
        <v>-0.12402146182363807</v>
      </c>
      <c r="G964">
        <v>-9.4116613994372864E-2</v>
      </c>
      <c r="H964">
        <v>0.25031855805650882</v>
      </c>
      <c r="I964">
        <v>-0.15804223365960363</v>
      </c>
      <c r="J964">
        <v>-1.0544343515887651</v>
      </c>
      <c r="K964">
        <v>0.5335202785064691</v>
      </c>
      <c r="L964">
        <v>1.269983292051637</v>
      </c>
      <c r="M964">
        <v>-1.9213817611786692</v>
      </c>
      <c r="P964" s="16">
        <f t="shared" si="44"/>
        <v>5.0564501099882196E-5</v>
      </c>
      <c r="Q964" s="16">
        <f t="shared" si="45"/>
        <v>5.056577950579566E-5</v>
      </c>
    </row>
    <row r="965" spans="3:17" x14ac:dyDescent="0.55000000000000004">
      <c r="C965">
        <f t="shared" si="46"/>
        <v>959</v>
      </c>
      <c r="D965">
        <v>0.19389856713912351</v>
      </c>
      <c r="E965">
        <v>7.0350622778596036E-2</v>
      </c>
      <c r="F965">
        <v>0.20359178270849881</v>
      </c>
      <c r="G965">
        <v>-2.063931288939409</v>
      </c>
      <c r="H965">
        <v>0.36822863001662365</v>
      </c>
      <c r="I965">
        <v>0.68262166960489257</v>
      </c>
      <c r="J965">
        <v>0.43985574054654769</v>
      </c>
      <c r="K965">
        <v>-0.399903045907749</v>
      </c>
      <c r="L965">
        <v>0.4061258501569478</v>
      </c>
      <c r="M965">
        <v>0.93720525018284551</v>
      </c>
      <c r="P965" s="16">
        <f t="shared" si="44"/>
        <v>3.3458775156655018E-3</v>
      </c>
      <c r="Q965" s="16">
        <f t="shared" si="45"/>
        <v>3.3514812118577986E-3</v>
      </c>
    </row>
    <row r="966" spans="3:17" x14ac:dyDescent="0.55000000000000004">
      <c r="C966">
        <f t="shared" si="46"/>
        <v>960</v>
      </c>
      <c r="D966">
        <v>-3.9939870263273745E-2</v>
      </c>
      <c r="E966">
        <v>0.88093593771632028</v>
      </c>
      <c r="F966">
        <v>0.58853784411671017</v>
      </c>
      <c r="G966">
        <v>0.88227620961358466</v>
      </c>
      <c r="H966">
        <v>0.5752052183290296</v>
      </c>
      <c r="I966">
        <v>-0.67157192326485482</v>
      </c>
      <c r="J966">
        <v>-0.3027997471816975</v>
      </c>
      <c r="K966">
        <v>1.4708136605208804</v>
      </c>
      <c r="L966">
        <v>-6.6342889720279838E-2</v>
      </c>
      <c r="M966">
        <v>0.64043460933691965</v>
      </c>
      <c r="P966" s="16">
        <f t="shared" ref="P966:P1005" si="47">$P$1*1/12+$P$2*SQRT(1/12)*INDEX(D966:M966,1,$P$3)</f>
        <v>1.3207772439481694E-3</v>
      </c>
      <c r="Q966" s="16">
        <f t="shared" si="45"/>
        <v>1.3216498543446864E-3</v>
      </c>
    </row>
    <row r="967" spans="3:17" x14ac:dyDescent="0.55000000000000004">
      <c r="C967">
        <f t="shared" si="46"/>
        <v>961</v>
      </c>
      <c r="D967">
        <v>0.61166581950332377</v>
      </c>
      <c r="E967">
        <v>-1.0326896945829687</v>
      </c>
      <c r="F967">
        <v>-0.54172456345840958</v>
      </c>
      <c r="G967">
        <v>-0.1850967296295272</v>
      </c>
      <c r="H967">
        <v>0.6211134527240374</v>
      </c>
      <c r="I967">
        <v>-1.5567790726878958</v>
      </c>
      <c r="J967">
        <v>-1.542744592590872</v>
      </c>
      <c r="K967">
        <v>-2.0092442255462442</v>
      </c>
      <c r="L967">
        <v>1.8046897226399059</v>
      </c>
      <c r="M967">
        <v>-0.91034481081617624</v>
      </c>
      <c r="P967" s="16">
        <f t="shared" si="47"/>
        <v>6.9638480498317211E-3</v>
      </c>
      <c r="Q967" s="16">
        <f t="shared" ref="Q967:Q1005" si="48">EXP(P967)-1</f>
        <v>6.9881520233001648E-3</v>
      </c>
    </row>
    <row r="968" spans="3:17" x14ac:dyDescent="0.55000000000000004">
      <c r="C968">
        <f t="shared" si="46"/>
        <v>962</v>
      </c>
      <c r="D968">
        <v>9.5991563162743411E-3</v>
      </c>
      <c r="E968">
        <v>-1.5745900250241955</v>
      </c>
      <c r="F968">
        <v>1.6186875978796107</v>
      </c>
      <c r="G968">
        <v>-0.43872599391882661</v>
      </c>
      <c r="H968">
        <v>1.4422537065110561</v>
      </c>
      <c r="I968">
        <v>-3.3613191944785681E-2</v>
      </c>
      <c r="J968">
        <v>0.68832541596965258</v>
      </c>
      <c r="K968">
        <v>-0.33200789628385347</v>
      </c>
      <c r="L968">
        <v>-1.0628669104155832</v>
      </c>
      <c r="M968">
        <v>-0.64759426807841836</v>
      </c>
      <c r="P968" s="16">
        <f t="shared" si="47"/>
        <v>1.7497977989145812E-3</v>
      </c>
      <c r="Q968" s="16">
        <f t="shared" si="48"/>
        <v>1.7513295883935243E-3</v>
      </c>
    </row>
    <row r="969" spans="3:17" x14ac:dyDescent="0.55000000000000004">
      <c r="C969">
        <f t="shared" si="46"/>
        <v>963</v>
      </c>
      <c r="D969">
        <v>-0.56395023935243338</v>
      </c>
      <c r="E969">
        <v>1.5310865747643929</v>
      </c>
      <c r="F969">
        <v>0.68920092442826519</v>
      </c>
      <c r="G969">
        <v>-1.8350721043140787</v>
      </c>
      <c r="H969">
        <v>-1.4498580249587498</v>
      </c>
      <c r="I969">
        <v>0.49647375010184119</v>
      </c>
      <c r="J969">
        <v>-0.11675165912041408</v>
      </c>
      <c r="K969">
        <v>0.30821838686200798</v>
      </c>
      <c r="L969">
        <v>-0.40575525751474617</v>
      </c>
      <c r="M969">
        <v>1.8241393152077414</v>
      </c>
      <c r="P969" s="16">
        <f t="shared" si="47"/>
        <v>-3.2172856708285518E-3</v>
      </c>
      <c r="Q969" s="16">
        <f t="shared" si="48"/>
        <v>-3.2121157531381783E-3</v>
      </c>
    </row>
    <row r="970" spans="3:17" x14ac:dyDescent="0.55000000000000004">
      <c r="C970">
        <f t="shared" si="46"/>
        <v>964</v>
      </c>
      <c r="D970">
        <v>0.35475579851130029</v>
      </c>
      <c r="E970">
        <v>-1.6264082988921778</v>
      </c>
      <c r="F970">
        <v>1.132729660854336</v>
      </c>
      <c r="G970">
        <v>1.0873483926599314</v>
      </c>
      <c r="H970">
        <v>0.80085947931448898</v>
      </c>
      <c r="I970">
        <v>-1.2780211965250119</v>
      </c>
      <c r="J970">
        <v>0.4036940110710846</v>
      </c>
      <c r="K970">
        <v>-0.31393566768087577</v>
      </c>
      <c r="L970">
        <v>-0.4434533206971884</v>
      </c>
      <c r="M970">
        <v>0.26145074898534165</v>
      </c>
      <c r="P970" s="16">
        <f t="shared" si="47"/>
        <v>4.7389420031728642E-3</v>
      </c>
      <c r="Q970" s="16">
        <f t="shared" si="48"/>
        <v>4.7501885473830718E-3</v>
      </c>
    </row>
    <row r="971" spans="3:17" x14ac:dyDescent="0.55000000000000004">
      <c r="C971">
        <f t="shared" si="46"/>
        <v>965</v>
      </c>
      <c r="D971">
        <v>-0.67793757977202695</v>
      </c>
      <c r="E971">
        <v>1.1009492754487262</v>
      </c>
      <c r="F971">
        <v>0.1900017897517281</v>
      </c>
      <c r="G971">
        <v>0.19872625575290767</v>
      </c>
      <c r="H971">
        <v>0.4340534142647966</v>
      </c>
      <c r="I971">
        <v>0.72751903532345552</v>
      </c>
      <c r="J971">
        <v>1.5331453498951675</v>
      </c>
      <c r="K971">
        <v>0.23509893020683617</v>
      </c>
      <c r="L971">
        <v>-0.60659045347669804</v>
      </c>
      <c r="M971">
        <v>9.1602311294497765E-2</v>
      </c>
      <c r="P971" s="16">
        <f t="shared" si="47"/>
        <v>-4.2044449959604789E-3</v>
      </c>
      <c r="Q971" s="16">
        <f t="shared" si="48"/>
        <v>-4.1956186913353344E-3</v>
      </c>
    </row>
    <row r="972" spans="3:17" x14ac:dyDescent="0.55000000000000004">
      <c r="C972">
        <f t="shared" si="46"/>
        <v>966</v>
      </c>
      <c r="D972">
        <v>-0.28139042664478547</v>
      </c>
      <c r="E972">
        <v>-0.56026207193598354</v>
      </c>
      <c r="F972">
        <v>0.15105634119847425</v>
      </c>
      <c r="G972">
        <v>1.0159009946433795</v>
      </c>
      <c r="H972">
        <v>-0.39055401078622698</v>
      </c>
      <c r="I972">
        <v>0.17336899283383467</v>
      </c>
      <c r="J972">
        <v>0.15723586194555242</v>
      </c>
      <c r="K972">
        <v>-2.2960761409092387</v>
      </c>
      <c r="L972">
        <v>1.5773238672565415</v>
      </c>
      <c r="M972">
        <v>1.2960547735268793</v>
      </c>
      <c r="P972" s="16">
        <f t="shared" si="47"/>
        <v>-7.70245911894591E-4</v>
      </c>
      <c r="Q972" s="16">
        <f t="shared" si="48"/>
        <v>-7.6994934865926012E-4</v>
      </c>
    </row>
    <row r="973" spans="3:17" x14ac:dyDescent="0.55000000000000004">
      <c r="C973">
        <f t="shared" si="46"/>
        <v>967</v>
      </c>
      <c r="D973">
        <v>-0.15956452960743847</v>
      </c>
      <c r="E973">
        <v>-1.2023386115128261</v>
      </c>
      <c r="F973">
        <v>1.4392226406063302</v>
      </c>
      <c r="G973">
        <v>-0.19921792760331172</v>
      </c>
      <c r="H973">
        <v>-8.8249273220623509E-2</v>
      </c>
      <c r="I973">
        <v>1.1134094816138613</v>
      </c>
      <c r="J973">
        <v>0.97439083805704918</v>
      </c>
      <c r="K973">
        <v>1.9822114530789394</v>
      </c>
      <c r="L973">
        <v>-0.35653318736333967</v>
      </c>
      <c r="M973">
        <v>-0.45082808828978316</v>
      </c>
      <c r="P973" s="16">
        <f t="shared" si="47"/>
        <v>2.8479730483710786E-4</v>
      </c>
      <c r="Q973" s="16">
        <f t="shared" si="48"/>
        <v>2.8483786343969086E-4</v>
      </c>
    </row>
    <row r="974" spans="3:17" x14ac:dyDescent="0.55000000000000004">
      <c r="C974">
        <f t="shared" si="46"/>
        <v>968</v>
      </c>
      <c r="D974">
        <v>2.4254366273190952E-2</v>
      </c>
      <c r="E974">
        <v>-0.3940786429326632</v>
      </c>
      <c r="F974">
        <v>1.6505275841127198</v>
      </c>
      <c r="G974">
        <v>-0.54455533020625491</v>
      </c>
      <c r="H974">
        <v>-4.1324728603803748E-2</v>
      </c>
      <c r="I974">
        <v>0.94910192909523083</v>
      </c>
      <c r="J974">
        <v>0.95263737570554163</v>
      </c>
      <c r="K974">
        <v>0.34279655327032488</v>
      </c>
      <c r="L974">
        <v>1.0788236400707829</v>
      </c>
      <c r="M974">
        <v>0.31052632339385389</v>
      </c>
      <c r="P974" s="16">
        <f t="shared" si="47"/>
        <v>1.8767156401194253E-3</v>
      </c>
      <c r="Q974" s="16">
        <f t="shared" si="48"/>
        <v>1.8784777730846969E-3</v>
      </c>
    </row>
    <row r="975" spans="3:17" x14ac:dyDescent="0.55000000000000004">
      <c r="C975">
        <f t="shared" si="46"/>
        <v>969</v>
      </c>
      <c r="D975">
        <v>-0.86270488977923476</v>
      </c>
      <c r="E975">
        <v>-0.59444912548252316</v>
      </c>
      <c r="F975">
        <v>0.88098805382994794</v>
      </c>
      <c r="G975">
        <v>-0.14949270641233767</v>
      </c>
      <c r="H975">
        <v>1.4394797218907989</v>
      </c>
      <c r="I975">
        <v>-4.6339107798386826E-2</v>
      </c>
      <c r="J975">
        <v>0.65864249752333115</v>
      </c>
      <c r="K975">
        <v>-0.96915911962765144</v>
      </c>
      <c r="L975">
        <v>0.48477091167463016</v>
      </c>
      <c r="M975">
        <v>-9.066755973484264E-2</v>
      </c>
      <c r="P975" s="16">
        <f t="shared" si="47"/>
        <v>-5.8045768385120459E-3</v>
      </c>
      <c r="Q975" s="16">
        <f t="shared" si="48"/>
        <v>-5.7877628308385942E-3</v>
      </c>
    </row>
    <row r="976" spans="3:17" x14ac:dyDescent="0.55000000000000004">
      <c r="C976">
        <f t="shared" si="46"/>
        <v>970</v>
      </c>
      <c r="D976">
        <v>0.56097675282979609</v>
      </c>
      <c r="E976">
        <v>0.33044284474444974</v>
      </c>
      <c r="F976">
        <v>0.85899232262081104</v>
      </c>
      <c r="G976">
        <v>-1.1544329649615668</v>
      </c>
      <c r="H976">
        <v>1.6792938915287319</v>
      </c>
      <c r="I976">
        <v>-0.56381261915793346</v>
      </c>
      <c r="J976">
        <v>0.52045652729840464</v>
      </c>
      <c r="K976">
        <v>0.73750626825163146</v>
      </c>
      <c r="L976">
        <v>-1.7652858618529776</v>
      </c>
      <c r="M976">
        <v>-2.5271400973193954</v>
      </c>
      <c r="P976" s="16">
        <f t="shared" si="47"/>
        <v>6.5248678554977397E-3</v>
      </c>
      <c r="Q976" s="16">
        <f t="shared" si="48"/>
        <v>6.5462011795638375E-3</v>
      </c>
    </row>
    <row r="977" spans="3:17" x14ac:dyDescent="0.55000000000000004">
      <c r="C977">
        <f t="shared" si="46"/>
        <v>971</v>
      </c>
      <c r="D977">
        <v>0.11972389513736918</v>
      </c>
      <c r="E977">
        <v>-0.68708247560793467</v>
      </c>
      <c r="F977">
        <v>-1.3061023164465839</v>
      </c>
      <c r="G977">
        <v>-0.51428881500996959</v>
      </c>
      <c r="H977">
        <v>-1.0714374894561636</v>
      </c>
      <c r="I977">
        <v>0.69952565661612554</v>
      </c>
      <c r="J977">
        <v>8.9989345171423721E-2</v>
      </c>
      <c r="K977">
        <v>-0.7946746494237793</v>
      </c>
      <c r="L977">
        <v>1.2299841782771972</v>
      </c>
      <c r="M977">
        <v>2.7627935605975771</v>
      </c>
      <c r="P977" s="16">
        <f t="shared" si="47"/>
        <v>2.7035060129565261E-3</v>
      </c>
      <c r="Q977" s="16">
        <f t="shared" si="48"/>
        <v>2.7071637808606663E-3</v>
      </c>
    </row>
    <row r="978" spans="3:17" x14ac:dyDescent="0.55000000000000004">
      <c r="C978">
        <f t="shared" si="46"/>
        <v>972</v>
      </c>
      <c r="D978">
        <v>-0.36561174011351638</v>
      </c>
      <c r="E978">
        <v>-0.44052229480632743</v>
      </c>
      <c r="F978">
        <v>-2.8650459720994208</v>
      </c>
      <c r="G978">
        <v>0.89227067700138163</v>
      </c>
      <c r="H978">
        <v>-5.387704562199392E-2</v>
      </c>
      <c r="I978">
        <v>0.74997394758033209</v>
      </c>
      <c r="J978">
        <v>0.90073920576472399</v>
      </c>
      <c r="K978">
        <v>1.5437951562825476E-3</v>
      </c>
      <c r="L978">
        <v>-0.88152997867987826</v>
      </c>
      <c r="M978">
        <v>-1.1222648090749343</v>
      </c>
      <c r="P978" s="16">
        <f t="shared" si="47"/>
        <v>-1.4996238819347254E-3</v>
      </c>
      <c r="Q978" s="16">
        <f t="shared" si="48"/>
        <v>-1.4985000079074107E-3</v>
      </c>
    </row>
    <row r="979" spans="3:17" x14ac:dyDescent="0.55000000000000004">
      <c r="C979">
        <f t="shared" si="46"/>
        <v>973</v>
      </c>
      <c r="D979">
        <v>2.4991661191002734</v>
      </c>
      <c r="E979">
        <v>-0.79213358098393882</v>
      </c>
      <c r="F979">
        <v>0.55688062400437588</v>
      </c>
      <c r="G979">
        <v>-0.43646168348435033</v>
      </c>
      <c r="H979">
        <v>0.40471105343966107</v>
      </c>
      <c r="I979">
        <v>1.7463795606864527</v>
      </c>
      <c r="J979">
        <v>-0.64169602222531064</v>
      </c>
      <c r="K979">
        <v>0.54040273548115147</v>
      </c>
      <c r="L979">
        <v>0.32345003496512376</v>
      </c>
      <c r="M979">
        <v>-0.99168962858234122</v>
      </c>
      <c r="P979" s="16">
        <f t="shared" si="47"/>
        <v>2.3310080140848691E-2</v>
      </c>
      <c r="Q979" s="16">
        <f t="shared" si="48"/>
        <v>2.3583883378393233E-2</v>
      </c>
    </row>
    <row r="980" spans="3:17" x14ac:dyDescent="0.55000000000000004">
      <c r="C980">
        <f t="shared" si="46"/>
        <v>974</v>
      </c>
      <c r="D980">
        <v>2.1416985891551352</v>
      </c>
      <c r="E980">
        <v>-0.76679739671236624</v>
      </c>
      <c r="F980">
        <v>0.19988987497673605</v>
      </c>
      <c r="G980">
        <v>1.0974178596950777</v>
      </c>
      <c r="H980">
        <v>1.4357181024483281</v>
      </c>
      <c r="I980">
        <v>1.4132847245903848</v>
      </c>
      <c r="J980">
        <v>-1.3772364505467889</v>
      </c>
      <c r="K980">
        <v>-0.48163253830623404</v>
      </c>
      <c r="L980">
        <v>0.76906702817835559</v>
      </c>
      <c r="M980">
        <v>-3.6533530625893342</v>
      </c>
      <c r="P980" s="16">
        <f t="shared" si="47"/>
        <v>2.021432052124305E-2</v>
      </c>
      <c r="Q980" s="16">
        <f t="shared" si="48"/>
        <v>2.0420013541996962E-2</v>
      </c>
    </row>
    <row r="981" spans="3:17" x14ac:dyDescent="0.55000000000000004">
      <c r="C981">
        <f t="shared" si="46"/>
        <v>975</v>
      </c>
      <c r="D981">
        <v>0.25262912856510084</v>
      </c>
      <c r="E981">
        <v>0.68053102024496726</v>
      </c>
      <c r="F981">
        <v>0.34749398710711343</v>
      </c>
      <c r="G981">
        <v>-1.5961683591253519</v>
      </c>
      <c r="H981">
        <v>1.6924126823036546E-2</v>
      </c>
      <c r="I981">
        <v>1.205112255594698</v>
      </c>
      <c r="J981">
        <v>-0.32042380464647491</v>
      </c>
      <c r="K981">
        <v>-0.84665072372644756</v>
      </c>
      <c r="L981">
        <v>-2.4975840369286435</v>
      </c>
      <c r="M981">
        <v>-0.51403844481108352</v>
      </c>
      <c r="P981" s="16">
        <f t="shared" si="47"/>
        <v>3.8544990973996898E-3</v>
      </c>
      <c r="Q981" s="16">
        <f t="shared" si="48"/>
        <v>3.8619372327370893E-3</v>
      </c>
    </row>
    <row r="982" spans="3:17" x14ac:dyDescent="0.55000000000000004">
      <c r="C982">
        <f t="shared" si="46"/>
        <v>976</v>
      </c>
      <c r="D982">
        <v>-0.55439746195148065</v>
      </c>
      <c r="E982">
        <v>0.53759620885855375</v>
      </c>
      <c r="F982">
        <v>1.0408413654417024</v>
      </c>
      <c r="G982">
        <v>-2.7365501850453331</v>
      </c>
      <c r="H982">
        <v>1.3773099981794492</v>
      </c>
      <c r="I982">
        <v>1.2867551325992428</v>
      </c>
      <c r="J982">
        <v>0.73532562769175946</v>
      </c>
      <c r="K982">
        <v>0.90443112958721783</v>
      </c>
      <c r="L982">
        <v>-2.0589319743429528E-2</v>
      </c>
      <c r="M982">
        <v>0.76287727484173584</v>
      </c>
      <c r="P982" s="16">
        <f t="shared" si="47"/>
        <v>-3.1345561917693219E-3</v>
      </c>
      <c r="Q982" s="16">
        <f t="shared" si="48"/>
        <v>-3.129648599556667E-3</v>
      </c>
    </row>
    <row r="983" spans="3:17" x14ac:dyDescent="0.55000000000000004">
      <c r="C983">
        <f t="shared" si="46"/>
        <v>977</v>
      </c>
      <c r="D983">
        <v>-0.43957360830893466</v>
      </c>
      <c r="E983">
        <v>-0.36458610789443269</v>
      </c>
      <c r="F983">
        <v>-1.6684612629590034</v>
      </c>
      <c r="G983">
        <v>-0.71115819050652662</v>
      </c>
      <c r="H983">
        <v>-1.0994431399697266</v>
      </c>
      <c r="I983">
        <v>0.67464342459503934</v>
      </c>
      <c r="J983">
        <v>1.2383220875427894</v>
      </c>
      <c r="K983">
        <v>6.3606912789172354E-2</v>
      </c>
      <c r="L983">
        <v>-0.81944081335967456</v>
      </c>
      <c r="M983">
        <v>0.52640288183371819</v>
      </c>
      <c r="P983" s="16">
        <f t="shared" si="47"/>
        <v>-2.1401524496206109E-3</v>
      </c>
      <c r="Q983" s="16">
        <f t="shared" si="48"/>
        <v>-2.1378639562328328E-3</v>
      </c>
    </row>
    <row r="984" spans="3:17" x14ac:dyDescent="0.55000000000000004">
      <c r="C984">
        <f t="shared" si="46"/>
        <v>978</v>
      </c>
      <c r="D984">
        <v>1.1065101052993114</v>
      </c>
      <c r="E984">
        <v>-1.1518904978528357</v>
      </c>
      <c r="F984">
        <v>0.1778781636615118</v>
      </c>
      <c r="G984">
        <v>-0.6386346729653769</v>
      </c>
      <c r="H984">
        <v>-0.79254376904924517</v>
      </c>
      <c r="I984">
        <v>1.7156497912965816</v>
      </c>
      <c r="J984">
        <v>-1.2950197266303558</v>
      </c>
      <c r="K984">
        <v>-0.10664310692511456</v>
      </c>
      <c r="L984">
        <v>-0.61633363280150966</v>
      </c>
      <c r="M984">
        <v>-1.2134427206611631</v>
      </c>
      <c r="P984" s="16">
        <f t="shared" si="47"/>
        <v>1.1249325274000644E-2</v>
      </c>
      <c r="Q984" s="16">
        <f t="shared" si="48"/>
        <v>1.1312836864316722E-2</v>
      </c>
    </row>
    <row r="985" spans="3:17" x14ac:dyDescent="0.55000000000000004">
      <c r="C985">
        <f t="shared" si="46"/>
        <v>979</v>
      </c>
      <c r="D985">
        <v>-1.1650221444379627</v>
      </c>
      <c r="E985">
        <v>-0.17793332648457247</v>
      </c>
      <c r="F985">
        <v>8.1188310512198464E-2</v>
      </c>
      <c r="G985">
        <v>2.1927048310780139E-2</v>
      </c>
      <c r="H985">
        <v>-1.5086626237210483</v>
      </c>
      <c r="I985">
        <v>-1.4650100608078511</v>
      </c>
      <c r="J985">
        <v>-0.80990115930773443</v>
      </c>
      <c r="K985">
        <v>-0.94115038664036443</v>
      </c>
      <c r="L985">
        <v>0.81282447614855036</v>
      </c>
      <c r="M985">
        <v>-0.2830909413775301</v>
      </c>
      <c r="P985" s="16">
        <f t="shared" si="47"/>
        <v>-8.422721063880324E-3</v>
      </c>
      <c r="Q985" s="16">
        <f t="shared" si="48"/>
        <v>-8.3873493272423882E-3</v>
      </c>
    </row>
    <row r="986" spans="3:17" x14ac:dyDescent="0.55000000000000004">
      <c r="C986">
        <f t="shared" si="46"/>
        <v>980</v>
      </c>
      <c r="D986">
        <v>2.6836198642393798</v>
      </c>
      <c r="E986">
        <v>1.1554480704886247</v>
      </c>
      <c r="F986">
        <v>0.57132989286059277</v>
      </c>
      <c r="G986">
        <v>-7.4931762775508185E-4</v>
      </c>
      <c r="H986">
        <v>2.1414210913714768</v>
      </c>
      <c r="I986">
        <v>8.1413038480322067E-2</v>
      </c>
      <c r="J986">
        <v>1.3070796930574735</v>
      </c>
      <c r="K986">
        <v>-0.80623825126520288</v>
      </c>
      <c r="L986">
        <v>1.0156792035307065</v>
      </c>
      <c r="M986">
        <v>5.6377860933627517E-2</v>
      </c>
      <c r="P986" s="16">
        <f t="shared" si="47"/>
        <v>2.4907496431985157E-2</v>
      </c>
      <c r="Q986" s="16">
        <f t="shared" si="48"/>
        <v>2.5220279604070139E-2</v>
      </c>
    </row>
    <row r="987" spans="3:17" x14ac:dyDescent="0.55000000000000004">
      <c r="C987">
        <f t="shared" si="46"/>
        <v>981</v>
      </c>
      <c r="D987">
        <v>-2.4448795368821021</v>
      </c>
      <c r="E987">
        <v>-0.51867578902976774</v>
      </c>
      <c r="F987">
        <v>-4.019577382317812E-2</v>
      </c>
      <c r="G987">
        <v>-1.4366042436960029</v>
      </c>
      <c r="H987">
        <v>-1.0326885877685594</v>
      </c>
      <c r="I987">
        <v>2.775344371964238E-2</v>
      </c>
      <c r="J987">
        <v>-0.73537861246181135</v>
      </c>
      <c r="K987">
        <v>0.70246203548136843</v>
      </c>
      <c r="L987">
        <v>-2.0007588450070104</v>
      </c>
      <c r="M987">
        <v>-0.50304700243671996</v>
      </c>
      <c r="P987" s="16">
        <f t="shared" si="47"/>
        <v>-1.9506611214659669E-2</v>
      </c>
      <c r="Q987" s="16">
        <f t="shared" si="48"/>
        <v>-1.9317588334702207E-2</v>
      </c>
    </row>
    <row r="988" spans="3:17" x14ac:dyDescent="0.55000000000000004">
      <c r="C988">
        <f t="shared" si="46"/>
        <v>982</v>
      </c>
      <c r="D988">
        <v>0.15331254295986385</v>
      </c>
      <c r="E988">
        <v>0.40511426297914205</v>
      </c>
      <c r="F988">
        <v>0.35073427114623468</v>
      </c>
      <c r="G988">
        <v>0.70419391774263662</v>
      </c>
      <c r="H988">
        <v>0.88507367966462858</v>
      </c>
      <c r="I988">
        <v>0.54672947138551564</v>
      </c>
      <c r="J988">
        <v>1.0927708367311495E-2</v>
      </c>
      <c r="K988">
        <v>-0.43152398124093044</v>
      </c>
      <c r="L988">
        <v>1.100155400211752</v>
      </c>
      <c r="M988">
        <v>-1.2900917456307039</v>
      </c>
      <c r="P988" s="16">
        <f t="shared" si="47"/>
        <v>2.9943922358870185E-3</v>
      </c>
      <c r="Q988" s="16">
        <f t="shared" si="48"/>
        <v>2.9988799064821769E-3</v>
      </c>
    </row>
    <row r="989" spans="3:17" x14ac:dyDescent="0.55000000000000004">
      <c r="C989">
        <f t="shared" si="46"/>
        <v>983</v>
      </c>
      <c r="D989">
        <v>-0.73559548895134341</v>
      </c>
      <c r="E989">
        <v>-0.51697264384823394</v>
      </c>
      <c r="F989">
        <v>-1.1430887069123641</v>
      </c>
      <c r="G989">
        <v>0.84697554827073196</v>
      </c>
      <c r="H989">
        <v>-0.18210815033208611</v>
      </c>
      <c r="I989">
        <v>1.7403384979830721</v>
      </c>
      <c r="J989">
        <v>0.40602874175825338</v>
      </c>
      <c r="K989">
        <v>-0.51884929665826107</v>
      </c>
      <c r="L989">
        <v>-0.32780242516503688</v>
      </c>
      <c r="M989">
        <v>-0.40678099659147066</v>
      </c>
      <c r="P989" s="16">
        <f t="shared" si="47"/>
        <v>-4.7037771367443191E-3</v>
      </c>
      <c r="Q989" s="16">
        <f t="shared" si="48"/>
        <v>-4.6927317022753545E-3</v>
      </c>
    </row>
    <row r="990" spans="3:17" x14ac:dyDescent="0.55000000000000004">
      <c r="C990">
        <f t="shared" si="46"/>
        <v>984</v>
      </c>
      <c r="D990">
        <v>-1.1020662076538443</v>
      </c>
      <c r="E990">
        <v>0.15330508393207157</v>
      </c>
      <c r="F990">
        <v>-0.32761838746499072</v>
      </c>
      <c r="G990">
        <v>0.96421904356333688</v>
      </c>
      <c r="H990">
        <v>-1.1621113922131621</v>
      </c>
      <c r="I990">
        <v>0.18679920421388194</v>
      </c>
      <c r="J990">
        <v>-0.26400372880888884</v>
      </c>
      <c r="K990">
        <v>-0.42945053704591879</v>
      </c>
      <c r="L990">
        <v>-1.6250959180710005</v>
      </c>
      <c r="M990">
        <v>0.59821209900486572</v>
      </c>
      <c r="P990" s="16">
        <f t="shared" si="47"/>
        <v>-7.8775066581393861E-3</v>
      </c>
      <c r="Q990" s="16">
        <f t="shared" si="48"/>
        <v>-7.8465604156243707E-3</v>
      </c>
    </row>
    <row r="991" spans="3:17" x14ac:dyDescent="0.55000000000000004">
      <c r="C991">
        <f t="shared" si="46"/>
        <v>985</v>
      </c>
      <c r="D991">
        <v>-1.6427928541141392</v>
      </c>
      <c r="E991">
        <v>-0.53798537563039484</v>
      </c>
      <c r="F991">
        <v>1.1894168982816127</v>
      </c>
      <c r="G991">
        <v>1.5230489502273672</v>
      </c>
      <c r="H991">
        <v>-0.16588067833450604</v>
      </c>
      <c r="I991">
        <v>1.5152340870835603</v>
      </c>
      <c r="J991">
        <v>-0.56160765518398226</v>
      </c>
      <c r="K991">
        <v>1.2056378105895964</v>
      </c>
      <c r="L991">
        <v>0.41287263288197046</v>
      </c>
      <c r="M991">
        <v>6.9715397712979618E-2</v>
      </c>
      <c r="P991" s="16">
        <f t="shared" si="47"/>
        <v>-1.2560336781517209E-2</v>
      </c>
      <c r="Q991" s="16">
        <f t="shared" si="48"/>
        <v>-1.248178497448249E-2</v>
      </c>
    </row>
    <row r="992" spans="3:17" x14ac:dyDescent="0.55000000000000004">
      <c r="C992">
        <f t="shared" si="46"/>
        <v>986</v>
      </c>
      <c r="D992">
        <v>1.1927425951664287E-2</v>
      </c>
      <c r="E992">
        <v>-0.99303920401689949</v>
      </c>
      <c r="F992">
        <v>-0.89964279564306981</v>
      </c>
      <c r="G992">
        <v>-0.6056346310948163</v>
      </c>
      <c r="H992">
        <v>-0.32482102685267777</v>
      </c>
      <c r="I992">
        <v>0.44210638561191301</v>
      </c>
      <c r="J992">
        <v>-0.43355537069047922</v>
      </c>
      <c r="K992">
        <v>-0.25834062552553794</v>
      </c>
      <c r="L992">
        <v>-0.11642411909578006</v>
      </c>
      <c r="M992">
        <v>0.78869371686035772</v>
      </c>
      <c r="P992" s="16">
        <f t="shared" si="47"/>
        <v>1.7699612054256574E-3</v>
      </c>
      <c r="Q992" s="16">
        <f t="shared" si="48"/>
        <v>1.7715285113137913E-3</v>
      </c>
    </row>
    <row r="993" spans="3:17" x14ac:dyDescent="0.55000000000000004">
      <c r="C993">
        <f t="shared" si="46"/>
        <v>987</v>
      </c>
      <c r="D993">
        <v>1.3001959145242994</v>
      </c>
      <c r="E993">
        <v>1.2138585290484287</v>
      </c>
      <c r="F993">
        <v>-1.4600225528568984</v>
      </c>
      <c r="G993">
        <v>-0.52737195601340492</v>
      </c>
      <c r="H993">
        <v>-0.37789104785262384</v>
      </c>
      <c r="I993">
        <v>1.5922330476768933</v>
      </c>
      <c r="J993">
        <v>-0.56803431855584674</v>
      </c>
      <c r="K993">
        <v>0.67051653561866431</v>
      </c>
      <c r="L993">
        <v>0.57721189225720271</v>
      </c>
      <c r="M993">
        <v>-0.16892708503181381</v>
      </c>
      <c r="P993" s="16">
        <f t="shared" si="47"/>
        <v>1.2926693585414503E-2</v>
      </c>
      <c r="Q993" s="16">
        <f t="shared" si="48"/>
        <v>1.3010604462518893E-2</v>
      </c>
    </row>
    <row r="994" spans="3:17" x14ac:dyDescent="0.55000000000000004">
      <c r="C994">
        <f t="shared" ref="C994:C996" si="49">C993+1</f>
        <v>988</v>
      </c>
      <c r="D994">
        <v>0.52980777668575796</v>
      </c>
      <c r="E994">
        <v>-0.35597968692628013</v>
      </c>
      <c r="F994">
        <v>-1.7222486691108492</v>
      </c>
      <c r="G994">
        <v>0.12504804138743586</v>
      </c>
      <c r="H994">
        <v>-0.65618599904664088</v>
      </c>
      <c r="I994">
        <v>-0.16942580382884917</v>
      </c>
      <c r="J994">
        <v>0.69873018587388669</v>
      </c>
      <c r="K994">
        <v>-1.7692258654918993</v>
      </c>
      <c r="L994">
        <v>-1.1645259318079051</v>
      </c>
      <c r="M994">
        <v>0.95070107011515759</v>
      </c>
      <c r="P994" s="16">
        <f t="shared" si="47"/>
        <v>6.2549366039908582E-3</v>
      </c>
      <c r="Q994" s="16">
        <f t="shared" si="48"/>
        <v>6.2745395704084661E-3</v>
      </c>
    </row>
    <row r="995" spans="3:17" x14ac:dyDescent="0.55000000000000004">
      <c r="C995">
        <f t="shared" si="49"/>
        <v>989</v>
      </c>
      <c r="D995">
        <v>0.29737504942278903</v>
      </c>
      <c r="E995">
        <v>0.48647753045141401</v>
      </c>
      <c r="F995">
        <v>0.19734290656966672</v>
      </c>
      <c r="G995">
        <v>0.13276650720242375</v>
      </c>
      <c r="H995">
        <v>-0.69197508096676463</v>
      </c>
      <c r="I995">
        <v>-0.21932974190186211</v>
      </c>
      <c r="J995">
        <v>0.16427981036421302</v>
      </c>
      <c r="K995">
        <v>-0.26885020581948893</v>
      </c>
      <c r="L995">
        <v>-0.62946403104520321</v>
      </c>
      <c r="M995">
        <v>1.3620726255519091</v>
      </c>
      <c r="P995" s="16">
        <f t="shared" si="47"/>
        <v>4.2420101391845494E-3</v>
      </c>
      <c r="Q995" s="16">
        <f t="shared" si="48"/>
        <v>4.251020199946387E-3</v>
      </c>
    </row>
    <row r="996" spans="3:17" x14ac:dyDescent="0.55000000000000004">
      <c r="C996">
        <f t="shared" si="49"/>
        <v>990</v>
      </c>
      <c r="D996">
        <v>-0.44247788020145629</v>
      </c>
      <c r="E996">
        <v>2.0263517047650339</v>
      </c>
      <c r="F996">
        <v>0.71346348524031156</v>
      </c>
      <c r="G996">
        <v>-0.59072317414526654</v>
      </c>
      <c r="H996">
        <v>-0.87637917598995185</v>
      </c>
      <c r="I996">
        <v>-1.2422466678062569</v>
      </c>
      <c r="J996">
        <v>-0.41847443727550471</v>
      </c>
      <c r="K996">
        <v>0.26531139601841097</v>
      </c>
      <c r="L996">
        <v>-0.35458019590183543</v>
      </c>
      <c r="M996">
        <v>1.1965011299316062</v>
      </c>
      <c r="P996" s="16">
        <f t="shared" si="47"/>
        <v>-2.165304182004819E-3</v>
      </c>
      <c r="Q996" s="16">
        <f t="shared" si="48"/>
        <v>-2.162961602009017E-3</v>
      </c>
    </row>
    <row r="997" spans="3:17" x14ac:dyDescent="0.55000000000000004">
      <c r="C997">
        <f t="shared" ref="C997:C1005" si="50">C996+1</f>
        <v>991</v>
      </c>
      <c r="D997">
        <v>-0.65049534055044267</v>
      </c>
      <c r="E997">
        <v>-3.6143988192848579E-2</v>
      </c>
      <c r="F997">
        <v>-0.12718611652390999</v>
      </c>
      <c r="G997">
        <v>0.74931989907264618</v>
      </c>
      <c r="H997">
        <v>0.18333698710220317</v>
      </c>
      <c r="I997">
        <v>1.8121236477008809</v>
      </c>
      <c r="J997">
        <v>7.6880718172732149E-2</v>
      </c>
      <c r="K997">
        <v>-2.3499998940326066</v>
      </c>
      <c r="L997">
        <v>-1.7868903516434279E-2</v>
      </c>
      <c r="M997">
        <v>-0.32302009382331109</v>
      </c>
      <c r="P997" s="16">
        <f t="shared" si="47"/>
        <v>-3.9667882329342619E-3</v>
      </c>
      <c r="Q997" s="16">
        <f t="shared" si="48"/>
        <v>-3.9589309213556856E-3</v>
      </c>
    </row>
    <row r="998" spans="3:17" x14ac:dyDescent="0.55000000000000004">
      <c r="C998">
        <f t="shared" si="50"/>
        <v>992</v>
      </c>
      <c r="D998">
        <v>0.74370931615995739</v>
      </c>
      <c r="E998">
        <v>-1.3091654469667566</v>
      </c>
      <c r="F998">
        <v>-0.17437785509469036</v>
      </c>
      <c r="G998">
        <v>-2.9561551784216562E-2</v>
      </c>
      <c r="H998">
        <v>-1.0218209826006084</v>
      </c>
      <c r="I998">
        <v>1.2194072718024884</v>
      </c>
      <c r="J998">
        <v>-1.3201924648898753</v>
      </c>
      <c r="K998">
        <v>0.96974764003430569</v>
      </c>
      <c r="L998">
        <v>0.83209933531816704</v>
      </c>
      <c r="M998">
        <v>0.16313871041765349</v>
      </c>
      <c r="P998" s="16">
        <f t="shared" si="47"/>
        <v>8.1073782749234245E-3</v>
      </c>
      <c r="Q998" s="16">
        <f t="shared" si="48"/>
        <v>8.1403320622426278E-3</v>
      </c>
    </row>
    <row r="999" spans="3:17" x14ac:dyDescent="0.55000000000000004">
      <c r="C999">
        <f t="shared" si="50"/>
        <v>993</v>
      </c>
      <c r="D999">
        <v>-0.22385322090651535</v>
      </c>
      <c r="E999">
        <v>1.077524271038077</v>
      </c>
      <c r="F999">
        <v>0.66488456631926407</v>
      </c>
      <c r="G999">
        <v>0.36579368067967749</v>
      </c>
      <c r="H999">
        <v>-1.0027925506230839</v>
      </c>
      <c r="I999">
        <v>0.21422182105771215</v>
      </c>
      <c r="J999">
        <v>-0.96787610152890946</v>
      </c>
      <c r="K999">
        <v>-6.9954984229848624E-2</v>
      </c>
      <c r="L999">
        <v>-1.9608645912843101</v>
      </c>
      <c r="M999">
        <v>-1.2079894137659735</v>
      </c>
      <c r="P999" s="16">
        <f t="shared" si="47"/>
        <v>-2.7195909357345389E-4</v>
      </c>
      <c r="Q999" s="16">
        <f t="shared" si="48"/>
        <v>-2.7192211605131522E-4</v>
      </c>
    </row>
    <row r="1000" spans="3:17" x14ac:dyDescent="0.55000000000000004">
      <c r="C1000">
        <f t="shared" si="50"/>
        <v>994</v>
      </c>
      <c r="D1000">
        <v>0.17349664334130441</v>
      </c>
      <c r="E1000">
        <v>1.7031213370355287</v>
      </c>
      <c r="F1000">
        <v>-0.27775061549227836</v>
      </c>
      <c r="G1000">
        <v>-0.52321935691067267</v>
      </c>
      <c r="H1000">
        <v>-0.97684503917124088</v>
      </c>
      <c r="I1000">
        <v>-1.2720974115065273</v>
      </c>
      <c r="J1000">
        <v>-0.56257140131426508</v>
      </c>
      <c r="K1000">
        <v>1.1877765855716669</v>
      </c>
      <c r="L1000">
        <v>0.16092501638910139</v>
      </c>
      <c r="M1000">
        <v>0.11598778044257643</v>
      </c>
      <c r="P1000" s="16">
        <f t="shared" si="47"/>
        <v>3.1691916727156454E-3</v>
      </c>
      <c r="Q1000" s="16">
        <f t="shared" si="48"/>
        <v>3.1742188699592777E-3</v>
      </c>
    </row>
    <row r="1001" spans="3:17" x14ac:dyDescent="0.55000000000000004">
      <c r="C1001">
        <f t="shared" si="50"/>
        <v>995</v>
      </c>
      <c r="D1001">
        <v>1.8579492421970893</v>
      </c>
      <c r="E1001">
        <v>0.60527605532469164</v>
      </c>
      <c r="F1001">
        <v>1.0339592694943629</v>
      </c>
      <c r="G1001">
        <v>1.4463325083295056</v>
      </c>
      <c r="H1001">
        <v>-7.5916515676657553E-2</v>
      </c>
      <c r="I1001">
        <v>-0.22134378211217046</v>
      </c>
      <c r="J1001">
        <v>1.2961516387572829</v>
      </c>
      <c r="K1001">
        <v>-0.74378755308763478</v>
      </c>
      <c r="L1001">
        <v>0.2129126546451264</v>
      </c>
      <c r="M1001">
        <v>-0.84608348690472768</v>
      </c>
      <c r="P1001" s="16">
        <f t="shared" si="47"/>
        <v>1.7756979093513925E-2</v>
      </c>
      <c r="Q1001" s="16">
        <f t="shared" si="48"/>
        <v>1.7915571563811072E-2</v>
      </c>
    </row>
    <row r="1002" spans="3:17" x14ac:dyDescent="0.55000000000000004">
      <c r="C1002">
        <f t="shared" si="50"/>
        <v>996</v>
      </c>
      <c r="D1002">
        <v>-1.390173066344341</v>
      </c>
      <c r="E1002">
        <v>-0.64472920039933601</v>
      </c>
      <c r="F1002">
        <v>-1.4027193036030532</v>
      </c>
      <c r="G1002">
        <v>0.55177085084538058</v>
      </c>
      <c r="H1002">
        <v>-1.2741065856867557</v>
      </c>
      <c r="I1002">
        <v>1.0171736438588976</v>
      </c>
      <c r="J1002">
        <v>0.30350016313594247</v>
      </c>
      <c r="K1002">
        <v>-0.77935458296087068</v>
      </c>
      <c r="L1002">
        <v>0.65900786094169328</v>
      </c>
      <c r="M1002">
        <v>-0.59825343987209501</v>
      </c>
      <c r="P1002" s="16">
        <f t="shared" si="47"/>
        <v>-1.0372585244444421E-2</v>
      </c>
      <c r="Q1002" s="16">
        <f t="shared" si="48"/>
        <v>-1.031897549944305E-2</v>
      </c>
    </row>
    <row r="1003" spans="3:17" x14ac:dyDescent="0.55000000000000004">
      <c r="C1003">
        <f t="shared" si="50"/>
        <v>997</v>
      </c>
      <c r="D1003">
        <v>2.0759735086307671E-2</v>
      </c>
      <c r="E1003">
        <v>-0.62703857263567764</v>
      </c>
      <c r="F1003">
        <v>1.4023086780059855</v>
      </c>
      <c r="G1003">
        <v>-0.83724119445657808</v>
      </c>
      <c r="H1003">
        <v>-0.21279514873574434</v>
      </c>
      <c r="I1003">
        <v>0.47489678628129067</v>
      </c>
      <c r="J1003">
        <v>4.2180068935224441E-2</v>
      </c>
      <c r="K1003">
        <v>-0.34751310703395438</v>
      </c>
      <c r="L1003">
        <v>1.4361261722327536</v>
      </c>
      <c r="M1003">
        <v>1.9762098724022552</v>
      </c>
      <c r="P1003" s="16">
        <f t="shared" si="47"/>
        <v>1.8464512462724426E-3</v>
      </c>
      <c r="Q1003" s="16">
        <f t="shared" si="48"/>
        <v>1.8481569870689718E-3</v>
      </c>
    </row>
    <row r="1004" spans="3:17" x14ac:dyDescent="0.55000000000000004">
      <c r="C1004">
        <f t="shared" si="50"/>
        <v>998</v>
      </c>
      <c r="D1004">
        <v>-0.36418558663828893</v>
      </c>
      <c r="E1004">
        <v>-0.97195501100013282</v>
      </c>
      <c r="F1004">
        <v>0.42794372938480224</v>
      </c>
      <c r="G1004">
        <v>2.0264191355191148</v>
      </c>
      <c r="H1004">
        <v>1.4217214148746595</v>
      </c>
      <c r="I1004">
        <v>0.94616078335810583</v>
      </c>
      <c r="J1004">
        <v>0.11891413968441028</v>
      </c>
      <c r="K1004">
        <v>-0.47502381258992848</v>
      </c>
      <c r="L1004">
        <v>0.70394507754991131</v>
      </c>
      <c r="M1004">
        <v>6.7591364589723785E-2</v>
      </c>
      <c r="P1004" s="16">
        <f t="shared" si="47"/>
        <v>-1.487273030542301E-3</v>
      </c>
      <c r="Q1004" s="16">
        <f t="shared" si="48"/>
        <v>-1.486167588108156E-3</v>
      </c>
    </row>
    <row r="1005" spans="3:17" x14ac:dyDescent="0.55000000000000004">
      <c r="C1005">
        <f t="shared" si="50"/>
        <v>999</v>
      </c>
      <c r="D1005">
        <v>2.3250173212454555</v>
      </c>
      <c r="E1005">
        <v>1.9782632577741743</v>
      </c>
      <c r="F1005">
        <v>-8.2877277974124142E-2</v>
      </c>
      <c r="G1005">
        <v>2.0860159522104293</v>
      </c>
      <c r="H1005">
        <v>-1.5942411884731431E-2</v>
      </c>
      <c r="I1005">
        <v>-0.11836189918507882</v>
      </c>
      <c r="J1005">
        <v>1.4885063722069631</v>
      </c>
      <c r="K1005">
        <v>-0.64501896564984307</v>
      </c>
      <c r="L1005">
        <v>1.6720191022963169</v>
      </c>
      <c r="M1005">
        <v>0.6171626080685958</v>
      </c>
      <c r="P1005" s="16">
        <f t="shared" si="47"/>
        <v>2.1801907311040758E-2</v>
      </c>
      <c r="Q1005" s="16">
        <f t="shared" si="48"/>
        <v>2.2041305505863917E-2</v>
      </c>
    </row>
  </sheetData>
  <phoneticPr fontId="5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saving_model</vt:lpstr>
      <vt:lpstr>mortality</vt:lpstr>
      <vt:lpstr>lapse</vt:lpstr>
      <vt:lpstr>product_specs</vt:lpstr>
      <vt:lpstr>discount_curve</vt:lpstr>
      <vt:lpstr>return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Lewis Fogden</dc:creator>
  <cp:lastModifiedBy>fumito</cp:lastModifiedBy>
  <dcterms:created xsi:type="dcterms:W3CDTF">2015-06-05T18:17:20Z</dcterms:created>
  <dcterms:modified xsi:type="dcterms:W3CDTF">2021-09-12T03:43:31Z</dcterms:modified>
</cp:coreProperties>
</file>