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rente Comercial\Desktop\INDICADORES DE GESTION I SEMESTRE 2018\"/>
    </mc:Choice>
  </mc:AlternateContent>
  <bookViews>
    <workbookView xWindow="0" yWindow="0" windowWidth="20490" windowHeight="7755" activeTab="3"/>
  </bookViews>
  <sheets>
    <sheet name="DENSIDAD" sheetId="1" r:id="rId1"/>
    <sheet name="COBERTURA AGUA" sheetId="2" r:id="rId2"/>
    <sheet name="COBERTURA DESAGUE" sheetId="3" r:id="rId3"/>
    <sheet name="CONEX.ACTIV.AGUA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2" l="1"/>
  <c r="Q42" i="2"/>
  <c r="B85" i="4" l="1"/>
  <c r="B84" i="4"/>
  <c r="B65" i="4"/>
  <c r="B59" i="4"/>
  <c r="B53" i="4"/>
  <c r="B47" i="4"/>
  <c r="B41" i="4"/>
  <c r="B35" i="4"/>
  <c r="B29" i="4"/>
  <c r="B23" i="4"/>
  <c r="B17" i="4"/>
  <c r="B11" i="4"/>
  <c r="D4" i="1"/>
  <c r="B41" i="3"/>
  <c r="B29" i="3"/>
  <c r="D12" i="1"/>
  <c r="D11" i="1"/>
  <c r="D10" i="1"/>
  <c r="D9" i="1"/>
  <c r="D8" i="1"/>
  <c r="D7" i="1"/>
  <c r="D6" i="1"/>
  <c r="D5" i="1"/>
  <c r="D3" i="1"/>
  <c r="B86" i="4" l="1"/>
  <c r="K105" i="2"/>
  <c r="K104" i="2"/>
  <c r="I104" i="2" l="1"/>
  <c r="D104" i="2" s="1"/>
  <c r="B104" i="2" s="1"/>
  <c r="B65" i="3"/>
  <c r="B59" i="3"/>
  <c r="B53" i="3"/>
  <c r="B47" i="3"/>
  <c r="B35" i="3"/>
  <c r="K39" i="3"/>
  <c r="K27" i="3"/>
  <c r="B23" i="3"/>
  <c r="B17" i="3"/>
  <c r="B64" i="3"/>
  <c r="B58" i="3"/>
  <c r="B52" i="3"/>
  <c r="B46" i="3"/>
  <c r="B40" i="3"/>
  <c r="B39" i="3" s="1"/>
  <c r="B34" i="3"/>
  <c r="B28" i="3"/>
  <c r="B27" i="3" s="1"/>
  <c r="B22" i="3"/>
  <c r="B16" i="3"/>
  <c r="B11" i="3"/>
  <c r="B10" i="3"/>
  <c r="B63" i="3" l="1"/>
  <c r="B89" i="3"/>
  <c r="B90" i="3"/>
  <c r="B9" i="3"/>
  <c r="B33" i="3"/>
  <c r="B57" i="3"/>
  <c r="B45" i="3"/>
  <c r="B51" i="3"/>
  <c r="B21" i="3"/>
  <c r="B15" i="3"/>
  <c r="B47" i="2"/>
  <c r="B33" i="2"/>
  <c r="B40" i="2"/>
  <c r="B54" i="2"/>
  <c r="B61" i="2"/>
  <c r="B68" i="2"/>
  <c r="B75" i="2"/>
  <c r="I74" i="2"/>
  <c r="D74" i="2" s="1"/>
  <c r="B74" i="2" s="1"/>
  <c r="B73" i="2"/>
  <c r="I67" i="2"/>
  <c r="D67" i="2" s="1"/>
  <c r="B67" i="2" s="1"/>
  <c r="B66" i="2"/>
  <c r="I60" i="2"/>
  <c r="D60" i="2" s="1"/>
  <c r="B60" i="2" s="1"/>
  <c r="B59" i="2"/>
  <c r="I53" i="2"/>
  <c r="D53" i="2" s="1"/>
  <c r="B53" i="2" s="1"/>
  <c r="B52" i="2"/>
  <c r="I46" i="2"/>
  <c r="D46" i="2" s="1"/>
  <c r="B46" i="2" s="1"/>
  <c r="B45" i="2"/>
  <c r="I39" i="2"/>
  <c r="D39" i="2" s="1"/>
  <c r="B39" i="2" s="1"/>
  <c r="B38" i="2"/>
  <c r="B26" i="2"/>
  <c r="B19" i="2"/>
  <c r="I32" i="2"/>
  <c r="D32" i="2" s="1"/>
  <c r="B32" i="2" s="1"/>
  <c r="B31" i="2"/>
  <c r="I25" i="2"/>
  <c r="D25" i="2" s="1"/>
  <c r="B25" i="2" s="1"/>
  <c r="B24" i="2"/>
  <c r="I18" i="2"/>
  <c r="D18" i="2" s="1"/>
  <c r="B18" i="2" s="1"/>
  <c r="B17" i="2"/>
  <c r="B12" i="2"/>
  <c r="I11" i="2"/>
  <c r="D11" i="2" s="1"/>
  <c r="B11" i="2" s="1"/>
  <c r="B10" i="2"/>
  <c r="B103" i="2" l="1"/>
  <c r="B105" i="2"/>
  <c r="B88" i="3"/>
  <c r="B37" i="2"/>
  <c r="B44" i="2"/>
  <c r="B51" i="2"/>
  <c r="B58" i="2"/>
  <c r="B65" i="2"/>
  <c r="B72" i="2"/>
  <c r="B16" i="2"/>
  <c r="B23" i="2"/>
  <c r="B30" i="2"/>
  <c r="B9" i="2"/>
  <c r="G3" i="1"/>
  <c r="F13" i="1"/>
  <c r="E13" i="1"/>
  <c r="D13" i="1"/>
  <c r="G13" i="1" s="1"/>
  <c r="C13" i="1"/>
  <c r="B13" i="1"/>
  <c r="B102" i="2" l="1"/>
  <c r="F8" i="1"/>
  <c r="G8" i="1" s="1"/>
  <c r="F6" i="1"/>
  <c r="F10" i="1"/>
  <c r="F11" i="1"/>
  <c r="F12" i="1"/>
  <c r="G12" i="1" s="1"/>
  <c r="F9" i="1"/>
  <c r="F7" i="1"/>
  <c r="G7" i="1" s="1"/>
  <c r="F5" i="1"/>
  <c r="F4" i="1"/>
  <c r="F3" i="1"/>
  <c r="G10" i="1"/>
  <c r="G9" i="1" l="1"/>
  <c r="G6" i="1"/>
  <c r="G4" i="1"/>
  <c r="G5" i="1"/>
  <c r="G11" i="1"/>
</calcChain>
</file>

<file path=xl/sharedStrings.xml><?xml version="1.0" encoding="utf-8"?>
<sst xmlns="http://schemas.openxmlformats.org/spreadsheetml/2006/main" count="391" uniqueCount="77">
  <si>
    <t>DISTRITO</t>
  </si>
  <si>
    <t>POBLACIÓN</t>
  </si>
  <si>
    <t>N° CONEXIONES</t>
  </si>
  <si>
    <t>San Vicente</t>
  </si>
  <si>
    <t>Densidad Poblacional</t>
  </si>
  <si>
    <t>TOTAL POBLACIÓN</t>
  </si>
  <si>
    <t>ABASTECIDA</t>
  </si>
  <si>
    <t>Imperial</t>
  </si>
  <si>
    <t>Mala</t>
  </si>
  <si>
    <t>Quilmaná</t>
  </si>
  <si>
    <t>San Luis</t>
  </si>
  <si>
    <t>Cerro Azul</t>
  </si>
  <si>
    <t>Asia</t>
  </si>
  <si>
    <t>San Antonio</t>
  </si>
  <si>
    <t>Santa Cruz</t>
  </si>
  <si>
    <t>Lunahuaná</t>
  </si>
  <si>
    <t>COBERTURA(%)</t>
  </si>
  <si>
    <t>TOTAL</t>
  </si>
  <si>
    <t>COBERTURA DE AGUA POTABLE</t>
  </si>
  <si>
    <t>CAP</t>
  </si>
  <si>
    <t>PSACC</t>
  </si>
  <si>
    <t>LOCALIDAD  SAN VICENTE</t>
  </si>
  <si>
    <t>PSACP</t>
  </si>
  <si>
    <t>HPV</t>
  </si>
  <si>
    <t>NVAC</t>
  </si>
  <si>
    <t>VPP</t>
  </si>
  <si>
    <t>VPPP</t>
  </si>
  <si>
    <t>NPP</t>
  </si>
  <si>
    <t>LOCALIDAD  IMPERIAL</t>
  </si>
  <si>
    <t>LOCALIDAD  MALA</t>
  </si>
  <si>
    <t>LOCALIDAD  QUILMANÁ</t>
  </si>
  <si>
    <t>LOCALIDAD  SAN LUIS</t>
  </si>
  <si>
    <t>LOCALIDAD  CERRO AZUL</t>
  </si>
  <si>
    <t>LOCALIDAD  ASIA</t>
  </si>
  <si>
    <t>LOCALIDAD  SAN ANTONIO</t>
  </si>
  <si>
    <t>LOCALIDAD  SANTA CRUZ DE FLORES</t>
  </si>
  <si>
    <t>LOCALIDAD  LUNAHUANA</t>
  </si>
  <si>
    <t>%</t>
  </si>
  <si>
    <t>=((PSACC+PSACP)/(PAE))*100</t>
  </si>
  <si>
    <t>=NVAC*HPV</t>
  </si>
  <si>
    <t>=VPP*HPV</t>
  </si>
  <si>
    <t>=VPPP*NPP</t>
  </si>
  <si>
    <t>ABREVIATURAS</t>
  </si>
  <si>
    <t xml:space="preserve">PAE </t>
  </si>
  <si>
    <t>poblacion servida con acceso al servicio de agua potable mediante una pileta publica</t>
  </si>
  <si>
    <t xml:space="preserve">poblacion ambito de la empresa </t>
  </si>
  <si>
    <t>numero de vivienda con servicio de agua potable mediante una pileta publica</t>
  </si>
  <si>
    <t>numero de piletas publicas</t>
  </si>
  <si>
    <t>producto del numero de viviendas por piletas publicas</t>
  </si>
  <si>
    <t>cobertura de agua potable en porcentaje</t>
  </si>
  <si>
    <t>PSACA</t>
  </si>
  <si>
    <t>COBERTURA DE ALCANTARILLADO</t>
  </si>
  <si>
    <t>NVA</t>
  </si>
  <si>
    <t>LOCALIDAD  QUILMANA</t>
  </si>
  <si>
    <t>FORMULA APLICADA</t>
  </si>
  <si>
    <t>=POBLACION PROYECTADA (INEI)</t>
  </si>
  <si>
    <t>=((PSACA)/(PAE))*100</t>
  </si>
  <si>
    <t>=NVA*HPV</t>
  </si>
  <si>
    <t>numero de viviendas con acceso a los servicios de alcantarillado</t>
  </si>
  <si>
    <t>numero de habitantes por vivienda (INEI)</t>
  </si>
  <si>
    <t>EMAPA CAÑETE S.A.</t>
  </si>
  <si>
    <t>NOTA:</t>
  </si>
  <si>
    <t>DATOS OBTENIDOS DE ESTADISTICA DEL INEI</t>
  </si>
  <si>
    <t>PAE (2018)</t>
  </si>
  <si>
    <t>I  SEMESTRE - 2018</t>
  </si>
  <si>
    <t>cobertura de alcantarillado en porcentaje</t>
  </si>
  <si>
    <t>NCTA</t>
  </si>
  <si>
    <t>NCAA</t>
  </si>
  <si>
    <t>CAAP</t>
  </si>
  <si>
    <t>CONEXIONES ACTIVAS AGUA POTABLE</t>
  </si>
  <si>
    <t>=((NCAA)/(NCTA))*100</t>
  </si>
  <si>
    <t>numero de conexiones activas de agua potable al finalizar el mes</t>
  </si>
  <si>
    <t>numero de conexiones totales de agua potable al finalizar el mes</t>
  </si>
  <si>
    <t xml:space="preserve">porcentaje de conexiones activas de agua potable </t>
  </si>
  <si>
    <t>DATOS OBTENIDOS DE ESTADISTICA DE CONEXIONES A JUNIO 2018 - EMAPA CAÑETE S.A.</t>
  </si>
  <si>
    <t>poblacion servida con acceso al servicio de agua potable mediante una conexión domiciliaria (domestica)</t>
  </si>
  <si>
    <t>poblacion servida con acceso al servicio de alcantarillado mediante una conexión domiciliaria (domestica)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</si>
</sst>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9" fontId="5" fillId="0" borderId="0" applyFont="0" applyFill="0" applyBorder="0" applyAlignment="0" applyProtection="0"/>
  </cellStyleXfs>
  <cellXfs count="132">
    <xf numFmtId="0" fontId="0" fillId="0" borderId="0" xfId="0"/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0" fillId="0" borderId="0" xfId="0" applyNumberFormat="1"/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/>
    </xf>
    <xf numFmtId="2" fontId="2" fillId="9" borderId="1" xfId="0" applyNumberFormat="1" applyFont="1" applyFill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1" fontId="7" fillId="2" borderId="1" xfId="1" applyNumberFormat="1" applyFont="1" applyBorder="1" applyAlignment="1">
      <alignment horizontal="center" vertical="center"/>
    </xf>
    <xf numFmtId="2" fontId="7" fillId="2" borderId="1" xfId="1" applyNumberFormat="1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" fontId="2" fillId="11" borderId="1" xfId="0" applyNumberFormat="1" applyFont="1" applyFill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2" fontId="2" fillId="12" borderId="1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2" fontId="2" fillId="5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20" xfId="0" applyBorder="1"/>
    <xf numFmtId="0" fontId="9" fillId="0" borderId="20" xfId="0" applyFont="1" applyBorder="1"/>
    <xf numFmtId="1" fontId="9" fillId="0" borderId="20" xfId="0" applyNumberFormat="1" applyFont="1" applyBorder="1"/>
    <xf numFmtId="0" fontId="0" fillId="0" borderId="20" xfId="0" applyBorder="1" applyAlignment="1">
      <alignment horizontal="right"/>
    </xf>
    <xf numFmtId="0" fontId="0" fillId="0" borderId="20" xfId="0" applyBorder="1" applyAlignment="1">
      <alignment horizontal="center"/>
    </xf>
    <xf numFmtId="0" fontId="0" fillId="0" borderId="20" xfId="0" applyFill="1" applyBorder="1"/>
    <xf numFmtId="0" fontId="0" fillId="0" borderId="20" xfId="0" applyBorder="1" applyAlignment="1">
      <alignment horizontal="center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14" borderId="26" xfId="0" applyFill="1" applyBorder="1" applyAlignment="1"/>
    <xf numFmtId="0" fontId="9" fillId="0" borderId="20" xfId="0" applyFont="1" applyBorder="1" applyAlignment="1">
      <alignment horizontal="right"/>
    </xf>
    <xf numFmtId="1" fontId="9" fillId="0" borderId="20" xfId="0" applyNumberFormat="1" applyFont="1" applyBorder="1" applyAlignment="1">
      <alignment horizontal="right"/>
    </xf>
    <xf numFmtId="2" fontId="9" fillId="14" borderId="0" xfId="0" applyNumberFormat="1" applyFont="1" applyFill="1" applyBorder="1"/>
    <xf numFmtId="0" fontId="9" fillId="14" borderId="26" xfId="0" applyFont="1" applyFill="1" applyBorder="1" applyAlignment="1"/>
    <xf numFmtId="0" fontId="0" fillId="0" borderId="20" xfId="0" applyFill="1" applyBorder="1" applyAlignment="1">
      <alignment horizontal="right"/>
    </xf>
    <xf numFmtId="0" fontId="9" fillId="13" borderId="20" xfId="0" applyFont="1" applyFill="1" applyBorder="1"/>
    <xf numFmtId="0" fontId="9" fillId="16" borderId="20" xfId="0" applyFont="1" applyFill="1" applyBorder="1"/>
    <xf numFmtId="0" fontId="9" fillId="15" borderId="20" xfId="0" applyFont="1" applyFill="1" applyBorder="1"/>
    <xf numFmtId="0" fontId="9" fillId="4" borderId="20" xfId="0" applyFont="1" applyFill="1" applyBorder="1"/>
    <xf numFmtId="0" fontId="9" fillId="9" borderId="20" xfId="0" applyFont="1" applyFill="1" applyBorder="1" applyAlignment="1">
      <alignment horizontal="center"/>
    </xf>
    <xf numFmtId="0" fontId="0" fillId="0" borderId="20" xfId="0" applyFont="1" applyBorder="1"/>
    <xf numFmtId="0" fontId="9" fillId="13" borderId="23" xfId="0" applyFont="1" applyFill="1" applyBorder="1"/>
    <xf numFmtId="0" fontId="9" fillId="9" borderId="20" xfId="0" applyFont="1" applyFill="1" applyBorder="1"/>
    <xf numFmtId="0" fontId="0" fillId="14" borderId="0" xfId="0" applyFill="1"/>
    <xf numFmtId="0" fontId="9" fillId="0" borderId="20" xfId="0" applyFont="1" applyFill="1" applyBorder="1"/>
    <xf numFmtId="49" fontId="0" fillId="0" borderId="0" xfId="0" applyNumberFormat="1" applyBorder="1" applyAlignment="1">
      <alignment horizontal="left"/>
    </xf>
    <xf numFmtId="0" fontId="9" fillId="0" borderId="0" xfId="0" applyFont="1" applyFill="1" applyBorder="1"/>
    <xf numFmtId="49" fontId="10" fillId="0" borderId="0" xfId="0" applyNumberFormat="1" applyFont="1" applyBorder="1" applyAlignment="1"/>
    <xf numFmtId="0" fontId="10" fillId="0" borderId="0" xfId="0" applyFont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/>
    </xf>
    <xf numFmtId="0" fontId="9" fillId="0" borderId="0" xfId="0" applyFont="1"/>
    <xf numFmtId="0" fontId="11" fillId="0" borderId="0" xfId="0" applyFont="1"/>
    <xf numFmtId="0" fontId="0" fillId="0" borderId="0" xfId="0" applyFill="1" applyBorder="1" applyAlignment="1">
      <alignment horizontal="center"/>
    </xf>
    <xf numFmtId="0" fontId="3" fillId="0" borderId="0" xfId="0" applyFont="1" applyBorder="1" applyAlignment="1"/>
    <xf numFmtId="0" fontId="9" fillId="14" borderId="24" xfId="0" applyNumberFormat="1" applyFont="1" applyFill="1" applyBorder="1" applyAlignment="1"/>
    <xf numFmtId="0" fontId="9" fillId="14" borderId="26" xfId="0" applyNumberFormat="1" applyFont="1" applyFill="1" applyBorder="1" applyAlignment="1"/>
    <xf numFmtId="0" fontId="9" fillId="16" borderId="24" xfId="0" applyFont="1" applyFill="1" applyBorder="1"/>
    <xf numFmtId="2" fontId="9" fillId="14" borderId="27" xfId="0" applyNumberFormat="1" applyFont="1" applyFill="1" applyBorder="1" applyAlignment="1"/>
    <xf numFmtId="0" fontId="9" fillId="14" borderId="28" xfId="3" applyNumberFormat="1" applyFont="1" applyFill="1" applyBorder="1" applyAlignment="1"/>
    <xf numFmtId="0" fontId="9" fillId="14" borderId="24" xfId="0" applyFont="1" applyFill="1" applyBorder="1" applyAlignment="1"/>
    <xf numFmtId="0" fontId="9" fillId="0" borderId="0" xfId="0" applyFont="1" applyFill="1" applyBorder="1" applyAlignment="1"/>
    <xf numFmtId="49" fontId="10" fillId="0" borderId="0" xfId="0" applyNumberFormat="1" applyFont="1" applyFill="1" applyBorder="1" applyAlignment="1"/>
    <xf numFmtId="0" fontId="5" fillId="3" borderId="1" xfId="2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9" fillId="17" borderId="20" xfId="0" applyFont="1" applyFill="1" applyBorder="1" applyAlignment="1">
      <alignment horizontal="left"/>
    </xf>
    <xf numFmtId="49" fontId="10" fillId="0" borderId="20" xfId="0" applyNumberFormat="1" applyFont="1" applyBorder="1" applyAlignment="1">
      <alignment horizontal="left"/>
    </xf>
    <xf numFmtId="49" fontId="0" fillId="0" borderId="20" xfId="0" applyNumberFormat="1" applyBorder="1" applyAlignment="1">
      <alignment horizontal="left"/>
    </xf>
    <xf numFmtId="0" fontId="9" fillId="17" borderId="20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9" fillId="17" borderId="20" xfId="0" applyFont="1" applyFill="1" applyBorder="1" applyAlignment="1">
      <alignment horizontal="left" vertical="center"/>
    </xf>
    <xf numFmtId="0" fontId="0" fillId="0" borderId="20" xfId="0" applyBorder="1" applyAlignment="1">
      <alignment horizontal="center"/>
    </xf>
    <xf numFmtId="0" fontId="10" fillId="0" borderId="20" xfId="0" applyFont="1" applyBorder="1" applyAlignment="1">
      <alignment horizontal="left"/>
    </xf>
    <xf numFmtId="0" fontId="9" fillId="0" borderId="20" xfId="0" applyFont="1" applyBorder="1" applyAlignment="1">
      <alignment horizontal="center"/>
    </xf>
    <xf numFmtId="1" fontId="9" fillId="0" borderId="20" xfId="0" applyNumberFormat="1" applyFont="1" applyBorder="1" applyAlignment="1">
      <alignment horizontal="center"/>
    </xf>
  </cellXfs>
  <cellStyles count="4">
    <cellStyle name="40% - Énfasis3" xfId="2" builtinId="39"/>
    <cellStyle name="Buena" xfId="1" builtinId="26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CCFF66"/>
      <color rgb="FFFFFF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161290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90750" cy="54229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714374</xdr:colOff>
      <xdr:row>2</xdr:row>
      <xdr:rowOff>161290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38374" cy="54229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704849</xdr:colOff>
      <xdr:row>2</xdr:row>
      <xdr:rowOff>161290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38374" cy="54229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90" zoomScaleNormal="90" workbookViewId="0">
      <selection activeCell="A15" sqref="A15"/>
    </sheetView>
  </sheetViews>
  <sheetFormatPr baseColWidth="10" defaultRowHeight="15" x14ac:dyDescent="0.25"/>
  <cols>
    <col min="1" max="1" width="18.28515625" customWidth="1"/>
    <col min="2" max="2" width="16" customWidth="1"/>
    <col min="3" max="3" width="14" customWidth="1"/>
    <col min="4" max="4" width="16.7109375" customWidth="1"/>
    <col min="5" max="5" width="22.140625" customWidth="1"/>
    <col min="6" max="6" width="21.85546875" customWidth="1"/>
    <col min="7" max="7" width="20.28515625" customWidth="1"/>
    <col min="11" max="11" width="12.42578125" customWidth="1"/>
    <col min="12" max="12" width="11.5703125" customWidth="1"/>
  </cols>
  <sheetData>
    <row r="1" spans="1:12" ht="19.5" thickBot="1" x14ac:dyDescent="0.35">
      <c r="A1" s="103" t="s">
        <v>0</v>
      </c>
      <c r="B1" s="100" t="s">
        <v>1</v>
      </c>
      <c r="C1" s="101"/>
      <c r="D1" s="102"/>
      <c r="E1" s="105" t="s">
        <v>2</v>
      </c>
      <c r="F1" s="1" t="s">
        <v>5</v>
      </c>
      <c r="G1" s="95" t="s">
        <v>16</v>
      </c>
    </row>
    <row r="2" spans="1:12" ht="19.5" thickBot="1" x14ac:dyDescent="0.3">
      <c r="A2" s="104"/>
      <c r="B2" s="2">
        <v>2005</v>
      </c>
      <c r="C2" s="5">
        <v>2007</v>
      </c>
      <c r="D2" s="2">
        <v>2018</v>
      </c>
      <c r="E2" s="106"/>
      <c r="F2" s="3" t="s">
        <v>6</v>
      </c>
      <c r="G2" s="95"/>
    </row>
    <row r="3" spans="1:12" ht="16.5" thickBot="1" x14ac:dyDescent="0.3">
      <c r="A3" s="23" t="s">
        <v>3</v>
      </c>
      <c r="B3" s="24">
        <v>43943</v>
      </c>
      <c r="C3" s="24">
        <v>46464</v>
      </c>
      <c r="D3" s="25">
        <f>C3+((C3-B3)/(C2-B2))*11</f>
        <v>60329.5</v>
      </c>
      <c r="E3" s="24">
        <v>8852</v>
      </c>
      <c r="F3" s="25">
        <f>E3*L3</f>
        <v>46030.400000000001</v>
      </c>
      <c r="G3" s="26">
        <f>(F3*100)/D3</f>
        <v>76.298328346828669</v>
      </c>
      <c r="J3" s="94" t="s">
        <v>4</v>
      </c>
      <c r="K3" s="94"/>
      <c r="L3" s="4">
        <v>5.2</v>
      </c>
    </row>
    <row r="4" spans="1:12" ht="16.5" thickBot="1" x14ac:dyDescent="0.3">
      <c r="A4" s="15" t="s">
        <v>7</v>
      </c>
      <c r="B4" s="16">
        <v>34778</v>
      </c>
      <c r="C4" s="16">
        <v>36340</v>
      </c>
      <c r="D4" s="16">
        <f>C4+((C4-B4)/(C2-B2))*11</f>
        <v>44931</v>
      </c>
      <c r="E4" s="16">
        <v>8615</v>
      </c>
      <c r="F4" s="17">
        <f>E4*L3</f>
        <v>44798</v>
      </c>
      <c r="G4" s="18">
        <f>(F4*100)/D4</f>
        <v>99.703990563308182</v>
      </c>
    </row>
    <row r="5" spans="1:12" ht="16.5" thickBot="1" x14ac:dyDescent="0.3">
      <c r="A5" s="7" t="s">
        <v>8</v>
      </c>
      <c r="B5" s="8">
        <v>25269</v>
      </c>
      <c r="C5" s="8">
        <v>27881</v>
      </c>
      <c r="D5" s="8">
        <f>C5+((C5-B5)/(C2-B2))*11</f>
        <v>42247</v>
      </c>
      <c r="E5" s="8">
        <v>7227</v>
      </c>
      <c r="F5" s="9">
        <f>E5*L3</f>
        <v>37580.400000000001</v>
      </c>
      <c r="G5" s="10">
        <f t="shared" ref="G5:G12" si="0">(F5*100)/D5</f>
        <v>88.954008568655766</v>
      </c>
    </row>
    <row r="6" spans="1:12" ht="16.5" thickBot="1" x14ac:dyDescent="0.3">
      <c r="A6" s="30" t="s">
        <v>9</v>
      </c>
      <c r="B6" s="27">
        <v>13256</v>
      </c>
      <c r="C6" s="27">
        <v>13663</v>
      </c>
      <c r="D6" s="28">
        <f>C6+((C6-B6)/(C2-B2))*11</f>
        <v>15901.5</v>
      </c>
      <c r="E6" s="27">
        <v>4939</v>
      </c>
      <c r="F6" s="28">
        <f>E6*3.2</f>
        <v>15804.800000000001</v>
      </c>
      <c r="G6" s="29">
        <f t="shared" si="0"/>
        <v>99.391881269062665</v>
      </c>
    </row>
    <row r="7" spans="1:12" ht="16.5" thickBot="1" x14ac:dyDescent="0.3">
      <c r="A7" s="19" t="s">
        <v>10</v>
      </c>
      <c r="B7" s="20">
        <v>11653</v>
      </c>
      <c r="C7" s="20">
        <v>11940</v>
      </c>
      <c r="D7" s="28">
        <f>C7+((C7-B7)/(C2-B2))*11</f>
        <v>13518.5</v>
      </c>
      <c r="E7" s="20">
        <v>2576</v>
      </c>
      <c r="F7" s="21">
        <f>E7*L3</f>
        <v>13395.2</v>
      </c>
      <c r="G7" s="22">
        <f t="shared" si="0"/>
        <v>99.0879165587898</v>
      </c>
    </row>
    <row r="8" spans="1:12" ht="16.5" thickBot="1" x14ac:dyDescent="0.3">
      <c r="A8" s="35" t="s">
        <v>11</v>
      </c>
      <c r="B8" s="36">
        <v>6491</v>
      </c>
      <c r="C8" s="36">
        <v>6893</v>
      </c>
      <c r="D8" s="37">
        <f>C8+((C8-B8)/(C2-B2))*11</f>
        <v>9104</v>
      </c>
      <c r="E8" s="36">
        <v>2285</v>
      </c>
      <c r="F8" s="37">
        <f>E8*3.2</f>
        <v>7312</v>
      </c>
      <c r="G8" s="38">
        <f t="shared" si="0"/>
        <v>80.316344463971888</v>
      </c>
    </row>
    <row r="9" spans="1:12" ht="16.5" thickBot="1" x14ac:dyDescent="0.3">
      <c r="A9" s="31" t="s">
        <v>12</v>
      </c>
      <c r="B9" s="32">
        <v>6037</v>
      </c>
      <c r="C9" s="32">
        <v>6618</v>
      </c>
      <c r="D9" s="33">
        <f>C9+((C9-B9)/(C2-B2))*11</f>
        <v>9813.5</v>
      </c>
      <c r="E9" s="32">
        <v>1302</v>
      </c>
      <c r="F9" s="33">
        <f>E9*L3</f>
        <v>6770.4000000000005</v>
      </c>
      <c r="G9" s="34">
        <f t="shared" si="0"/>
        <v>68.990676109441083</v>
      </c>
    </row>
    <row r="10" spans="1:12" ht="16.5" thickBot="1" x14ac:dyDescent="0.3">
      <c r="A10" s="39" t="s">
        <v>13</v>
      </c>
      <c r="B10" s="40">
        <v>3460</v>
      </c>
      <c r="C10" s="40">
        <v>3640</v>
      </c>
      <c r="D10" s="41">
        <f>C10+((C10-B10)/(C2-B2))*11</f>
        <v>4630</v>
      </c>
      <c r="E10" s="40">
        <v>1174</v>
      </c>
      <c r="F10" s="41">
        <f>E10*3.2</f>
        <v>3756.8</v>
      </c>
      <c r="G10" s="42">
        <f t="shared" si="0"/>
        <v>81.14038876889849</v>
      </c>
    </row>
    <row r="11" spans="1:12" ht="16.5" thickBot="1" x14ac:dyDescent="0.3">
      <c r="A11" s="11" t="s">
        <v>14</v>
      </c>
      <c r="B11" s="12">
        <v>2450</v>
      </c>
      <c r="C11" s="12">
        <v>2547</v>
      </c>
      <c r="D11" s="13">
        <f>C11+((C11-B11)/(C2-B2))*11</f>
        <v>3080.5</v>
      </c>
      <c r="E11" s="12">
        <v>859</v>
      </c>
      <c r="F11" s="13">
        <f>E11*3.2</f>
        <v>2748.8</v>
      </c>
      <c r="G11" s="14">
        <f t="shared" si="0"/>
        <v>89.232267489043991</v>
      </c>
    </row>
    <row r="12" spans="1:12" ht="16.5" thickBot="1" x14ac:dyDescent="0.3">
      <c r="A12" s="43" t="s">
        <v>15</v>
      </c>
      <c r="B12" s="44">
        <v>4383</v>
      </c>
      <c r="C12" s="44">
        <v>4567</v>
      </c>
      <c r="D12" s="45">
        <f>C12+((C12-B12)/(C2-B2))*11</f>
        <v>5579</v>
      </c>
      <c r="E12" s="44">
        <v>641</v>
      </c>
      <c r="F12" s="45">
        <f>E12*L3</f>
        <v>3333.2000000000003</v>
      </c>
      <c r="G12" s="46">
        <f t="shared" si="0"/>
        <v>59.745474099300949</v>
      </c>
    </row>
    <row r="13" spans="1:12" x14ac:dyDescent="0.25">
      <c r="A13" s="107" t="s">
        <v>17</v>
      </c>
      <c r="B13" s="108">
        <f>SUM(B3:B12)</f>
        <v>151720</v>
      </c>
      <c r="C13" s="110">
        <f>SUM(C3:C12)</f>
        <v>160553</v>
      </c>
      <c r="D13" s="112">
        <f>SUM(D3:D12)</f>
        <v>209134.5</v>
      </c>
      <c r="E13" s="114">
        <f>SUM(E3:E12)</f>
        <v>38470</v>
      </c>
      <c r="F13" s="96">
        <f>SUM(F3:F12)</f>
        <v>181529.99999999997</v>
      </c>
      <c r="G13" s="98">
        <f>(F13*100)/D13</f>
        <v>86.800599614123911</v>
      </c>
    </row>
    <row r="14" spans="1:12" ht="15.75" thickBot="1" x14ac:dyDescent="0.3">
      <c r="A14" s="99"/>
      <c r="B14" s="109"/>
      <c r="C14" s="111"/>
      <c r="D14" s="113"/>
      <c r="E14" s="115"/>
      <c r="F14" s="97"/>
      <c r="G14" s="99"/>
    </row>
    <row r="18" spans="7:7" x14ac:dyDescent="0.25">
      <c r="G18" s="6"/>
    </row>
  </sheetData>
  <mergeCells count="12">
    <mergeCell ref="A1:A2"/>
    <mergeCell ref="E1:E2"/>
    <mergeCell ref="A13:A14"/>
    <mergeCell ref="B13:B14"/>
    <mergeCell ref="C13:C14"/>
    <mergeCell ref="D13:D14"/>
    <mergeCell ref="E13:E14"/>
    <mergeCell ref="J3:K3"/>
    <mergeCell ref="G1:G2"/>
    <mergeCell ref="F13:F14"/>
    <mergeCell ref="G13:G14"/>
    <mergeCell ref="B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109"/>
  <sheetViews>
    <sheetView zoomScaleNormal="100" workbookViewId="0">
      <selection activeCell="U32" sqref="U32"/>
    </sheetView>
  </sheetViews>
  <sheetFormatPr baseColWidth="10" defaultRowHeight="15" x14ac:dyDescent="0.25"/>
  <cols>
    <col min="2" max="2" width="11.85546875" bestFit="1" customWidth="1"/>
    <col min="3" max="3" width="9.7109375" customWidth="1"/>
    <col min="4" max="4" width="8.7109375" customWidth="1"/>
    <col min="6" max="6" width="4.42578125" style="47" customWidth="1"/>
    <col min="7" max="7" width="0.7109375" customWidth="1"/>
    <col min="8" max="8" width="5.140625" style="47" customWidth="1"/>
    <col min="9" max="9" width="5.28515625" customWidth="1"/>
    <col min="10" max="10" width="5.42578125" customWidth="1"/>
    <col min="11" max="11" width="5.28515625" customWidth="1"/>
    <col min="15" max="16" width="1.42578125" customWidth="1"/>
  </cols>
  <sheetData>
    <row r="5" spans="1:11" ht="18.75" x14ac:dyDescent="0.3">
      <c r="A5" s="116" t="s">
        <v>64</v>
      </c>
      <c r="B5" s="116"/>
      <c r="C5" s="116"/>
      <c r="D5" s="116"/>
      <c r="E5" s="116"/>
      <c r="F5" s="116"/>
    </row>
    <row r="7" spans="1:11" x14ac:dyDescent="0.25">
      <c r="A7" s="127" t="s">
        <v>18</v>
      </c>
      <c r="B7" s="127"/>
      <c r="C7" s="127"/>
    </row>
    <row r="8" spans="1:11" x14ac:dyDescent="0.25">
      <c r="A8" s="120" t="s">
        <v>21</v>
      </c>
      <c r="B8" s="120"/>
      <c r="C8" s="120"/>
      <c r="D8" s="58"/>
      <c r="E8" s="58"/>
    </row>
    <row r="9" spans="1:11" x14ac:dyDescent="0.25">
      <c r="A9" s="65" t="s">
        <v>19</v>
      </c>
      <c r="B9" s="62">
        <f>((B10+B11)/(B12))*100</f>
        <v>61.938520955751343</v>
      </c>
      <c r="C9" s="63" t="s">
        <v>37</v>
      </c>
      <c r="D9" s="57"/>
      <c r="E9" s="58"/>
    </row>
    <row r="10" spans="1:11" x14ac:dyDescent="0.25">
      <c r="A10" s="66" t="s">
        <v>20</v>
      </c>
      <c r="B10" s="60">
        <f>D10*F10</f>
        <v>36587.200000000004</v>
      </c>
      <c r="C10" s="64" t="s">
        <v>24</v>
      </c>
      <c r="D10" s="54">
        <v>7036</v>
      </c>
      <c r="E10" s="64" t="s">
        <v>23</v>
      </c>
      <c r="F10" s="53">
        <v>5.2</v>
      </c>
      <c r="G10" s="124"/>
      <c r="H10" s="117"/>
      <c r="I10" s="118"/>
      <c r="J10" s="118"/>
      <c r="K10" s="119"/>
    </row>
    <row r="11" spans="1:11" x14ac:dyDescent="0.25">
      <c r="A11" s="67" t="s">
        <v>22</v>
      </c>
      <c r="B11" s="60">
        <f>D11*F11</f>
        <v>780</v>
      </c>
      <c r="C11" s="64" t="s">
        <v>25</v>
      </c>
      <c r="D11" s="54">
        <f>I11</f>
        <v>150</v>
      </c>
      <c r="E11" s="64" t="s">
        <v>23</v>
      </c>
      <c r="F11" s="53">
        <v>5.2</v>
      </c>
      <c r="G11" s="125"/>
      <c r="H11" s="69" t="s">
        <v>25</v>
      </c>
      <c r="I11" s="50">
        <f>K11*K12</f>
        <v>150</v>
      </c>
      <c r="J11" s="54" t="s">
        <v>26</v>
      </c>
      <c r="K11" s="70">
        <v>30</v>
      </c>
    </row>
    <row r="12" spans="1:11" x14ac:dyDescent="0.25">
      <c r="A12" s="68" t="s">
        <v>63</v>
      </c>
      <c r="B12" s="61">
        <f>DENSIDAD!D3</f>
        <v>60329.5</v>
      </c>
      <c r="C12" s="117"/>
      <c r="D12" s="118"/>
      <c r="E12" s="118"/>
      <c r="F12" s="119"/>
      <c r="G12" s="126"/>
      <c r="H12" s="117"/>
      <c r="I12" s="119"/>
      <c r="J12" s="54" t="s">
        <v>27</v>
      </c>
      <c r="K12" s="70">
        <v>5</v>
      </c>
    </row>
    <row r="14" spans="1:11" x14ac:dyDescent="0.25">
      <c r="A14" s="127" t="s">
        <v>18</v>
      </c>
      <c r="B14" s="127"/>
      <c r="C14" s="127"/>
    </row>
    <row r="15" spans="1:11" x14ac:dyDescent="0.25">
      <c r="A15" s="120" t="s">
        <v>28</v>
      </c>
      <c r="B15" s="120"/>
      <c r="C15" s="120"/>
      <c r="D15" s="58"/>
    </row>
    <row r="16" spans="1:11" x14ac:dyDescent="0.25">
      <c r="A16" s="71" t="s">
        <v>19</v>
      </c>
      <c r="B16" s="62">
        <f>((B17+B18)/(B19))*100</f>
        <v>70.407958870267734</v>
      </c>
      <c r="C16" s="59" t="s">
        <v>37</v>
      </c>
      <c r="D16" s="57"/>
    </row>
    <row r="17" spans="1:11" x14ac:dyDescent="0.25">
      <c r="A17" s="66" t="s">
        <v>20</v>
      </c>
      <c r="B17" s="51">
        <f>D17*F17</f>
        <v>31635</v>
      </c>
      <c r="C17" s="49" t="s">
        <v>24</v>
      </c>
      <c r="D17" s="54">
        <v>7030</v>
      </c>
      <c r="E17" s="52" t="s">
        <v>23</v>
      </c>
      <c r="F17" s="53">
        <v>4.5</v>
      </c>
      <c r="H17" s="117"/>
      <c r="I17" s="118"/>
      <c r="J17" s="118"/>
      <c r="K17" s="119"/>
    </row>
    <row r="18" spans="1:11" x14ac:dyDescent="0.25">
      <c r="A18" s="67" t="s">
        <v>22</v>
      </c>
      <c r="B18" s="50">
        <f>D18*F18</f>
        <v>0</v>
      </c>
      <c r="C18" s="49" t="s">
        <v>25</v>
      </c>
      <c r="D18" s="49">
        <f>I18</f>
        <v>0</v>
      </c>
      <c r="E18" s="52" t="s">
        <v>23</v>
      </c>
      <c r="F18" s="53">
        <v>4.5</v>
      </c>
      <c r="H18" s="69" t="s">
        <v>25</v>
      </c>
      <c r="I18" s="50">
        <f>K18*K19</f>
        <v>0</v>
      </c>
      <c r="J18" s="49" t="s">
        <v>26</v>
      </c>
      <c r="K18" s="70">
        <v>0</v>
      </c>
    </row>
    <row r="19" spans="1:11" x14ac:dyDescent="0.25">
      <c r="A19" s="68" t="s">
        <v>63</v>
      </c>
      <c r="B19" s="51">
        <f>DENSIDAD!D4</f>
        <v>44931</v>
      </c>
      <c r="C19" s="128"/>
      <c r="D19" s="128"/>
      <c r="E19" s="128"/>
      <c r="F19" s="128"/>
      <c r="H19" s="117"/>
      <c r="I19" s="119"/>
      <c r="J19" s="49" t="s">
        <v>27</v>
      </c>
      <c r="K19" s="70">
        <v>0</v>
      </c>
    </row>
    <row r="21" spans="1:11" x14ac:dyDescent="0.25">
      <c r="A21" s="127" t="s">
        <v>18</v>
      </c>
      <c r="B21" s="127"/>
      <c r="C21" s="127"/>
    </row>
    <row r="22" spans="1:11" x14ac:dyDescent="0.25">
      <c r="A22" s="120" t="s">
        <v>29</v>
      </c>
      <c r="B22" s="120"/>
      <c r="C22" s="120"/>
    </row>
    <row r="23" spans="1:11" x14ac:dyDescent="0.25">
      <c r="A23" s="65" t="s">
        <v>19</v>
      </c>
      <c r="B23" s="62">
        <f>((B24+B25)/(B26))*100</f>
        <v>67.930977347503969</v>
      </c>
      <c r="C23" s="59" t="s">
        <v>37</v>
      </c>
      <c r="D23" s="57"/>
    </row>
    <row r="24" spans="1:11" x14ac:dyDescent="0.25">
      <c r="A24" s="66" t="s">
        <v>20</v>
      </c>
      <c r="B24" s="50">
        <f>D24*F24</f>
        <v>27606.799999999999</v>
      </c>
      <c r="C24" s="49" t="s">
        <v>24</v>
      </c>
      <c r="D24" s="54">
        <v>5309</v>
      </c>
      <c r="E24" s="52" t="s">
        <v>23</v>
      </c>
      <c r="F24" s="53">
        <v>5.2</v>
      </c>
      <c r="H24" s="117"/>
      <c r="I24" s="118"/>
      <c r="J24" s="118"/>
      <c r="K24" s="119"/>
    </row>
    <row r="25" spans="1:11" x14ac:dyDescent="0.25">
      <c r="A25" s="67" t="s">
        <v>22</v>
      </c>
      <c r="B25" s="50">
        <f>D25*F25</f>
        <v>1092</v>
      </c>
      <c r="C25" s="49" t="s">
        <v>25</v>
      </c>
      <c r="D25" s="49">
        <f>I25</f>
        <v>210</v>
      </c>
      <c r="E25" s="52" t="s">
        <v>23</v>
      </c>
      <c r="F25" s="53">
        <v>5.2</v>
      </c>
      <c r="H25" s="69" t="s">
        <v>25</v>
      </c>
      <c r="I25" s="50">
        <f>K25*K26</f>
        <v>210</v>
      </c>
      <c r="J25" s="49" t="s">
        <v>26</v>
      </c>
      <c r="K25" s="70">
        <v>30</v>
      </c>
    </row>
    <row r="26" spans="1:11" x14ac:dyDescent="0.25">
      <c r="A26" s="68" t="s">
        <v>63</v>
      </c>
      <c r="B26" s="51">
        <f>DENSIDAD!D5</f>
        <v>42247</v>
      </c>
      <c r="C26" s="117"/>
      <c r="D26" s="118"/>
      <c r="E26" s="118"/>
      <c r="F26" s="119"/>
      <c r="H26" s="117"/>
      <c r="I26" s="119"/>
      <c r="J26" s="49" t="s">
        <v>27</v>
      </c>
      <c r="K26" s="70">
        <v>7</v>
      </c>
    </row>
    <row r="28" spans="1:11" x14ac:dyDescent="0.25">
      <c r="A28" s="127" t="s">
        <v>18</v>
      </c>
      <c r="B28" s="127"/>
      <c r="C28" s="127"/>
    </row>
    <row r="29" spans="1:11" x14ac:dyDescent="0.25">
      <c r="A29" s="120" t="s">
        <v>30</v>
      </c>
      <c r="B29" s="120"/>
      <c r="C29" s="120"/>
    </row>
    <row r="30" spans="1:11" x14ac:dyDescent="0.25">
      <c r="A30" s="65" t="s">
        <v>19</v>
      </c>
      <c r="B30" s="62">
        <f>((B31+B32)/(B33))*100</f>
        <v>82.117727735995743</v>
      </c>
      <c r="C30" s="59" t="s">
        <v>37</v>
      </c>
      <c r="D30" s="57"/>
    </row>
    <row r="31" spans="1:11" x14ac:dyDescent="0.25">
      <c r="A31" s="66" t="s">
        <v>20</v>
      </c>
      <c r="B31" s="51">
        <f>D31*F31</f>
        <v>16910.399999999998</v>
      </c>
      <c r="C31" s="49" t="s">
        <v>24</v>
      </c>
      <c r="D31" s="54">
        <v>4336</v>
      </c>
      <c r="E31" s="52" t="s">
        <v>23</v>
      </c>
      <c r="F31" s="53">
        <v>3.9</v>
      </c>
      <c r="H31" s="117"/>
      <c r="I31" s="118"/>
      <c r="J31" s="118"/>
      <c r="K31" s="119"/>
    </row>
    <row r="32" spans="1:11" x14ac:dyDescent="0.25">
      <c r="A32" s="67" t="s">
        <v>22</v>
      </c>
      <c r="B32" s="50">
        <f>D32*F32</f>
        <v>0</v>
      </c>
      <c r="C32" s="49" t="s">
        <v>25</v>
      </c>
      <c r="D32" s="49">
        <f>I32</f>
        <v>0</v>
      </c>
      <c r="E32" s="52" t="s">
        <v>23</v>
      </c>
      <c r="F32" s="53">
        <v>0</v>
      </c>
      <c r="H32" s="69" t="s">
        <v>25</v>
      </c>
      <c r="I32" s="50">
        <f>K32*K33</f>
        <v>0</v>
      </c>
      <c r="J32" s="49" t="s">
        <v>26</v>
      </c>
      <c r="K32" s="70">
        <v>0</v>
      </c>
    </row>
    <row r="33" spans="1:18" x14ac:dyDescent="0.25">
      <c r="A33" s="68" t="s">
        <v>63</v>
      </c>
      <c r="B33" s="51">
        <f>Q37</f>
        <v>20592.873751166204</v>
      </c>
      <c r="C33" s="117"/>
      <c r="D33" s="118"/>
      <c r="E33" s="118"/>
      <c r="F33" s="119"/>
      <c r="H33" s="117"/>
      <c r="I33" s="119"/>
      <c r="J33" s="49" t="s">
        <v>27</v>
      </c>
      <c r="K33" s="70">
        <v>0</v>
      </c>
    </row>
    <row r="35" spans="1:18" x14ac:dyDescent="0.25">
      <c r="A35" s="127" t="s">
        <v>18</v>
      </c>
      <c r="B35" s="127"/>
      <c r="C35" s="127"/>
    </row>
    <row r="36" spans="1:18" x14ac:dyDescent="0.25">
      <c r="A36" s="120" t="s">
        <v>31</v>
      </c>
      <c r="B36" s="120"/>
      <c r="C36" s="120"/>
    </row>
    <row r="37" spans="1:18" x14ac:dyDescent="0.25">
      <c r="A37" s="71" t="s">
        <v>19</v>
      </c>
      <c r="B37" s="62">
        <f>((B38+B39)/(B40))*100</f>
        <v>78.439175944076638</v>
      </c>
      <c r="C37" s="59" t="s">
        <v>37</v>
      </c>
      <c r="D37" s="57"/>
      <c r="Q37" s="48">
        <f>((R37)*((1+R38)^R39))</f>
        <v>20592.873751166204</v>
      </c>
      <c r="R37">
        <v>13663</v>
      </c>
    </row>
    <row r="38" spans="1:18" x14ac:dyDescent="0.25">
      <c r="A38" s="66" t="s">
        <v>20</v>
      </c>
      <c r="B38" s="50">
        <f>D38*F38</f>
        <v>10203.9</v>
      </c>
      <c r="C38" s="49" t="s">
        <v>24</v>
      </c>
      <c r="D38" s="54">
        <v>2373</v>
      </c>
      <c r="E38" s="52" t="s">
        <v>23</v>
      </c>
      <c r="F38" s="53">
        <v>4.3</v>
      </c>
      <c r="H38" s="117"/>
      <c r="I38" s="118"/>
      <c r="J38" s="118"/>
      <c r="K38" s="119"/>
      <c r="R38">
        <v>3.7999999999999999E-2</v>
      </c>
    </row>
    <row r="39" spans="1:18" x14ac:dyDescent="0.25">
      <c r="A39" s="67" t="s">
        <v>22</v>
      </c>
      <c r="B39" s="50">
        <f>D39*F39</f>
        <v>399.9</v>
      </c>
      <c r="C39" s="49" t="s">
        <v>25</v>
      </c>
      <c r="D39" s="49">
        <f>I39</f>
        <v>93</v>
      </c>
      <c r="E39" s="52" t="s">
        <v>23</v>
      </c>
      <c r="F39" s="53">
        <v>4.3</v>
      </c>
      <c r="H39" s="69" t="s">
        <v>25</v>
      </c>
      <c r="I39" s="50">
        <f>K39*K40</f>
        <v>93</v>
      </c>
      <c r="J39" s="49" t="s">
        <v>26</v>
      </c>
      <c r="K39" s="70">
        <v>31</v>
      </c>
      <c r="R39">
        <v>11</v>
      </c>
    </row>
    <row r="40" spans="1:18" x14ac:dyDescent="0.25">
      <c r="A40" s="68" t="s">
        <v>63</v>
      </c>
      <c r="B40" s="51">
        <f>DENSIDAD!D7</f>
        <v>13518.5</v>
      </c>
      <c r="C40" s="117"/>
      <c r="D40" s="118"/>
      <c r="E40" s="118"/>
      <c r="F40" s="119"/>
      <c r="H40" s="117"/>
      <c r="I40" s="119"/>
      <c r="J40" s="49" t="s">
        <v>27</v>
      </c>
      <c r="K40" s="70">
        <v>3</v>
      </c>
    </row>
    <row r="42" spans="1:18" x14ac:dyDescent="0.25">
      <c r="A42" s="127" t="s">
        <v>18</v>
      </c>
      <c r="B42" s="127"/>
      <c r="C42" s="127"/>
      <c r="Q42" s="48">
        <f>((R42)*((1+R43)^R44))</f>
        <v>12323.834151059738</v>
      </c>
      <c r="R42">
        <v>8903</v>
      </c>
    </row>
    <row r="43" spans="1:18" x14ac:dyDescent="0.25">
      <c r="A43" s="120" t="s">
        <v>32</v>
      </c>
      <c r="B43" s="120"/>
      <c r="C43" s="120"/>
      <c r="R43">
        <v>0.03</v>
      </c>
    </row>
    <row r="44" spans="1:18" x14ac:dyDescent="0.25">
      <c r="A44" s="65" t="s">
        <v>19</v>
      </c>
      <c r="B44" s="62">
        <f>((B45+B46)/(B47))*100</f>
        <v>79.958070509677015</v>
      </c>
      <c r="C44" s="59" t="s">
        <v>37</v>
      </c>
      <c r="D44" s="57"/>
      <c r="R44">
        <v>11</v>
      </c>
    </row>
    <row r="45" spans="1:18" x14ac:dyDescent="0.25">
      <c r="A45" s="66" t="s">
        <v>20</v>
      </c>
      <c r="B45" s="51">
        <f>D45*F45</f>
        <v>9804.9000000000015</v>
      </c>
      <c r="C45" s="49" t="s">
        <v>24</v>
      </c>
      <c r="D45" s="54">
        <v>2001</v>
      </c>
      <c r="E45" s="52" t="s">
        <v>23</v>
      </c>
      <c r="F45" s="53">
        <v>4.9000000000000004</v>
      </c>
      <c r="H45" s="117"/>
      <c r="I45" s="118"/>
      <c r="J45" s="118"/>
      <c r="K45" s="119"/>
    </row>
    <row r="46" spans="1:18" x14ac:dyDescent="0.25">
      <c r="A46" s="67" t="s">
        <v>22</v>
      </c>
      <c r="B46" s="50">
        <f>D46*F46</f>
        <v>49</v>
      </c>
      <c r="C46" s="49" t="s">
        <v>25</v>
      </c>
      <c r="D46" s="49">
        <f>I46</f>
        <v>10</v>
      </c>
      <c r="E46" s="52" t="s">
        <v>23</v>
      </c>
      <c r="F46" s="53">
        <v>4.9000000000000004</v>
      </c>
      <c r="H46" s="69" t="s">
        <v>25</v>
      </c>
      <c r="I46" s="50">
        <f>K46*K47</f>
        <v>10</v>
      </c>
      <c r="J46" s="49" t="s">
        <v>26</v>
      </c>
      <c r="K46" s="70">
        <v>10</v>
      </c>
    </row>
    <row r="47" spans="1:18" x14ac:dyDescent="0.25">
      <c r="A47" s="68" t="s">
        <v>63</v>
      </c>
      <c r="B47" s="51">
        <f>Q42</f>
        <v>12323.834151059738</v>
      </c>
      <c r="C47" s="117"/>
      <c r="D47" s="118"/>
      <c r="E47" s="118"/>
      <c r="F47" s="119"/>
      <c r="H47" s="117"/>
      <c r="I47" s="119"/>
      <c r="J47" s="49" t="s">
        <v>27</v>
      </c>
      <c r="K47" s="70">
        <v>1</v>
      </c>
    </row>
    <row r="49" spans="1:11" x14ac:dyDescent="0.25">
      <c r="A49" s="127" t="s">
        <v>18</v>
      </c>
      <c r="B49" s="127"/>
      <c r="C49" s="127"/>
    </row>
    <row r="50" spans="1:11" x14ac:dyDescent="0.25">
      <c r="A50" s="120" t="s">
        <v>33</v>
      </c>
      <c r="B50" s="120"/>
      <c r="C50" s="120"/>
    </row>
    <row r="51" spans="1:11" x14ac:dyDescent="0.25">
      <c r="A51" s="65" t="s">
        <v>19</v>
      </c>
      <c r="B51" s="62">
        <f>((B52+B53)/(B54))*100</f>
        <v>64.115758903551239</v>
      </c>
      <c r="C51" s="59" t="s">
        <v>37</v>
      </c>
      <c r="D51" s="57"/>
    </row>
    <row r="52" spans="1:11" x14ac:dyDescent="0.25">
      <c r="A52" s="66" t="s">
        <v>20</v>
      </c>
      <c r="B52" s="51">
        <f>D52*F52</f>
        <v>5980</v>
      </c>
      <c r="C52" s="49" t="s">
        <v>24</v>
      </c>
      <c r="D52" s="54">
        <v>1150</v>
      </c>
      <c r="E52" s="52" t="s">
        <v>23</v>
      </c>
      <c r="F52" s="53">
        <v>5.2</v>
      </c>
      <c r="H52" s="117"/>
      <c r="I52" s="118"/>
      <c r="J52" s="118"/>
      <c r="K52" s="119"/>
    </row>
    <row r="53" spans="1:11" x14ac:dyDescent="0.25">
      <c r="A53" s="67" t="s">
        <v>22</v>
      </c>
      <c r="B53" s="50">
        <f>D53*F53</f>
        <v>312</v>
      </c>
      <c r="C53" s="49" t="s">
        <v>25</v>
      </c>
      <c r="D53" s="49">
        <f>I53</f>
        <v>60</v>
      </c>
      <c r="E53" s="52" t="s">
        <v>23</v>
      </c>
      <c r="F53" s="53">
        <v>5.2</v>
      </c>
      <c r="H53" s="69" t="s">
        <v>25</v>
      </c>
      <c r="I53" s="50">
        <f>K53*K54</f>
        <v>60</v>
      </c>
      <c r="J53" s="49" t="s">
        <v>26</v>
      </c>
      <c r="K53" s="70">
        <v>30</v>
      </c>
    </row>
    <row r="54" spans="1:11" x14ac:dyDescent="0.25">
      <c r="A54" s="68" t="s">
        <v>63</v>
      </c>
      <c r="B54" s="51">
        <f>DENSIDAD!D9</f>
        <v>9813.5</v>
      </c>
      <c r="C54" s="117"/>
      <c r="D54" s="118"/>
      <c r="E54" s="118"/>
      <c r="F54" s="119"/>
      <c r="H54" s="117"/>
      <c r="I54" s="119"/>
      <c r="J54" s="49" t="s">
        <v>27</v>
      </c>
      <c r="K54" s="70">
        <v>2</v>
      </c>
    </row>
    <row r="56" spans="1:11" x14ac:dyDescent="0.25">
      <c r="A56" s="127" t="s">
        <v>18</v>
      </c>
      <c r="B56" s="127"/>
      <c r="C56" s="127"/>
    </row>
    <row r="57" spans="1:11" x14ac:dyDescent="0.25">
      <c r="A57" s="120" t="s">
        <v>34</v>
      </c>
      <c r="B57" s="120"/>
      <c r="C57" s="120"/>
    </row>
    <row r="58" spans="1:11" x14ac:dyDescent="0.25">
      <c r="A58" s="65" t="s">
        <v>19</v>
      </c>
      <c r="B58" s="62">
        <f>((B59+B60)/(B61))*100</f>
        <v>88.172786177105834</v>
      </c>
      <c r="C58" s="59" t="s">
        <v>37</v>
      </c>
      <c r="D58" s="57"/>
    </row>
    <row r="59" spans="1:11" x14ac:dyDescent="0.25">
      <c r="A59" s="66" t="s">
        <v>20</v>
      </c>
      <c r="B59" s="51">
        <f>D59*F59</f>
        <v>3787.2000000000003</v>
      </c>
      <c r="C59" s="49" t="s">
        <v>24</v>
      </c>
      <c r="D59" s="54">
        <v>1052</v>
      </c>
      <c r="E59" s="52" t="s">
        <v>23</v>
      </c>
      <c r="F59" s="53">
        <v>3.6</v>
      </c>
      <c r="H59" s="117"/>
      <c r="I59" s="118"/>
      <c r="J59" s="118"/>
      <c r="K59" s="119"/>
    </row>
    <row r="60" spans="1:11" x14ac:dyDescent="0.25">
      <c r="A60" s="67" t="s">
        <v>22</v>
      </c>
      <c r="B60" s="50">
        <f>D60*F60</f>
        <v>295.2</v>
      </c>
      <c r="C60" s="49" t="s">
        <v>25</v>
      </c>
      <c r="D60" s="49">
        <f>I60</f>
        <v>82</v>
      </c>
      <c r="E60" s="52" t="s">
        <v>23</v>
      </c>
      <c r="F60" s="53">
        <v>3.6</v>
      </c>
      <c r="H60" s="69" t="s">
        <v>25</v>
      </c>
      <c r="I60" s="50">
        <f>K60*K61</f>
        <v>82</v>
      </c>
      <c r="J60" s="49" t="s">
        <v>26</v>
      </c>
      <c r="K60" s="70">
        <v>41</v>
      </c>
    </row>
    <row r="61" spans="1:11" x14ac:dyDescent="0.25">
      <c r="A61" s="68" t="s">
        <v>63</v>
      </c>
      <c r="B61" s="51">
        <f>DENSIDAD!D10</f>
        <v>4630</v>
      </c>
      <c r="C61" s="117"/>
      <c r="D61" s="118"/>
      <c r="E61" s="118"/>
      <c r="F61" s="119"/>
      <c r="H61" s="117"/>
      <c r="I61" s="119"/>
      <c r="J61" s="49" t="s">
        <v>27</v>
      </c>
      <c r="K61" s="70">
        <v>2</v>
      </c>
    </row>
    <row r="63" spans="1:11" x14ac:dyDescent="0.25">
      <c r="A63" s="127" t="s">
        <v>18</v>
      </c>
      <c r="B63" s="127"/>
      <c r="C63" s="127"/>
    </row>
    <row r="64" spans="1:11" x14ac:dyDescent="0.25">
      <c r="A64" s="120" t="s">
        <v>35</v>
      </c>
      <c r="B64" s="120"/>
      <c r="C64" s="120"/>
    </row>
    <row r="65" spans="1:11" x14ac:dyDescent="0.25">
      <c r="A65" s="65" t="s">
        <v>19</v>
      </c>
      <c r="B65" s="62">
        <f>((B66+B67)/(B68))*100</f>
        <v>82.25937347833144</v>
      </c>
      <c r="C65" s="59" t="s">
        <v>37</v>
      </c>
      <c r="D65" s="57"/>
    </row>
    <row r="66" spans="1:11" x14ac:dyDescent="0.25">
      <c r="A66" s="66" t="s">
        <v>20</v>
      </c>
      <c r="B66" s="51">
        <f>D66*F66</f>
        <v>2534</v>
      </c>
      <c r="C66" s="49" t="s">
        <v>24</v>
      </c>
      <c r="D66" s="54">
        <v>724</v>
      </c>
      <c r="E66" s="52" t="s">
        <v>23</v>
      </c>
      <c r="F66" s="53">
        <v>3.5</v>
      </c>
      <c r="H66" s="117"/>
      <c r="I66" s="118"/>
      <c r="J66" s="118"/>
      <c r="K66" s="119"/>
    </row>
    <row r="67" spans="1:11" x14ac:dyDescent="0.25">
      <c r="A67" s="67" t="s">
        <v>22</v>
      </c>
      <c r="B67" s="50">
        <f>D67*F67</f>
        <v>0</v>
      </c>
      <c r="C67" s="49" t="s">
        <v>25</v>
      </c>
      <c r="D67" s="49">
        <f>I67</f>
        <v>0</v>
      </c>
      <c r="E67" s="52" t="s">
        <v>23</v>
      </c>
      <c r="F67" s="53">
        <v>3.5</v>
      </c>
      <c r="H67" s="69" t="s">
        <v>25</v>
      </c>
      <c r="I67" s="50">
        <f>K67*K68</f>
        <v>0</v>
      </c>
      <c r="J67" s="49" t="s">
        <v>26</v>
      </c>
      <c r="K67" s="70">
        <v>0</v>
      </c>
    </row>
    <row r="68" spans="1:11" x14ac:dyDescent="0.25">
      <c r="A68" s="68" t="s">
        <v>63</v>
      </c>
      <c r="B68" s="51">
        <f>DENSIDAD!D11</f>
        <v>3080.5</v>
      </c>
      <c r="C68" s="117"/>
      <c r="D68" s="118"/>
      <c r="E68" s="118"/>
      <c r="F68" s="119"/>
      <c r="H68" s="117"/>
      <c r="I68" s="119"/>
      <c r="J68" s="49" t="s">
        <v>27</v>
      </c>
      <c r="K68" s="70">
        <v>0</v>
      </c>
    </row>
    <row r="70" spans="1:11" x14ac:dyDescent="0.25">
      <c r="A70" s="127" t="s">
        <v>18</v>
      </c>
      <c r="B70" s="127"/>
      <c r="C70" s="127"/>
    </row>
    <row r="71" spans="1:11" x14ac:dyDescent="0.25">
      <c r="A71" s="120" t="s">
        <v>36</v>
      </c>
      <c r="B71" s="120"/>
      <c r="C71" s="120"/>
    </row>
    <row r="72" spans="1:11" x14ac:dyDescent="0.25">
      <c r="A72" s="65" t="s">
        <v>19</v>
      </c>
      <c r="B72" s="62">
        <f>((B73+B74)/(B75))*100</f>
        <v>40.172073848359922</v>
      </c>
      <c r="C72" s="59" t="s">
        <v>37</v>
      </c>
      <c r="D72" s="57"/>
    </row>
    <row r="73" spans="1:11" x14ac:dyDescent="0.25">
      <c r="A73" s="66" t="s">
        <v>20</v>
      </c>
      <c r="B73" s="50">
        <f>D73*F73</f>
        <v>2241.2000000000003</v>
      </c>
      <c r="C73" s="49" t="s">
        <v>24</v>
      </c>
      <c r="D73" s="54">
        <v>431</v>
      </c>
      <c r="E73" s="52" t="s">
        <v>23</v>
      </c>
      <c r="F73" s="53">
        <v>5.2</v>
      </c>
      <c r="H73" s="117"/>
      <c r="I73" s="118"/>
      <c r="J73" s="118"/>
      <c r="K73" s="119"/>
    </row>
    <row r="74" spans="1:11" x14ac:dyDescent="0.25">
      <c r="A74" s="67" t="s">
        <v>22</v>
      </c>
      <c r="B74" s="50">
        <f>D74*F74</f>
        <v>0</v>
      </c>
      <c r="C74" s="49" t="s">
        <v>25</v>
      </c>
      <c r="D74" s="49">
        <f>I74</f>
        <v>0</v>
      </c>
      <c r="E74" s="52" t="s">
        <v>23</v>
      </c>
      <c r="F74" s="53">
        <v>5.2</v>
      </c>
      <c r="H74" s="69" t="s">
        <v>25</v>
      </c>
      <c r="I74" s="50">
        <f>K74*K75</f>
        <v>0</v>
      </c>
      <c r="J74" s="49" t="s">
        <v>26</v>
      </c>
      <c r="K74" s="70">
        <v>0</v>
      </c>
    </row>
    <row r="75" spans="1:11" x14ac:dyDescent="0.25">
      <c r="A75" s="68" t="s">
        <v>63</v>
      </c>
      <c r="B75" s="51">
        <f>DENSIDAD!D12</f>
        <v>5579</v>
      </c>
      <c r="C75" s="117"/>
      <c r="D75" s="118"/>
      <c r="E75" s="118"/>
      <c r="F75" s="119"/>
      <c r="H75" s="117"/>
      <c r="I75" s="119"/>
      <c r="J75" s="49" t="s">
        <v>27</v>
      </c>
      <c r="K75" s="70">
        <v>0</v>
      </c>
    </row>
    <row r="79" spans="1:11" x14ac:dyDescent="0.25">
      <c r="A79" s="123" t="s">
        <v>54</v>
      </c>
      <c r="B79" s="123"/>
      <c r="C79" s="123"/>
      <c r="D79" s="123"/>
    </row>
    <row r="80" spans="1:11" ht="6" customHeight="1" x14ac:dyDescent="0.25">
      <c r="A80" s="73"/>
      <c r="B80" s="73"/>
      <c r="C80" s="73"/>
      <c r="D80" s="73"/>
    </row>
    <row r="81" spans="1:13" x14ac:dyDescent="0.25">
      <c r="A81" s="65" t="s">
        <v>19</v>
      </c>
      <c r="B81" s="122" t="s">
        <v>38</v>
      </c>
      <c r="C81" s="122"/>
      <c r="D81" s="122"/>
    </row>
    <row r="82" spans="1:13" x14ac:dyDescent="0.25">
      <c r="A82" s="66" t="s">
        <v>20</v>
      </c>
      <c r="B82" s="122" t="s">
        <v>39</v>
      </c>
      <c r="C82" s="122"/>
      <c r="D82" s="122"/>
    </row>
    <row r="83" spans="1:13" x14ac:dyDescent="0.25">
      <c r="A83" s="72" t="s">
        <v>25</v>
      </c>
      <c r="B83" s="122" t="s">
        <v>41</v>
      </c>
      <c r="C83" s="122"/>
      <c r="D83" s="122"/>
    </row>
    <row r="84" spans="1:13" x14ac:dyDescent="0.25">
      <c r="A84" s="67" t="s">
        <v>22</v>
      </c>
      <c r="B84" s="122" t="s">
        <v>40</v>
      </c>
      <c r="C84" s="122"/>
      <c r="D84" s="122"/>
    </row>
    <row r="85" spans="1:13" x14ac:dyDescent="0.25">
      <c r="A85" s="68" t="s">
        <v>63</v>
      </c>
      <c r="B85" s="122" t="s">
        <v>55</v>
      </c>
      <c r="C85" s="122"/>
      <c r="D85" s="122"/>
    </row>
    <row r="86" spans="1:13" x14ac:dyDescent="0.25">
      <c r="A86" s="76"/>
      <c r="B86" s="75"/>
      <c r="C86" s="75"/>
      <c r="D86" s="75"/>
    </row>
    <row r="88" spans="1:13" x14ac:dyDescent="0.25">
      <c r="A88" s="123" t="s">
        <v>42</v>
      </c>
      <c r="B88" s="123"/>
      <c r="C88" s="123"/>
      <c r="D88" s="123"/>
      <c r="E88" s="123"/>
      <c r="F88" s="123"/>
    </row>
    <row r="89" spans="1:13" ht="6.75" customHeight="1" x14ac:dyDescent="0.25">
      <c r="A89" s="73"/>
      <c r="B89" s="73"/>
      <c r="C89" s="73"/>
      <c r="D89" s="73"/>
    </row>
    <row r="90" spans="1:13" x14ac:dyDescent="0.25">
      <c r="A90" s="74" t="s">
        <v>19</v>
      </c>
      <c r="B90" s="121" t="s">
        <v>49</v>
      </c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</row>
    <row r="91" spans="1:13" x14ac:dyDescent="0.25">
      <c r="A91" s="74" t="s">
        <v>20</v>
      </c>
      <c r="B91" s="121" t="s">
        <v>75</v>
      </c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</row>
    <row r="92" spans="1:13" x14ac:dyDescent="0.25">
      <c r="A92" s="74" t="s">
        <v>25</v>
      </c>
      <c r="B92" s="121" t="s">
        <v>46</v>
      </c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</row>
    <row r="93" spans="1:13" x14ac:dyDescent="0.25">
      <c r="A93" s="74" t="s">
        <v>22</v>
      </c>
      <c r="B93" s="121" t="s">
        <v>44</v>
      </c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</row>
    <row r="94" spans="1:13" x14ac:dyDescent="0.25">
      <c r="A94" s="74" t="s">
        <v>43</v>
      </c>
      <c r="B94" s="121" t="s">
        <v>45</v>
      </c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</row>
    <row r="95" spans="1:13" x14ac:dyDescent="0.25">
      <c r="A95" s="74" t="s">
        <v>26</v>
      </c>
      <c r="B95" s="121" t="s">
        <v>48</v>
      </c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</row>
    <row r="96" spans="1:13" x14ac:dyDescent="0.25">
      <c r="A96" s="74" t="s">
        <v>27</v>
      </c>
      <c r="B96" s="121" t="s">
        <v>47</v>
      </c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</row>
    <row r="97" spans="1:13" x14ac:dyDescent="0.25">
      <c r="A97" s="74" t="s">
        <v>23</v>
      </c>
      <c r="B97" s="129" t="s">
        <v>59</v>
      </c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</row>
    <row r="100" spans="1:13" x14ac:dyDescent="0.25">
      <c r="A100" s="127" t="s">
        <v>18</v>
      </c>
      <c r="B100" s="127"/>
      <c r="C100" s="127"/>
    </row>
    <row r="101" spans="1:13" x14ac:dyDescent="0.25">
      <c r="A101" s="123" t="s">
        <v>60</v>
      </c>
      <c r="B101" s="123"/>
      <c r="C101" s="123"/>
    </row>
    <row r="102" spans="1:13" x14ac:dyDescent="0.25">
      <c r="A102" s="65" t="s">
        <v>19</v>
      </c>
      <c r="B102" s="62">
        <f>((B103+B104)/(B105))*100</f>
        <v>68.685716681924347</v>
      </c>
      <c r="C102" s="59" t="s">
        <v>37</v>
      </c>
      <c r="D102" s="57"/>
    </row>
    <row r="103" spans="1:13" x14ac:dyDescent="0.25">
      <c r="A103" s="66" t="s">
        <v>20</v>
      </c>
      <c r="B103" s="51">
        <f>B73+B66+B59+B52+B45+B38+B31+B24+B17+B10</f>
        <v>147290.6</v>
      </c>
      <c r="C103" s="49" t="s">
        <v>24</v>
      </c>
      <c r="D103" s="54">
        <v>614</v>
      </c>
      <c r="E103" s="52" t="s">
        <v>23</v>
      </c>
      <c r="F103" s="55">
        <v>5.2</v>
      </c>
      <c r="H103" s="117"/>
      <c r="I103" s="118"/>
      <c r="J103" s="118"/>
      <c r="K103" s="119"/>
    </row>
    <row r="104" spans="1:13" x14ac:dyDescent="0.25">
      <c r="A104" s="67" t="s">
        <v>22</v>
      </c>
      <c r="B104" s="50">
        <f>D104*F104</f>
        <v>1788.8</v>
      </c>
      <c r="C104" s="49" t="s">
        <v>25</v>
      </c>
      <c r="D104" s="49">
        <f>I104</f>
        <v>344</v>
      </c>
      <c r="E104" s="52" t="s">
        <v>23</v>
      </c>
      <c r="F104" s="55">
        <v>5.2</v>
      </c>
      <c r="H104" s="69" t="s">
        <v>25</v>
      </c>
      <c r="I104" s="50">
        <f>K104*K105</f>
        <v>344</v>
      </c>
      <c r="J104" s="49" t="s">
        <v>26</v>
      </c>
      <c r="K104" s="70">
        <f>AVERAGE(K74,K67,K60,K53,K46,K39,K32,K25,K18,K11)</f>
        <v>17.2</v>
      </c>
    </row>
    <row r="105" spans="1:13" x14ac:dyDescent="0.25">
      <c r="A105" s="68" t="s">
        <v>63</v>
      </c>
      <c r="B105" s="51">
        <f>B75+B68+B61+B54+B47+B40+B33+B26+B19+B12</f>
        <v>217045.70790222596</v>
      </c>
      <c r="C105" s="117"/>
      <c r="D105" s="118"/>
      <c r="E105" s="118"/>
      <c r="F105" s="119"/>
      <c r="H105" s="117"/>
      <c r="I105" s="119"/>
      <c r="J105" s="49" t="s">
        <v>27</v>
      </c>
      <c r="K105" s="70">
        <f>K75+K68+K61+K54+K47+K40+K33+K26+K19+K12</f>
        <v>20</v>
      </c>
    </row>
    <row r="107" spans="1:13" x14ac:dyDescent="0.25">
      <c r="A107" s="82" t="s">
        <v>61</v>
      </c>
    </row>
    <row r="108" spans="1:13" x14ac:dyDescent="0.25">
      <c r="A108" s="83" t="s">
        <v>74</v>
      </c>
      <c r="B108" s="83"/>
      <c r="C108" s="83"/>
      <c r="D108" s="83"/>
      <c r="E108" s="83"/>
    </row>
    <row r="109" spans="1:13" x14ac:dyDescent="0.25">
      <c r="A109" s="83" t="s">
        <v>62</v>
      </c>
      <c r="B109" s="83"/>
      <c r="C109" s="83"/>
      <c r="D109" s="83"/>
      <c r="E109" s="83"/>
    </row>
  </sheetData>
  <mergeCells count="72">
    <mergeCell ref="C105:F105"/>
    <mergeCell ref="H105:I105"/>
    <mergeCell ref="A35:C35"/>
    <mergeCell ref="A36:C36"/>
    <mergeCell ref="A42:C42"/>
    <mergeCell ref="A70:C70"/>
    <mergeCell ref="A71:C71"/>
    <mergeCell ref="A49:C49"/>
    <mergeCell ref="A50:C50"/>
    <mergeCell ref="A56:C56"/>
    <mergeCell ref="A57:C57"/>
    <mergeCell ref="A63:C63"/>
    <mergeCell ref="A64:C64"/>
    <mergeCell ref="C61:F61"/>
    <mergeCell ref="H38:K38"/>
    <mergeCell ref="H40:I40"/>
    <mergeCell ref="H24:K24"/>
    <mergeCell ref="H26:I26"/>
    <mergeCell ref="A100:C100"/>
    <mergeCell ref="A101:C101"/>
    <mergeCell ref="H103:K103"/>
    <mergeCell ref="H45:K45"/>
    <mergeCell ref="H47:I47"/>
    <mergeCell ref="C47:F47"/>
    <mergeCell ref="A43:C43"/>
    <mergeCell ref="C40:F40"/>
    <mergeCell ref="B97:M97"/>
    <mergeCell ref="C33:F33"/>
    <mergeCell ref="H33:I33"/>
    <mergeCell ref="H31:K31"/>
    <mergeCell ref="A28:C28"/>
    <mergeCell ref="B95:M95"/>
    <mergeCell ref="A7:C7"/>
    <mergeCell ref="A8:C8"/>
    <mergeCell ref="A14:C14"/>
    <mergeCell ref="A15:C15"/>
    <mergeCell ref="A21:C21"/>
    <mergeCell ref="C19:F19"/>
    <mergeCell ref="G10:G12"/>
    <mergeCell ref="C12:F12"/>
    <mergeCell ref="H10:K10"/>
    <mergeCell ref="H12:I12"/>
    <mergeCell ref="A22:C22"/>
    <mergeCell ref="B96:M96"/>
    <mergeCell ref="B83:D83"/>
    <mergeCell ref="A79:D79"/>
    <mergeCell ref="A88:F88"/>
    <mergeCell ref="B81:D81"/>
    <mergeCell ref="B85:D85"/>
    <mergeCell ref="B82:D82"/>
    <mergeCell ref="B84:D84"/>
    <mergeCell ref="B91:M91"/>
    <mergeCell ref="B90:M90"/>
    <mergeCell ref="B92:M92"/>
    <mergeCell ref="B93:M93"/>
    <mergeCell ref="B94:M94"/>
    <mergeCell ref="A5:F5"/>
    <mergeCell ref="C75:F75"/>
    <mergeCell ref="C68:F68"/>
    <mergeCell ref="H66:K66"/>
    <mergeCell ref="H68:I68"/>
    <mergeCell ref="H73:K73"/>
    <mergeCell ref="H75:I75"/>
    <mergeCell ref="H61:I61"/>
    <mergeCell ref="H59:K59"/>
    <mergeCell ref="C54:F54"/>
    <mergeCell ref="H52:K52"/>
    <mergeCell ref="H54:I54"/>
    <mergeCell ref="A29:C29"/>
    <mergeCell ref="H19:I19"/>
    <mergeCell ref="H17:K17"/>
    <mergeCell ref="C26:F26"/>
  </mergeCells>
  <pageMargins left="0.62992125984251968" right="0.3" top="0.9055118110236221" bottom="0.74803149606299213" header="0.31496062992125984" footer="0.31496062992125984"/>
  <pageSetup paperSize="9" scale="9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94"/>
  <sheetViews>
    <sheetView workbookViewId="0">
      <selection activeCell="A91" sqref="A91"/>
    </sheetView>
  </sheetViews>
  <sheetFormatPr baseColWidth="10" defaultRowHeight="15" x14ac:dyDescent="0.25"/>
  <cols>
    <col min="8" max="8" width="11.85546875" customWidth="1"/>
  </cols>
  <sheetData>
    <row r="5" spans="1:8" ht="18.75" x14ac:dyDescent="0.3">
      <c r="A5" s="116" t="s">
        <v>64</v>
      </c>
      <c r="B5" s="116"/>
      <c r="C5" s="116"/>
      <c r="D5" s="116"/>
      <c r="E5" s="116"/>
      <c r="F5" s="116"/>
    </row>
    <row r="7" spans="1:8" x14ac:dyDescent="0.25">
      <c r="A7" s="127" t="s">
        <v>51</v>
      </c>
      <c r="B7" s="127"/>
      <c r="C7" s="127"/>
      <c r="F7" s="47"/>
    </row>
    <row r="8" spans="1:8" x14ac:dyDescent="0.25">
      <c r="A8" s="120" t="s">
        <v>21</v>
      </c>
      <c r="B8" s="120"/>
      <c r="C8" s="120"/>
      <c r="D8" s="58"/>
      <c r="E8" s="58"/>
      <c r="F8" s="47"/>
    </row>
    <row r="9" spans="1:8" x14ac:dyDescent="0.25">
      <c r="A9" s="65" t="s">
        <v>19</v>
      </c>
      <c r="B9" s="62">
        <f>((B10)/(B11))*100</f>
        <v>53.276092127400368</v>
      </c>
      <c r="C9" s="63" t="s">
        <v>37</v>
      </c>
      <c r="D9" s="57"/>
      <c r="E9" s="58"/>
      <c r="F9" s="47"/>
    </row>
    <row r="10" spans="1:8" x14ac:dyDescent="0.25">
      <c r="A10" s="66" t="s">
        <v>50</v>
      </c>
      <c r="B10" s="60">
        <f>D10*F10</f>
        <v>32141.200000000001</v>
      </c>
      <c r="C10" s="64" t="s">
        <v>52</v>
      </c>
      <c r="D10" s="54">
        <v>6181</v>
      </c>
      <c r="E10" s="64" t="s">
        <v>23</v>
      </c>
      <c r="F10" s="53">
        <v>5.2</v>
      </c>
      <c r="H10" s="56"/>
    </row>
    <row r="11" spans="1:8" x14ac:dyDescent="0.25">
      <c r="A11" s="68" t="s">
        <v>63</v>
      </c>
      <c r="B11" s="61">
        <f>DENSIDAD!D3</f>
        <v>60329.5</v>
      </c>
      <c r="C11" s="117"/>
      <c r="D11" s="118"/>
      <c r="E11" s="118"/>
      <c r="F11" s="119"/>
      <c r="H11" s="56"/>
    </row>
    <row r="12" spans="1:8" x14ac:dyDescent="0.25">
      <c r="H12" s="56"/>
    </row>
    <row r="13" spans="1:8" x14ac:dyDescent="0.25">
      <c r="A13" s="127" t="s">
        <v>51</v>
      </c>
      <c r="B13" s="127"/>
      <c r="C13" s="127"/>
      <c r="F13" s="47"/>
      <c r="H13" s="56"/>
    </row>
    <row r="14" spans="1:8" x14ac:dyDescent="0.25">
      <c r="A14" s="120" t="s">
        <v>28</v>
      </c>
      <c r="B14" s="120"/>
      <c r="C14" s="120"/>
      <c r="D14" s="58"/>
      <c r="E14" s="58"/>
      <c r="F14" s="47"/>
      <c r="H14" s="56"/>
    </row>
    <row r="15" spans="1:8" x14ac:dyDescent="0.25">
      <c r="A15" s="65" t="s">
        <v>19</v>
      </c>
      <c r="B15" s="62">
        <f>((B16)/(B17))*100</f>
        <v>70.337851372103884</v>
      </c>
      <c r="C15" s="63" t="s">
        <v>37</v>
      </c>
      <c r="D15" s="57"/>
      <c r="E15" s="58"/>
      <c r="F15" s="47"/>
      <c r="H15" s="56"/>
    </row>
    <row r="16" spans="1:8" x14ac:dyDescent="0.25">
      <c r="A16" s="66" t="s">
        <v>50</v>
      </c>
      <c r="B16" s="60">
        <f>D16*F16</f>
        <v>31603.5</v>
      </c>
      <c r="C16" s="64" t="s">
        <v>52</v>
      </c>
      <c r="D16" s="54">
        <v>7023</v>
      </c>
      <c r="E16" s="64" t="s">
        <v>23</v>
      </c>
      <c r="F16" s="53">
        <v>4.5</v>
      </c>
      <c r="H16" s="56"/>
    </row>
    <row r="17" spans="1:12" x14ac:dyDescent="0.25">
      <c r="A17" s="68" t="s">
        <v>63</v>
      </c>
      <c r="B17" s="61">
        <f>DENSIDAD!D4</f>
        <v>44931</v>
      </c>
      <c r="C17" s="117"/>
      <c r="D17" s="118"/>
      <c r="E17" s="118"/>
      <c r="F17" s="119"/>
      <c r="H17" s="56"/>
    </row>
    <row r="18" spans="1:12" x14ac:dyDescent="0.25">
      <c r="H18" s="56"/>
    </row>
    <row r="19" spans="1:12" x14ac:dyDescent="0.25">
      <c r="A19" s="127" t="s">
        <v>51</v>
      </c>
      <c r="B19" s="127"/>
      <c r="C19" s="127"/>
      <c r="F19" s="47"/>
      <c r="H19" s="56"/>
    </row>
    <row r="20" spans="1:12" x14ac:dyDescent="0.25">
      <c r="A20" s="120" t="s">
        <v>29</v>
      </c>
      <c r="B20" s="120"/>
      <c r="C20" s="120"/>
      <c r="D20" s="58"/>
      <c r="E20" s="58"/>
      <c r="F20" s="47"/>
    </row>
    <row r="21" spans="1:12" x14ac:dyDescent="0.25">
      <c r="A21" s="65" t="s">
        <v>19</v>
      </c>
      <c r="B21" s="62">
        <f>((B22)/(B23))*100</f>
        <v>55.868582384548013</v>
      </c>
      <c r="C21" s="63" t="s">
        <v>37</v>
      </c>
      <c r="D21" s="57"/>
      <c r="E21" s="58"/>
      <c r="F21" s="47"/>
    </row>
    <row r="22" spans="1:12" x14ac:dyDescent="0.25">
      <c r="A22" s="66" t="s">
        <v>50</v>
      </c>
      <c r="B22" s="60">
        <f>D22*F22</f>
        <v>23602.799999999999</v>
      </c>
      <c r="C22" s="64" t="s">
        <v>52</v>
      </c>
      <c r="D22" s="54">
        <v>4539</v>
      </c>
      <c r="E22" s="64" t="s">
        <v>23</v>
      </c>
      <c r="F22" s="53">
        <v>5.2</v>
      </c>
    </row>
    <row r="23" spans="1:12" x14ac:dyDescent="0.25">
      <c r="A23" s="68" t="s">
        <v>63</v>
      </c>
      <c r="B23" s="61">
        <f>DENSIDAD!D5</f>
        <v>42247</v>
      </c>
      <c r="C23" s="117"/>
      <c r="D23" s="118"/>
      <c r="E23" s="118"/>
      <c r="F23" s="119"/>
    </row>
    <row r="25" spans="1:12" x14ac:dyDescent="0.25">
      <c r="A25" s="127" t="s">
        <v>51</v>
      </c>
      <c r="B25" s="127"/>
      <c r="C25" s="127"/>
      <c r="F25" s="47"/>
    </row>
    <row r="26" spans="1:12" x14ac:dyDescent="0.25">
      <c r="A26" s="120" t="s">
        <v>53</v>
      </c>
      <c r="B26" s="120"/>
      <c r="C26" s="120"/>
      <c r="D26" s="58"/>
      <c r="E26" s="58"/>
      <c r="F26" s="47"/>
    </row>
    <row r="27" spans="1:12" x14ac:dyDescent="0.25">
      <c r="A27" s="65" t="s">
        <v>19</v>
      </c>
      <c r="B27" s="62">
        <f>((B28)/(B29))*100</f>
        <v>65.205566557895153</v>
      </c>
      <c r="C27" s="63" t="s">
        <v>37</v>
      </c>
      <c r="D27" s="57"/>
      <c r="E27" s="58"/>
      <c r="F27" s="47"/>
      <c r="K27" s="48">
        <f>((L27)*((1+L28)^L29))</f>
        <v>20592.873751166204</v>
      </c>
      <c r="L27">
        <v>13663</v>
      </c>
    </row>
    <row r="28" spans="1:12" x14ac:dyDescent="0.25">
      <c r="A28" s="66" t="s">
        <v>50</v>
      </c>
      <c r="B28" s="60">
        <f>D28*F28</f>
        <v>13427.699999999999</v>
      </c>
      <c r="C28" s="64" t="s">
        <v>52</v>
      </c>
      <c r="D28" s="54">
        <v>3443</v>
      </c>
      <c r="E28" s="64" t="s">
        <v>23</v>
      </c>
      <c r="F28" s="53">
        <v>3.9</v>
      </c>
      <c r="L28">
        <v>3.7999999999999999E-2</v>
      </c>
    </row>
    <row r="29" spans="1:12" x14ac:dyDescent="0.25">
      <c r="A29" s="68" t="s">
        <v>63</v>
      </c>
      <c r="B29" s="61">
        <f>K27</f>
        <v>20592.873751166204</v>
      </c>
      <c r="C29" s="117"/>
      <c r="D29" s="118"/>
      <c r="E29" s="118"/>
      <c r="F29" s="119"/>
      <c r="L29">
        <v>11</v>
      </c>
    </row>
    <row r="31" spans="1:12" x14ac:dyDescent="0.25">
      <c r="A31" s="127" t="s">
        <v>51</v>
      </c>
      <c r="B31" s="127"/>
      <c r="C31" s="127"/>
      <c r="F31" s="47"/>
    </row>
    <row r="32" spans="1:12" x14ac:dyDescent="0.25">
      <c r="A32" s="120" t="s">
        <v>31</v>
      </c>
      <c r="B32" s="120"/>
      <c r="C32" s="120"/>
      <c r="D32" s="58"/>
      <c r="E32" s="58"/>
      <c r="F32" s="47"/>
    </row>
    <row r="33" spans="1:12" x14ac:dyDescent="0.25">
      <c r="A33" s="65" t="s">
        <v>19</v>
      </c>
      <c r="B33" s="62">
        <f>((B34)/(B35))*100</f>
        <v>52.960757480489697</v>
      </c>
      <c r="C33" s="63" t="s">
        <v>37</v>
      </c>
      <c r="D33" s="57"/>
      <c r="E33" s="58"/>
      <c r="F33" s="47"/>
      <c r="H33" s="56"/>
    </row>
    <row r="34" spans="1:12" x14ac:dyDescent="0.25">
      <c r="A34" s="66" t="s">
        <v>50</v>
      </c>
      <c r="B34" s="60">
        <f>D34*F34</f>
        <v>7159.5</v>
      </c>
      <c r="C34" s="64" t="s">
        <v>52</v>
      </c>
      <c r="D34" s="54">
        <v>1665</v>
      </c>
      <c r="E34" s="64" t="s">
        <v>23</v>
      </c>
      <c r="F34" s="53">
        <v>4.3</v>
      </c>
      <c r="H34" s="56"/>
    </row>
    <row r="35" spans="1:12" x14ac:dyDescent="0.25">
      <c r="A35" s="68" t="s">
        <v>63</v>
      </c>
      <c r="B35" s="61">
        <f>DENSIDAD!D7</f>
        <v>13518.5</v>
      </c>
      <c r="C35" s="117"/>
      <c r="D35" s="118"/>
      <c r="E35" s="118"/>
      <c r="F35" s="119"/>
      <c r="H35" s="56"/>
    </row>
    <row r="36" spans="1:12" x14ac:dyDescent="0.25">
      <c r="H36" s="56"/>
    </row>
    <row r="37" spans="1:12" x14ac:dyDescent="0.25">
      <c r="A37" s="127" t="s">
        <v>51</v>
      </c>
      <c r="B37" s="127"/>
      <c r="C37" s="127"/>
      <c r="F37" s="47"/>
      <c r="H37" s="56"/>
    </row>
    <row r="38" spans="1:12" x14ac:dyDescent="0.25">
      <c r="A38" s="120" t="s">
        <v>32</v>
      </c>
      <c r="B38" s="120"/>
      <c r="C38" s="120"/>
      <c r="D38" s="58"/>
      <c r="E38" s="58"/>
      <c r="F38" s="47"/>
      <c r="H38" s="56"/>
    </row>
    <row r="39" spans="1:12" x14ac:dyDescent="0.25">
      <c r="A39" s="65" t="s">
        <v>19</v>
      </c>
      <c r="B39" s="62">
        <f>((B40)/(B41))*100</f>
        <v>50.41612799913996</v>
      </c>
      <c r="C39" s="63" t="s">
        <v>37</v>
      </c>
      <c r="D39" s="57"/>
      <c r="E39" s="58"/>
      <c r="F39" s="47"/>
      <c r="H39" s="56"/>
      <c r="K39" s="48">
        <f>((L39)*((1+L40)^L41))</f>
        <v>12323.834151059738</v>
      </c>
      <c r="L39">
        <v>8903</v>
      </c>
    </row>
    <row r="40" spans="1:12" x14ac:dyDescent="0.25">
      <c r="A40" s="66" t="s">
        <v>50</v>
      </c>
      <c r="B40" s="60">
        <f>D40*F40</f>
        <v>6213.2000000000007</v>
      </c>
      <c r="C40" s="64" t="s">
        <v>52</v>
      </c>
      <c r="D40" s="54">
        <v>1268</v>
      </c>
      <c r="E40" s="64" t="s">
        <v>23</v>
      </c>
      <c r="F40" s="53">
        <v>4.9000000000000004</v>
      </c>
      <c r="H40" s="56"/>
      <c r="L40">
        <v>0.03</v>
      </c>
    </row>
    <row r="41" spans="1:12" x14ac:dyDescent="0.25">
      <c r="A41" s="68" t="s">
        <v>63</v>
      </c>
      <c r="B41" s="61">
        <f>K39</f>
        <v>12323.834151059738</v>
      </c>
      <c r="C41" s="117"/>
      <c r="D41" s="118"/>
      <c r="E41" s="118"/>
      <c r="F41" s="119"/>
      <c r="H41" s="56"/>
      <c r="L41">
        <v>11</v>
      </c>
    </row>
    <row r="42" spans="1:12" x14ac:dyDescent="0.25">
      <c r="H42" s="56"/>
    </row>
    <row r="43" spans="1:12" x14ac:dyDescent="0.25">
      <c r="A43" s="127" t="s">
        <v>51</v>
      </c>
      <c r="B43" s="127"/>
      <c r="C43" s="127"/>
      <c r="F43" s="47"/>
      <c r="H43" s="56"/>
    </row>
    <row r="44" spans="1:12" x14ac:dyDescent="0.25">
      <c r="A44" s="120" t="s">
        <v>33</v>
      </c>
      <c r="B44" s="120"/>
      <c r="C44" s="120"/>
      <c r="D44" s="58"/>
      <c r="E44" s="58"/>
      <c r="F44" s="47"/>
    </row>
    <row r="45" spans="1:12" x14ac:dyDescent="0.25">
      <c r="A45" s="65" t="s">
        <v>19</v>
      </c>
      <c r="B45" s="62">
        <f>((B46)/(B47))*100</f>
        <v>36.667855505171445</v>
      </c>
      <c r="C45" s="63" t="s">
        <v>37</v>
      </c>
      <c r="D45" s="57"/>
      <c r="E45" s="58"/>
      <c r="F45" s="47"/>
    </row>
    <row r="46" spans="1:12" x14ac:dyDescent="0.25">
      <c r="A46" s="66" t="s">
        <v>50</v>
      </c>
      <c r="B46" s="60">
        <f>D46*F46</f>
        <v>3598.4</v>
      </c>
      <c r="C46" s="64" t="s">
        <v>52</v>
      </c>
      <c r="D46" s="54">
        <v>692</v>
      </c>
      <c r="E46" s="64" t="s">
        <v>23</v>
      </c>
      <c r="F46" s="53">
        <v>5.2</v>
      </c>
    </row>
    <row r="47" spans="1:12" x14ac:dyDescent="0.25">
      <c r="A47" s="68" t="s">
        <v>63</v>
      </c>
      <c r="B47" s="61">
        <f>DENSIDAD!D9</f>
        <v>9813.5</v>
      </c>
      <c r="C47" s="117"/>
      <c r="D47" s="118"/>
      <c r="E47" s="118"/>
      <c r="F47" s="119"/>
    </row>
    <row r="49" spans="1:8" x14ac:dyDescent="0.25">
      <c r="A49" s="127" t="s">
        <v>51</v>
      </c>
      <c r="B49" s="127"/>
      <c r="C49" s="127"/>
      <c r="F49" s="47"/>
    </row>
    <row r="50" spans="1:8" x14ac:dyDescent="0.25">
      <c r="A50" s="120" t="s">
        <v>34</v>
      </c>
      <c r="B50" s="120"/>
      <c r="C50" s="120"/>
      <c r="D50" s="58"/>
      <c r="E50" s="58"/>
      <c r="F50" s="47"/>
      <c r="H50" s="56"/>
    </row>
    <row r="51" spans="1:8" x14ac:dyDescent="0.25">
      <c r="A51" s="65" t="s">
        <v>19</v>
      </c>
      <c r="B51" s="62">
        <f>((B52)/(B53))*100</f>
        <v>72</v>
      </c>
      <c r="C51" s="63" t="s">
        <v>37</v>
      </c>
      <c r="D51" s="57"/>
      <c r="E51" s="58"/>
      <c r="F51" s="47"/>
      <c r="H51" s="56"/>
    </row>
    <row r="52" spans="1:8" x14ac:dyDescent="0.25">
      <c r="A52" s="66" t="s">
        <v>50</v>
      </c>
      <c r="B52" s="60">
        <f>D52*F52</f>
        <v>3333.6</v>
      </c>
      <c r="C52" s="64" t="s">
        <v>52</v>
      </c>
      <c r="D52" s="54">
        <v>926</v>
      </c>
      <c r="E52" s="64" t="s">
        <v>23</v>
      </c>
      <c r="F52" s="53">
        <v>3.6</v>
      </c>
      <c r="H52" s="56"/>
    </row>
    <row r="53" spans="1:8" x14ac:dyDescent="0.25">
      <c r="A53" s="68" t="s">
        <v>63</v>
      </c>
      <c r="B53" s="61">
        <f>DENSIDAD!D10</f>
        <v>4630</v>
      </c>
      <c r="C53" s="117"/>
      <c r="D53" s="118"/>
      <c r="E53" s="118"/>
      <c r="F53" s="119"/>
      <c r="H53" s="56"/>
    </row>
    <row r="54" spans="1:8" x14ac:dyDescent="0.25">
      <c r="H54" s="56"/>
    </row>
    <row r="55" spans="1:8" x14ac:dyDescent="0.25">
      <c r="A55" s="127" t="s">
        <v>51</v>
      </c>
      <c r="B55" s="127"/>
      <c r="C55" s="127"/>
      <c r="F55" s="47"/>
      <c r="H55" s="56"/>
    </row>
    <row r="56" spans="1:8" x14ac:dyDescent="0.25">
      <c r="A56" s="120" t="s">
        <v>35</v>
      </c>
      <c r="B56" s="120"/>
      <c r="C56" s="120"/>
      <c r="D56" s="58"/>
      <c r="E56" s="58"/>
      <c r="F56" s="47"/>
      <c r="H56" s="56"/>
    </row>
    <row r="57" spans="1:8" x14ac:dyDescent="0.25">
      <c r="A57" s="65" t="s">
        <v>19</v>
      </c>
      <c r="B57" s="62">
        <f>((B58)/(B59))*100</f>
        <v>72.147378672293456</v>
      </c>
      <c r="C57" s="63" t="s">
        <v>37</v>
      </c>
      <c r="D57" s="57"/>
      <c r="E57" s="58"/>
      <c r="F57" s="47"/>
      <c r="H57" s="56"/>
    </row>
    <row r="58" spans="1:8" x14ac:dyDescent="0.25">
      <c r="A58" s="66" t="s">
        <v>50</v>
      </c>
      <c r="B58" s="60">
        <f>D58*F58</f>
        <v>2222.5</v>
      </c>
      <c r="C58" s="64" t="s">
        <v>52</v>
      </c>
      <c r="D58" s="54">
        <v>635</v>
      </c>
      <c r="E58" s="64" t="s">
        <v>23</v>
      </c>
      <c r="F58" s="53">
        <v>3.5</v>
      </c>
      <c r="H58" s="56"/>
    </row>
    <row r="59" spans="1:8" x14ac:dyDescent="0.25">
      <c r="A59" s="68" t="s">
        <v>63</v>
      </c>
      <c r="B59" s="61">
        <f>DENSIDAD!D11</f>
        <v>3080.5</v>
      </c>
      <c r="C59" s="117"/>
      <c r="D59" s="118"/>
      <c r="E59" s="118"/>
      <c r="F59" s="119"/>
      <c r="H59" s="56"/>
    </row>
    <row r="60" spans="1:8" x14ac:dyDescent="0.25">
      <c r="H60" s="56"/>
    </row>
    <row r="61" spans="1:8" x14ac:dyDescent="0.25">
      <c r="A61" s="127" t="s">
        <v>51</v>
      </c>
      <c r="B61" s="127"/>
      <c r="C61" s="127"/>
      <c r="F61" s="47"/>
    </row>
    <row r="62" spans="1:8" x14ac:dyDescent="0.25">
      <c r="A62" s="120" t="s">
        <v>36</v>
      </c>
      <c r="B62" s="120"/>
      <c r="C62" s="120"/>
      <c r="D62" s="58"/>
      <c r="E62" s="58"/>
      <c r="F62" s="47"/>
    </row>
    <row r="63" spans="1:8" x14ac:dyDescent="0.25">
      <c r="A63" s="65" t="s">
        <v>19</v>
      </c>
      <c r="B63" s="62">
        <f>((B64)/(B65))*100</f>
        <v>27.589173687040692</v>
      </c>
      <c r="C63" s="63" t="s">
        <v>37</v>
      </c>
      <c r="D63" s="57"/>
      <c r="E63" s="58"/>
      <c r="F63" s="47"/>
    </row>
    <row r="64" spans="1:8" x14ac:dyDescent="0.25">
      <c r="A64" s="66" t="s">
        <v>50</v>
      </c>
      <c r="B64" s="60">
        <f>D64*F64</f>
        <v>1539.2</v>
      </c>
      <c r="C64" s="64" t="s">
        <v>52</v>
      </c>
      <c r="D64" s="54">
        <v>296</v>
      </c>
      <c r="E64" s="64" t="s">
        <v>23</v>
      </c>
      <c r="F64" s="53">
        <v>5.2</v>
      </c>
    </row>
    <row r="65" spans="1:12" x14ac:dyDescent="0.25">
      <c r="A65" s="68" t="s">
        <v>63</v>
      </c>
      <c r="B65" s="61">
        <f>DENSIDAD!D12</f>
        <v>5579</v>
      </c>
      <c r="C65" s="117"/>
      <c r="D65" s="118"/>
      <c r="E65" s="118"/>
      <c r="F65" s="119"/>
    </row>
    <row r="69" spans="1:12" x14ac:dyDescent="0.25">
      <c r="A69" s="123" t="s">
        <v>54</v>
      </c>
      <c r="B69" s="123"/>
      <c r="C69" s="123"/>
      <c r="D69" s="123"/>
    </row>
    <row r="70" spans="1:12" ht="4.5" customHeight="1" x14ac:dyDescent="0.25">
      <c r="A70" s="73"/>
      <c r="B70" s="73"/>
      <c r="C70" s="73"/>
      <c r="D70" s="73"/>
    </row>
    <row r="71" spans="1:12" x14ac:dyDescent="0.25">
      <c r="A71" s="65" t="s">
        <v>19</v>
      </c>
      <c r="B71" s="122" t="s">
        <v>56</v>
      </c>
      <c r="C71" s="122"/>
      <c r="D71" s="122"/>
    </row>
    <row r="72" spans="1:12" x14ac:dyDescent="0.25">
      <c r="A72" s="66" t="s">
        <v>50</v>
      </c>
      <c r="B72" s="122" t="s">
        <v>57</v>
      </c>
      <c r="C72" s="122"/>
      <c r="D72" s="122"/>
    </row>
    <row r="73" spans="1:12" x14ac:dyDescent="0.25">
      <c r="A73" s="68" t="s">
        <v>63</v>
      </c>
      <c r="B73" s="122" t="s">
        <v>55</v>
      </c>
      <c r="C73" s="122"/>
      <c r="D73" s="122"/>
    </row>
    <row r="76" spans="1:12" x14ac:dyDescent="0.25">
      <c r="A76" s="123" t="s">
        <v>42</v>
      </c>
      <c r="B76" s="123"/>
      <c r="C76" s="123"/>
      <c r="D76" s="123"/>
      <c r="E76" s="123"/>
      <c r="F76" s="123"/>
      <c r="G76" s="123"/>
      <c r="H76" s="123"/>
    </row>
    <row r="77" spans="1:12" ht="5.25" customHeight="1" x14ac:dyDescent="0.25">
      <c r="A77" s="73"/>
      <c r="B77" s="73"/>
      <c r="C77" s="73"/>
      <c r="D77" s="73"/>
      <c r="F77" s="47"/>
      <c r="H77" s="47"/>
    </row>
    <row r="78" spans="1:12" x14ac:dyDescent="0.25">
      <c r="A78" s="74" t="s">
        <v>19</v>
      </c>
      <c r="B78" s="121" t="s">
        <v>65</v>
      </c>
      <c r="C78" s="121"/>
      <c r="D78" s="121"/>
      <c r="E78" s="121"/>
      <c r="F78" s="121"/>
      <c r="G78" s="121"/>
      <c r="H78" s="121"/>
      <c r="I78" s="121"/>
      <c r="J78" s="77"/>
      <c r="K78" s="77"/>
      <c r="L78" s="77"/>
    </row>
    <row r="79" spans="1:12" x14ac:dyDescent="0.25">
      <c r="A79" s="74" t="s">
        <v>50</v>
      </c>
      <c r="B79" s="121" t="s">
        <v>76</v>
      </c>
      <c r="C79" s="121"/>
      <c r="D79" s="121"/>
      <c r="E79" s="121"/>
      <c r="F79" s="121"/>
      <c r="G79" s="121"/>
      <c r="H79" s="121"/>
      <c r="I79" s="121"/>
      <c r="J79" s="77"/>
      <c r="K79" s="77"/>
      <c r="L79" s="77"/>
    </row>
    <row r="80" spans="1:12" x14ac:dyDescent="0.25">
      <c r="A80" s="74" t="s">
        <v>43</v>
      </c>
      <c r="B80" s="121" t="s">
        <v>45</v>
      </c>
      <c r="C80" s="121"/>
      <c r="D80" s="121"/>
      <c r="E80" s="121"/>
      <c r="F80" s="121"/>
      <c r="G80" s="121"/>
      <c r="H80" s="121"/>
      <c r="I80" s="121"/>
      <c r="J80" s="77"/>
      <c r="K80" s="77"/>
      <c r="L80" s="77"/>
    </row>
    <row r="81" spans="1:12" x14ac:dyDescent="0.25">
      <c r="A81" s="74" t="s">
        <v>52</v>
      </c>
      <c r="B81" s="121" t="s">
        <v>58</v>
      </c>
      <c r="C81" s="121"/>
      <c r="D81" s="121"/>
      <c r="E81" s="121"/>
      <c r="F81" s="121"/>
      <c r="G81" s="121"/>
      <c r="H81" s="121"/>
      <c r="I81" s="121"/>
      <c r="J81" s="77"/>
      <c r="K81" s="77"/>
      <c r="L81" s="77"/>
    </row>
    <row r="82" spans="1:12" x14ac:dyDescent="0.25">
      <c r="A82" s="74" t="s">
        <v>23</v>
      </c>
      <c r="B82" s="129" t="s">
        <v>59</v>
      </c>
      <c r="C82" s="129"/>
      <c r="D82" s="129"/>
      <c r="E82" s="129"/>
      <c r="F82" s="129"/>
      <c r="G82" s="129"/>
      <c r="H82" s="129"/>
      <c r="I82" s="129"/>
      <c r="J82" s="78"/>
      <c r="K82" s="78"/>
      <c r="L82" s="78"/>
    </row>
    <row r="83" spans="1:12" x14ac:dyDescent="0.25">
      <c r="I83" s="58"/>
      <c r="J83" s="58"/>
      <c r="K83" s="58"/>
      <c r="L83" s="58"/>
    </row>
    <row r="84" spans="1:12" x14ac:dyDescent="0.25">
      <c r="I84" s="58"/>
      <c r="J84" s="58"/>
      <c r="K84" s="58"/>
      <c r="L84" s="58"/>
    </row>
    <row r="85" spans="1:12" x14ac:dyDescent="0.25">
      <c r="I85" s="58"/>
      <c r="J85" s="58"/>
      <c r="K85" s="58"/>
      <c r="L85" s="58"/>
    </row>
    <row r="86" spans="1:12" x14ac:dyDescent="0.25">
      <c r="A86" s="127" t="s">
        <v>51</v>
      </c>
      <c r="B86" s="127"/>
      <c r="C86" s="127"/>
      <c r="F86" s="47"/>
    </row>
    <row r="87" spans="1:12" x14ac:dyDescent="0.25">
      <c r="A87" s="123" t="s">
        <v>60</v>
      </c>
      <c r="B87" s="123"/>
      <c r="C87" s="123"/>
      <c r="D87" s="58"/>
      <c r="E87" s="58"/>
      <c r="F87" s="47"/>
    </row>
    <row r="88" spans="1:12" x14ac:dyDescent="0.25">
      <c r="A88" s="65" t="s">
        <v>19</v>
      </c>
      <c r="B88" s="62">
        <f>((B89)/(B90))*100</f>
        <v>57.518575790606384</v>
      </c>
      <c r="C88" s="63" t="s">
        <v>37</v>
      </c>
      <c r="D88" s="57"/>
      <c r="E88" s="58"/>
      <c r="F88" s="47"/>
    </row>
    <row r="89" spans="1:12" x14ac:dyDescent="0.25">
      <c r="A89" s="66" t="s">
        <v>50</v>
      </c>
      <c r="B89" s="130">
        <f>B64+B58+B52+B46+B40+B34+B28+B22+B16+B10</f>
        <v>124841.59999999999</v>
      </c>
      <c r="C89" s="130"/>
      <c r="D89" s="79"/>
      <c r="E89" s="80"/>
      <c r="F89" s="81"/>
    </row>
    <row r="90" spans="1:12" x14ac:dyDescent="0.25">
      <c r="A90" s="68" t="s">
        <v>63</v>
      </c>
      <c r="B90" s="131">
        <f>B65+B59+B53+B47+B41+B35+B29+B23+B17+B11</f>
        <v>217045.70790222596</v>
      </c>
      <c r="C90" s="131"/>
      <c r="D90" s="57"/>
      <c r="E90" s="57"/>
      <c r="F90" s="57"/>
    </row>
    <row r="91" spans="1:12" x14ac:dyDescent="0.25">
      <c r="D91" s="58"/>
      <c r="E91" s="58"/>
      <c r="F91" s="58"/>
    </row>
    <row r="92" spans="1:12" x14ac:dyDescent="0.25">
      <c r="A92" s="82" t="s">
        <v>61</v>
      </c>
    </row>
    <row r="93" spans="1:12" x14ac:dyDescent="0.25">
      <c r="A93" s="83" t="s">
        <v>74</v>
      </c>
      <c r="B93" s="83"/>
      <c r="C93" s="83"/>
      <c r="D93" s="83"/>
      <c r="E93" s="83"/>
      <c r="F93" s="83"/>
    </row>
    <row r="94" spans="1:12" x14ac:dyDescent="0.25">
      <c r="A94" s="83" t="s">
        <v>62</v>
      </c>
      <c r="B94" s="83"/>
      <c r="C94" s="83"/>
      <c r="D94" s="83"/>
      <c r="E94" s="83"/>
      <c r="F94" s="83"/>
    </row>
  </sheetData>
  <mergeCells count="45">
    <mergeCell ref="B89:C89"/>
    <mergeCell ref="B90:C90"/>
    <mergeCell ref="C29:F29"/>
    <mergeCell ref="C53:F53"/>
    <mergeCell ref="A31:C31"/>
    <mergeCell ref="A32:C32"/>
    <mergeCell ref="C35:F35"/>
    <mergeCell ref="A37:C37"/>
    <mergeCell ref="A38:C38"/>
    <mergeCell ref="C41:F41"/>
    <mergeCell ref="A43:C43"/>
    <mergeCell ref="A44:C44"/>
    <mergeCell ref="C47:F47"/>
    <mergeCell ref="A49:C49"/>
    <mergeCell ref="A7:C7"/>
    <mergeCell ref="A8:C8"/>
    <mergeCell ref="C11:F11"/>
    <mergeCell ref="A86:C86"/>
    <mergeCell ref="A87:C87"/>
    <mergeCell ref="A25:C25"/>
    <mergeCell ref="A26:C26"/>
    <mergeCell ref="A13:C13"/>
    <mergeCell ref="A14:C14"/>
    <mergeCell ref="C17:F17"/>
    <mergeCell ref="B79:I79"/>
    <mergeCell ref="B78:I78"/>
    <mergeCell ref="B80:I80"/>
    <mergeCell ref="B81:I81"/>
    <mergeCell ref="B82:I82"/>
    <mergeCell ref="A5:F5"/>
    <mergeCell ref="A76:H76"/>
    <mergeCell ref="A50:C50"/>
    <mergeCell ref="A69:D69"/>
    <mergeCell ref="B71:D71"/>
    <mergeCell ref="B72:D72"/>
    <mergeCell ref="B73:D73"/>
    <mergeCell ref="A55:C55"/>
    <mergeCell ref="A56:C56"/>
    <mergeCell ref="C59:F59"/>
    <mergeCell ref="A61:C61"/>
    <mergeCell ref="A62:C62"/>
    <mergeCell ref="C65:F65"/>
    <mergeCell ref="A19:C19"/>
    <mergeCell ref="A20:C20"/>
    <mergeCell ref="C23:F23"/>
  </mergeCells>
  <pageMargins left="0.55118110236220474" right="0.35433070866141736" top="1.0236220472440944" bottom="0.9055118110236221" header="0.31496062992125984" footer="0.31496062992125984"/>
  <pageSetup paperSize="9" scale="90" orientation="portrait" r:id="rId1"/>
  <ignoredErrors>
    <ignoredError sqref="B88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9"/>
  <sheetViews>
    <sheetView tabSelected="1" workbookViewId="0">
      <selection activeCell="F83" sqref="F83"/>
    </sheetView>
  </sheetViews>
  <sheetFormatPr baseColWidth="10" defaultRowHeight="15" x14ac:dyDescent="0.25"/>
  <cols>
    <col min="2" max="2" width="11.5703125" customWidth="1"/>
  </cols>
  <sheetData>
    <row r="3" spans="1:6" x14ac:dyDescent="0.25">
      <c r="E3" s="58"/>
      <c r="F3" s="58"/>
    </row>
    <row r="4" spans="1:6" x14ac:dyDescent="0.25">
      <c r="E4" s="58"/>
      <c r="F4" s="58"/>
    </row>
    <row r="5" spans="1:6" ht="18.75" x14ac:dyDescent="0.3">
      <c r="A5" s="116" t="s">
        <v>64</v>
      </c>
      <c r="B5" s="116"/>
      <c r="C5" s="116"/>
      <c r="D5" s="116"/>
      <c r="E5" s="85"/>
      <c r="F5" s="85"/>
    </row>
    <row r="6" spans="1:6" x14ac:dyDescent="0.25">
      <c r="E6" s="58"/>
      <c r="F6" s="58"/>
    </row>
    <row r="7" spans="1:6" x14ac:dyDescent="0.25">
      <c r="A7" s="127" t="s">
        <v>69</v>
      </c>
      <c r="B7" s="127"/>
      <c r="C7" s="127"/>
      <c r="E7" s="58"/>
      <c r="F7" s="81"/>
    </row>
    <row r="8" spans="1:6" x14ac:dyDescent="0.25">
      <c r="A8" s="120" t="s">
        <v>21</v>
      </c>
      <c r="B8" s="120"/>
      <c r="C8" s="120"/>
      <c r="D8" s="58"/>
      <c r="E8" s="58"/>
      <c r="F8" s="47"/>
    </row>
    <row r="9" spans="1:6" x14ac:dyDescent="0.25">
      <c r="A9" s="88" t="s">
        <v>67</v>
      </c>
      <c r="B9" s="86">
        <v>7220</v>
      </c>
      <c r="C9" s="87"/>
      <c r="D9" s="57"/>
      <c r="E9" s="58"/>
      <c r="F9" s="47"/>
    </row>
    <row r="10" spans="1:6" x14ac:dyDescent="0.25">
      <c r="A10" s="65" t="s">
        <v>66</v>
      </c>
      <c r="B10" s="91">
        <v>8719</v>
      </c>
      <c r="C10" s="63"/>
      <c r="D10" s="79"/>
      <c r="E10" s="80"/>
      <c r="F10" s="81"/>
    </row>
    <row r="11" spans="1:6" x14ac:dyDescent="0.25">
      <c r="A11" s="68" t="s">
        <v>68</v>
      </c>
      <c r="B11" s="89">
        <f>B9/B10*100</f>
        <v>82.807661429062961</v>
      </c>
      <c r="C11" s="90" t="s">
        <v>37</v>
      </c>
      <c r="D11" s="58"/>
      <c r="E11" s="58"/>
      <c r="F11" s="58"/>
    </row>
    <row r="12" spans="1:6" x14ac:dyDescent="0.25">
      <c r="C12" s="58"/>
      <c r="D12" s="58"/>
      <c r="E12" s="58"/>
      <c r="F12" s="58"/>
    </row>
    <row r="13" spans="1:6" x14ac:dyDescent="0.25">
      <c r="A13" s="127" t="s">
        <v>69</v>
      </c>
      <c r="B13" s="127"/>
      <c r="C13" s="127"/>
    </row>
    <row r="14" spans="1:6" x14ac:dyDescent="0.25">
      <c r="A14" s="120" t="s">
        <v>28</v>
      </c>
      <c r="B14" s="120"/>
      <c r="C14" s="120"/>
    </row>
    <row r="15" spans="1:6" x14ac:dyDescent="0.25">
      <c r="A15" s="88" t="s">
        <v>67</v>
      </c>
      <c r="B15" s="86">
        <v>7333</v>
      </c>
      <c r="C15" s="87"/>
    </row>
    <row r="16" spans="1:6" x14ac:dyDescent="0.25">
      <c r="A16" s="65" t="s">
        <v>66</v>
      </c>
      <c r="B16" s="91">
        <v>8516</v>
      </c>
      <c r="C16" s="63"/>
    </row>
    <row r="17" spans="1:3" x14ac:dyDescent="0.25">
      <c r="A17" s="68" t="s">
        <v>68</v>
      </c>
      <c r="B17" s="89">
        <f>B15/B16*100</f>
        <v>86.108501643964303</v>
      </c>
      <c r="C17" s="90" t="s">
        <v>37</v>
      </c>
    </row>
    <row r="19" spans="1:3" x14ac:dyDescent="0.25">
      <c r="A19" s="127" t="s">
        <v>69</v>
      </c>
      <c r="B19" s="127"/>
      <c r="C19" s="127"/>
    </row>
    <row r="20" spans="1:3" x14ac:dyDescent="0.25">
      <c r="A20" s="120" t="s">
        <v>29</v>
      </c>
      <c r="B20" s="120"/>
      <c r="C20" s="120"/>
    </row>
    <row r="21" spans="1:3" x14ac:dyDescent="0.25">
      <c r="A21" s="88" t="s">
        <v>67</v>
      </c>
      <c r="B21" s="86">
        <v>5331</v>
      </c>
      <c r="C21" s="87"/>
    </row>
    <row r="22" spans="1:3" x14ac:dyDescent="0.25">
      <c r="A22" s="65" t="s">
        <v>66</v>
      </c>
      <c r="B22" s="91">
        <v>6346</v>
      </c>
      <c r="C22" s="63"/>
    </row>
    <row r="23" spans="1:3" x14ac:dyDescent="0.25">
      <c r="A23" s="68" t="s">
        <v>68</v>
      </c>
      <c r="B23" s="89">
        <f>B21/B22*100</f>
        <v>84.005672864796722</v>
      </c>
      <c r="C23" s="90" t="s">
        <v>37</v>
      </c>
    </row>
    <row r="25" spans="1:3" x14ac:dyDescent="0.25">
      <c r="A25" s="127" t="s">
        <v>69</v>
      </c>
      <c r="B25" s="127"/>
      <c r="C25" s="127"/>
    </row>
    <row r="26" spans="1:3" x14ac:dyDescent="0.25">
      <c r="A26" s="120" t="s">
        <v>53</v>
      </c>
      <c r="B26" s="120"/>
      <c r="C26" s="120"/>
    </row>
    <row r="27" spans="1:3" x14ac:dyDescent="0.25">
      <c r="A27" s="88" t="s">
        <v>67</v>
      </c>
      <c r="B27" s="86">
        <v>4047</v>
      </c>
      <c r="C27" s="87"/>
    </row>
    <row r="28" spans="1:3" x14ac:dyDescent="0.25">
      <c r="A28" s="65" t="s">
        <v>66</v>
      </c>
      <c r="B28" s="91">
        <v>4968</v>
      </c>
      <c r="C28" s="63"/>
    </row>
    <row r="29" spans="1:3" x14ac:dyDescent="0.25">
      <c r="A29" s="68" t="s">
        <v>68</v>
      </c>
      <c r="B29" s="89">
        <f>B27/B28*100</f>
        <v>81.461352657004824</v>
      </c>
      <c r="C29" s="90" t="s">
        <v>37</v>
      </c>
    </row>
    <row r="31" spans="1:3" x14ac:dyDescent="0.25">
      <c r="A31" s="127" t="s">
        <v>69</v>
      </c>
      <c r="B31" s="127"/>
      <c r="C31" s="127"/>
    </row>
    <row r="32" spans="1:3" x14ac:dyDescent="0.25">
      <c r="A32" s="120" t="s">
        <v>31</v>
      </c>
      <c r="B32" s="120"/>
      <c r="C32" s="120"/>
    </row>
    <row r="33" spans="1:3" x14ac:dyDescent="0.25">
      <c r="A33" s="88" t="s">
        <v>67</v>
      </c>
      <c r="B33" s="86">
        <v>2098</v>
      </c>
      <c r="C33" s="87"/>
    </row>
    <row r="34" spans="1:3" x14ac:dyDescent="0.25">
      <c r="A34" s="65" t="s">
        <v>66</v>
      </c>
      <c r="B34" s="91">
        <v>2533</v>
      </c>
      <c r="C34" s="63"/>
    </row>
    <row r="35" spans="1:3" x14ac:dyDescent="0.25">
      <c r="A35" s="68" t="s">
        <v>68</v>
      </c>
      <c r="B35" s="89">
        <f>B33/B34*100</f>
        <v>82.826687722068698</v>
      </c>
      <c r="C35" s="90" t="s">
        <v>37</v>
      </c>
    </row>
    <row r="37" spans="1:3" x14ac:dyDescent="0.25">
      <c r="A37" s="127" t="s">
        <v>69</v>
      </c>
      <c r="B37" s="127"/>
      <c r="C37" s="127"/>
    </row>
    <row r="38" spans="1:3" x14ac:dyDescent="0.25">
      <c r="A38" s="120" t="s">
        <v>32</v>
      </c>
      <c r="B38" s="120"/>
      <c r="C38" s="120"/>
    </row>
    <row r="39" spans="1:3" x14ac:dyDescent="0.25">
      <c r="A39" s="88" t="s">
        <v>67</v>
      </c>
      <c r="B39" s="86">
        <v>1838</v>
      </c>
      <c r="C39" s="87"/>
    </row>
    <row r="40" spans="1:3" x14ac:dyDescent="0.25">
      <c r="A40" s="65" t="s">
        <v>66</v>
      </c>
      <c r="B40" s="91">
        <v>2242</v>
      </c>
      <c r="C40" s="63"/>
    </row>
    <row r="41" spans="1:3" x14ac:dyDescent="0.25">
      <c r="A41" s="68" t="s">
        <v>68</v>
      </c>
      <c r="B41" s="89">
        <f>B39/B40*100</f>
        <v>81.980374665477257</v>
      </c>
      <c r="C41" s="90" t="s">
        <v>37</v>
      </c>
    </row>
    <row r="43" spans="1:3" x14ac:dyDescent="0.25">
      <c r="A43" s="127" t="s">
        <v>69</v>
      </c>
      <c r="B43" s="127"/>
      <c r="C43" s="127"/>
    </row>
    <row r="44" spans="1:3" x14ac:dyDescent="0.25">
      <c r="A44" s="120" t="s">
        <v>33</v>
      </c>
      <c r="B44" s="120"/>
      <c r="C44" s="120"/>
    </row>
    <row r="45" spans="1:3" x14ac:dyDescent="0.25">
      <c r="A45" s="88" t="s">
        <v>67</v>
      </c>
      <c r="B45" s="86">
        <v>888</v>
      </c>
      <c r="C45" s="87"/>
    </row>
    <row r="46" spans="1:3" x14ac:dyDescent="0.25">
      <c r="A46" s="65" t="s">
        <v>66</v>
      </c>
      <c r="B46" s="91">
        <v>1282</v>
      </c>
      <c r="C46" s="63"/>
    </row>
    <row r="47" spans="1:3" x14ac:dyDescent="0.25">
      <c r="A47" s="68" t="s">
        <v>68</v>
      </c>
      <c r="B47" s="89">
        <f>B45/B46*100</f>
        <v>69.266770670826844</v>
      </c>
      <c r="C47" s="90" t="s">
        <v>37</v>
      </c>
    </row>
    <row r="49" spans="1:3" x14ac:dyDescent="0.25">
      <c r="A49" s="127" t="s">
        <v>69</v>
      </c>
      <c r="B49" s="127"/>
      <c r="C49" s="127"/>
    </row>
    <row r="50" spans="1:3" x14ac:dyDescent="0.25">
      <c r="A50" s="120" t="s">
        <v>34</v>
      </c>
      <c r="B50" s="120"/>
      <c r="C50" s="120"/>
    </row>
    <row r="51" spans="1:3" x14ac:dyDescent="0.25">
      <c r="A51" s="88" t="s">
        <v>67</v>
      </c>
      <c r="B51" s="86">
        <v>988</v>
      </c>
      <c r="C51" s="87"/>
    </row>
    <row r="52" spans="1:3" x14ac:dyDescent="0.25">
      <c r="A52" s="65" t="s">
        <v>66</v>
      </c>
      <c r="B52" s="91">
        <v>1161</v>
      </c>
      <c r="C52" s="63"/>
    </row>
    <row r="53" spans="1:3" x14ac:dyDescent="0.25">
      <c r="A53" s="68" t="s">
        <v>68</v>
      </c>
      <c r="B53" s="89">
        <f>B51/B52*100</f>
        <v>85.099052540913007</v>
      </c>
      <c r="C53" s="90" t="s">
        <v>37</v>
      </c>
    </row>
    <row r="55" spans="1:3" x14ac:dyDescent="0.25">
      <c r="A55" s="127" t="s">
        <v>69</v>
      </c>
      <c r="B55" s="127"/>
      <c r="C55" s="127"/>
    </row>
    <row r="56" spans="1:3" x14ac:dyDescent="0.25">
      <c r="A56" s="120" t="s">
        <v>35</v>
      </c>
      <c r="B56" s="120"/>
      <c r="C56" s="120"/>
    </row>
    <row r="57" spans="1:3" x14ac:dyDescent="0.25">
      <c r="A57" s="88" t="s">
        <v>67</v>
      </c>
      <c r="B57" s="86">
        <v>590</v>
      </c>
      <c r="C57" s="87"/>
    </row>
    <row r="58" spans="1:3" x14ac:dyDescent="0.25">
      <c r="A58" s="65" t="s">
        <v>66</v>
      </c>
      <c r="B58" s="91">
        <v>864</v>
      </c>
      <c r="C58" s="63"/>
    </row>
    <row r="59" spans="1:3" x14ac:dyDescent="0.25">
      <c r="A59" s="68" t="s">
        <v>68</v>
      </c>
      <c r="B59" s="89">
        <f>B57/B58*100</f>
        <v>68.287037037037038</v>
      </c>
      <c r="C59" s="90" t="s">
        <v>37</v>
      </c>
    </row>
    <row r="61" spans="1:3" x14ac:dyDescent="0.25">
      <c r="A61" s="127" t="s">
        <v>69</v>
      </c>
      <c r="B61" s="127"/>
      <c r="C61" s="127"/>
    </row>
    <row r="62" spans="1:3" x14ac:dyDescent="0.25">
      <c r="A62" s="120" t="s">
        <v>36</v>
      </c>
      <c r="B62" s="120"/>
      <c r="C62" s="120"/>
    </row>
    <row r="63" spans="1:3" x14ac:dyDescent="0.25">
      <c r="A63" s="88" t="s">
        <v>67</v>
      </c>
      <c r="B63" s="86">
        <v>456</v>
      </c>
      <c r="C63" s="87"/>
    </row>
    <row r="64" spans="1:3" x14ac:dyDescent="0.25">
      <c r="A64" s="65" t="s">
        <v>66</v>
      </c>
      <c r="B64" s="91">
        <v>614</v>
      </c>
      <c r="C64" s="63"/>
    </row>
    <row r="65" spans="1:8" x14ac:dyDescent="0.25">
      <c r="A65" s="68" t="s">
        <v>68</v>
      </c>
      <c r="B65" s="89">
        <f>B63/B64*100</f>
        <v>74.267100977198695</v>
      </c>
      <c r="C65" s="90" t="s">
        <v>37</v>
      </c>
    </row>
    <row r="69" spans="1:8" x14ac:dyDescent="0.25">
      <c r="A69" s="123" t="s">
        <v>54</v>
      </c>
      <c r="B69" s="123"/>
      <c r="C69" s="123"/>
      <c r="D69" s="123"/>
    </row>
    <row r="70" spans="1:8" ht="6.75" customHeight="1" x14ac:dyDescent="0.25">
      <c r="A70" s="73"/>
      <c r="B70" s="73"/>
      <c r="C70" s="73"/>
      <c r="D70" s="73"/>
    </row>
    <row r="71" spans="1:8" x14ac:dyDescent="0.25">
      <c r="A71" s="68" t="s">
        <v>68</v>
      </c>
      <c r="B71" s="122" t="s">
        <v>70</v>
      </c>
      <c r="C71" s="122"/>
      <c r="D71" s="122"/>
    </row>
    <row r="73" spans="1:8" x14ac:dyDescent="0.25">
      <c r="G73" s="79"/>
      <c r="H73" s="79"/>
    </row>
    <row r="74" spans="1:8" x14ac:dyDescent="0.25">
      <c r="A74" s="123" t="s">
        <v>42</v>
      </c>
      <c r="B74" s="123"/>
      <c r="C74" s="123"/>
      <c r="D74" s="123"/>
      <c r="E74" s="123"/>
      <c r="F74" s="123"/>
      <c r="G74" s="92"/>
      <c r="H74" s="92"/>
    </row>
    <row r="75" spans="1:8" ht="6" customHeight="1" x14ac:dyDescent="0.25">
      <c r="A75" s="73"/>
      <c r="B75" s="73"/>
      <c r="C75" s="73"/>
      <c r="D75" s="73"/>
      <c r="F75" s="47"/>
      <c r="G75" s="79"/>
      <c r="H75" s="84"/>
    </row>
    <row r="76" spans="1:8" x14ac:dyDescent="0.25">
      <c r="A76" s="74" t="s">
        <v>66</v>
      </c>
      <c r="B76" s="121" t="s">
        <v>72</v>
      </c>
      <c r="C76" s="121"/>
      <c r="D76" s="121"/>
      <c r="E76" s="121"/>
      <c r="F76" s="121"/>
      <c r="G76" s="93"/>
      <c r="H76" s="93"/>
    </row>
    <row r="77" spans="1:8" x14ac:dyDescent="0.25">
      <c r="A77" s="74" t="s">
        <v>67</v>
      </c>
      <c r="B77" s="121" t="s">
        <v>71</v>
      </c>
      <c r="C77" s="121"/>
      <c r="D77" s="121"/>
      <c r="E77" s="121"/>
      <c r="F77" s="121"/>
      <c r="G77" s="93"/>
      <c r="H77" s="93"/>
    </row>
    <row r="78" spans="1:8" x14ac:dyDescent="0.25">
      <c r="A78" s="74" t="s">
        <v>68</v>
      </c>
      <c r="B78" s="121" t="s">
        <v>73</v>
      </c>
      <c r="C78" s="121"/>
      <c r="D78" s="121"/>
      <c r="E78" s="121"/>
      <c r="F78" s="121"/>
      <c r="G78" s="93"/>
      <c r="H78" s="93"/>
    </row>
    <row r="79" spans="1:8" x14ac:dyDescent="0.25">
      <c r="G79" s="79"/>
      <c r="H79" s="79"/>
    </row>
    <row r="80" spans="1:8" x14ac:dyDescent="0.25">
      <c r="G80" s="79"/>
      <c r="H80" s="79"/>
    </row>
    <row r="82" spans="1:5" x14ac:dyDescent="0.25">
      <c r="A82" s="127" t="s">
        <v>69</v>
      </c>
      <c r="B82" s="127"/>
      <c r="C82" s="127"/>
    </row>
    <row r="83" spans="1:5" x14ac:dyDescent="0.25">
      <c r="A83" s="123" t="s">
        <v>60</v>
      </c>
      <c r="B83" s="123"/>
      <c r="C83" s="123"/>
    </row>
    <row r="84" spans="1:5" x14ac:dyDescent="0.25">
      <c r="A84" s="88" t="s">
        <v>67</v>
      </c>
      <c r="B84" s="86">
        <f>B63+B57+B51+B45+B39+B33+B27+B21+B15+B9</f>
        <v>30789</v>
      </c>
      <c r="C84" s="87"/>
    </row>
    <row r="85" spans="1:5" x14ac:dyDescent="0.25">
      <c r="A85" s="65" t="s">
        <v>66</v>
      </c>
      <c r="B85" s="91">
        <f>B64+B58+B52+B46+B40+B34+B28+B22+B16+B10</f>
        <v>37245</v>
      </c>
      <c r="C85" s="63"/>
    </row>
    <row r="86" spans="1:5" x14ac:dyDescent="0.25">
      <c r="A86" s="68" t="s">
        <v>68</v>
      </c>
      <c r="B86" s="89">
        <f>B84/B85*100</f>
        <v>82.66612968183648</v>
      </c>
      <c r="C86" s="90" t="s">
        <v>37</v>
      </c>
    </row>
    <row r="88" spans="1:5" x14ac:dyDescent="0.25">
      <c r="A88" s="82" t="s">
        <v>61</v>
      </c>
    </row>
    <row r="89" spans="1:5" x14ac:dyDescent="0.25">
      <c r="A89" s="83" t="s">
        <v>74</v>
      </c>
      <c r="B89" s="83"/>
      <c r="C89" s="83"/>
      <c r="D89" s="83"/>
      <c r="E89" s="83"/>
    </row>
  </sheetData>
  <mergeCells count="29">
    <mergeCell ref="A38:C38"/>
    <mergeCell ref="A5:D5"/>
    <mergeCell ref="A13:C13"/>
    <mergeCell ref="A14:C14"/>
    <mergeCell ref="A19:C19"/>
    <mergeCell ref="A20:C20"/>
    <mergeCell ref="A7:C7"/>
    <mergeCell ref="A8:C8"/>
    <mergeCell ref="A25:C25"/>
    <mergeCell ref="A26:C26"/>
    <mergeCell ref="A31:C31"/>
    <mergeCell ref="A32:C32"/>
    <mergeCell ref="A37:C37"/>
    <mergeCell ref="A61:C61"/>
    <mergeCell ref="A62:C62"/>
    <mergeCell ref="A69:D69"/>
    <mergeCell ref="B71:D71"/>
    <mergeCell ref="A43:C43"/>
    <mergeCell ref="A44:C44"/>
    <mergeCell ref="A49:C49"/>
    <mergeCell ref="A50:C50"/>
    <mergeCell ref="A55:C55"/>
    <mergeCell ref="A56:C56"/>
    <mergeCell ref="A82:C82"/>
    <mergeCell ref="A83:C83"/>
    <mergeCell ref="A74:F74"/>
    <mergeCell ref="B76:F76"/>
    <mergeCell ref="B77:F77"/>
    <mergeCell ref="B78:F78"/>
  </mergeCells>
  <pageMargins left="0.70866141732283472" right="0.70866141732283472" top="0.89" bottom="1.02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DENSIDAD</vt:lpstr>
      <vt:lpstr>COBERTURA AGUA</vt:lpstr>
      <vt:lpstr>COBERTURA DESAGUE</vt:lpstr>
      <vt:lpstr>CONEX.ACTIV.AGUA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 Producción</dc:creator>
  <cp:lastModifiedBy>Gerente Comercial</cp:lastModifiedBy>
  <cp:lastPrinted>2018-07-13T15:44:03Z</cp:lastPrinted>
  <dcterms:created xsi:type="dcterms:W3CDTF">2018-02-02T16:35:57Z</dcterms:created>
  <dcterms:modified xsi:type="dcterms:W3CDTF">2018-07-24T14:09:22Z</dcterms:modified>
</cp:coreProperties>
</file>