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vay\Documents\Manoj\MechAid_v5\"/>
    </mc:Choice>
  </mc:AlternateContent>
  <xr:revisionPtr revIDLastSave="0" documentId="8_{88B7B615-1C18-40B0-B9AC-D234FD11E146}" xr6:coauthVersionLast="36" xr6:coauthVersionMax="36" xr10:uidLastSave="{00000000-0000-0000-0000-000000000000}"/>
  <bookViews>
    <workbookView xWindow="0" yWindow="0" windowWidth="19008" windowHeight="8544" xr2:uid="{D68BD47A-CA00-4126-B490-6BA11A30E0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4" i="1" l="1"/>
  <c r="I33" i="1"/>
  <c r="I31" i="1"/>
  <c r="I29" i="1"/>
  <c r="I25" i="1"/>
  <c r="I24" i="1"/>
  <c r="I21" i="1"/>
  <c r="I18" i="1"/>
  <c r="I17" i="1"/>
  <c r="I14" i="1"/>
  <c r="I13" i="1"/>
  <c r="I10" i="1"/>
  <c r="I7" i="1"/>
  <c r="I6" i="1"/>
  <c r="I5" i="1"/>
  <c r="J36" i="1"/>
  <c r="J35" i="1"/>
  <c r="J34" i="1"/>
  <c r="J31" i="1"/>
  <c r="J30" i="1"/>
  <c r="J29" i="1"/>
  <c r="J28" i="1"/>
  <c r="J27" i="1"/>
  <c r="J26" i="1"/>
  <c r="J25" i="1"/>
  <c r="J24" i="1"/>
  <c r="J23" i="1"/>
  <c r="J22" i="1"/>
  <c r="J21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H36" i="1"/>
  <c r="I36" i="1" s="1"/>
  <c r="H35" i="1"/>
  <c r="I35" i="1" s="1"/>
  <c r="H33" i="1"/>
  <c r="J33" i="1" s="1"/>
  <c r="H32" i="1"/>
  <c r="I32" i="1" s="1"/>
  <c r="H30" i="1"/>
  <c r="I30" i="1" s="1"/>
  <c r="H29" i="1"/>
  <c r="H28" i="1"/>
  <c r="I28" i="1" s="1"/>
  <c r="H27" i="1"/>
  <c r="I27" i="1" s="1"/>
  <c r="H26" i="1"/>
  <c r="I26" i="1" s="1"/>
  <c r="H25" i="1"/>
  <c r="H23" i="1"/>
  <c r="I23" i="1" s="1"/>
  <c r="H22" i="1"/>
  <c r="I22" i="1" s="1"/>
  <c r="H20" i="1"/>
  <c r="I20" i="1" s="1"/>
  <c r="H19" i="1"/>
  <c r="I19" i="1" s="1"/>
  <c r="H17" i="1"/>
  <c r="H16" i="1"/>
  <c r="I16" i="1" s="1"/>
  <c r="H15" i="1"/>
  <c r="I15" i="1" s="1"/>
  <c r="H14" i="1"/>
  <c r="H12" i="1"/>
  <c r="I12" i="1" s="1"/>
  <c r="H11" i="1"/>
  <c r="I11" i="1" s="1"/>
  <c r="H9" i="1"/>
  <c r="I9" i="1" s="1"/>
  <c r="H8" i="1"/>
  <c r="I8" i="1" s="1"/>
  <c r="H6" i="1"/>
  <c r="H5" i="1"/>
  <c r="H4" i="1"/>
  <c r="I4" i="1" s="1"/>
  <c r="J20" i="1" l="1"/>
  <c r="J32" i="1"/>
  <c r="H37" i="1"/>
  <c r="H38" i="1"/>
  <c r="H40" i="1" l="1"/>
  <c r="H39" i="1"/>
</calcChain>
</file>

<file path=xl/sharedStrings.xml><?xml version="1.0" encoding="utf-8"?>
<sst xmlns="http://schemas.openxmlformats.org/spreadsheetml/2006/main" count="54" uniqueCount="32">
  <si>
    <t>Individual Exercise - CAD model </t>
  </si>
  <si>
    <t>Individual Exercise - Logbook</t>
  </si>
  <si>
    <t>Individual Exercise - Engineering drawings</t>
  </si>
  <si>
    <t>Fluid Mechanics</t>
  </si>
  <si>
    <t>Progress Test</t>
  </si>
  <si>
    <t>Examination</t>
  </si>
  <si>
    <t>Design and Manufacture</t>
  </si>
  <si>
    <t>Materials</t>
  </si>
  <si>
    <t>Maths and Computing</t>
  </si>
  <si>
    <t>Programming Coursework 1</t>
  </si>
  <si>
    <t>Programming Coursework 2</t>
  </si>
  <si>
    <t>Mechanics</t>
  </si>
  <si>
    <t>Mechatronics</t>
  </si>
  <si>
    <t>Professional Engineering Skills</t>
  </si>
  <si>
    <t>Assessment of mechatronics practical skills</t>
  </si>
  <si>
    <t>Introductory laboratory based case study write up  </t>
  </si>
  <si>
    <t>Log book assessment</t>
  </si>
  <si>
    <t>Materials laboratory write up</t>
  </si>
  <si>
    <t>Thermodynamics laboratory write up</t>
  </si>
  <si>
    <t>Fluid Mechanics laboratory write up</t>
  </si>
  <si>
    <t>Stress Analysis</t>
  </si>
  <si>
    <t>Thermodynamics</t>
  </si>
  <si>
    <t>Mark Obtained (%)</t>
  </si>
  <si>
    <t>Weightage</t>
  </si>
  <si>
    <t>Percentage Obtained</t>
  </si>
  <si>
    <t>Item</t>
  </si>
  <si>
    <t>Percentage of Year Completed Already</t>
  </si>
  <si>
    <t>Average Grade Needed in Remaining Pieces of Work to get a First This Year</t>
  </si>
  <si>
    <t>Average Grade Needed in Remaining Pieces of Work to get a 2:1 This Year</t>
  </si>
  <si>
    <t>Currently Mark for This Year</t>
  </si>
  <si>
    <t>Module</t>
  </si>
  <si>
    <t>Weightage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</si>
</sst>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0" fillId="2" borderId="1" xfId="0" applyFill="1" applyBorder="1" applyAlignment="1"/>
    <xf numFmtId="0" fontId="0" fillId="2" borderId="1" xfId="0" applyFill="1" applyBorder="1"/>
    <xf numFmtId="0" fontId="0" fillId="3" borderId="1" xfId="0" applyFill="1" applyBorder="1" applyAlignment="1"/>
    <xf numFmtId="0" fontId="0" fillId="3" borderId="1" xfId="0" applyFill="1" applyBorder="1"/>
    <xf numFmtId="0" fontId="0" fillId="4" borderId="1" xfId="0" applyFill="1" applyBorder="1" applyAlignment="1"/>
    <xf numFmtId="0" fontId="0" fillId="4" borderId="1" xfId="0" applyFill="1" applyBorder="1"/>
    <xf numFmtId="0" fontId="0" fillId="5" borderId="1" xfId="0" applyFill="1" applyBorder="1" applyAlignment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 applyAlignment="1"/>
    <xf numFmtId="0" fontId="0" fillId="7" borderId="1" xfId="0" applyFill="1" applyBorder="1"/>
    <xf numFmtId="0" fontId="0" fillId="8" borderId="1" xfId="0" applyFill="1" applyBorder="1" applyAlignment="1"/>
    <xf numFmtId="0" fontId="0" fillId="8" borderId="1" xfId="0" applyFill="1" applyBorder="1"/>
    <xf numFmtId="0" fontId="0" fillId="9" borderId="1" xfId="0" applyFill="1" applyBorder="1" applyAlignment="1"/>
    <xf numFmtId="0" fontId="0" fillId="10" borderId="1" xfId="0" applyFill="1" applyBorder="1" applyAlignment="1"/>
    <xf numFmtId="0" fontId="0" fillId="10" borderId="1" xfId="0" applyFill="1" applyBorder="1"/>
    <xf numFmtId="0" fontId="0" fillId="11" borderId="1" xfId="0" applyFill="1" applyBorder="1" applyAlignment="1"/>
    <xf numFmtId="0" fontId="0" fillId="11" borderId="1" xfId="0" applyFill="1" applyBorder="1"/>
    <xf numFmtId="0" fontId="2" fillId="1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43" fontId="0" fillId="9" borderId="1" xfId="0" applyNumberFormat="1" applyFill="1" applyBorder="1" applyAlignment="1"/>
    <xf numFmtId="9" fontId="0" fillId="6" borderId="1" xfId="2" applyFont="1" applyFill="1" applyBorder="1" applyAlignment="1">
      <alignment horizontal="center"/>
    </xf>
    <xf numFmtId="9" fontId="0" fillId="2" borderId="1" xfId="2" applyFont="1" applyFill="1" applyBorder="1" applyAlignment="1">
      <alignment horizontal="center"/>
    </xf>
    <xf numFmtId="9" fontId="0" fillId="11" borderId="1" xfId="2" applyFont="1" applyFill="1" applyBorder="1" applyAlignment="1">
      <alignment horizontal="center"/>
    </xf>
    <xf numFmtId="9" fontId="0" fillId="3" borderId="1" xfId="2" applyFont="1" applyFill="1" applyBorder="1" applyAlignment="1">
      <alignment horizontal="center"/>
    </xf>
    <xf numFmtId="9" fontId="0" fillId="10" borderId="1" xfId="2" applyFont="1" applyFill="1" applyBorder="1" applyAlignment="1">
      <alignment horizontal="center"/>
    </xf>
    <xf numFmtId="9" fontId="0" fillId="4" borderId="1" xfId="2" applyFont="1" applyFill="1" applyBorder="1" applyAlignment="1">
      <alignment horizontal="center"/>
    </xf>
    <xf numFmtId="9" fontId="0" fillId="5" borderId="1" xfId="2" applyFont="1" applyFill="1" applyBorder="1" applyAlignment="1">
      <alignment horizontal="center"/>
    </xf>
    <xf numFmtId="9" fontId="0" fillId="7" borderId="1" xfId="2" applyFont="1" applyFill="1" applyBorder="1" applyAlignment="1">
      <alignment horizontal="center"/>
    </xf>
    <xf numFmtId="9" fontId="0" fillId="8" borderId="1" xfId="2" applyFont="1" applyFill="1" applyBorder="1" applyAlignment="1">
      <alignment horizontal="center"/>
    </xf>
    <xf numFmtId="43" fontId="0" fillId="9" borderId="1" xfId="1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2" fillId="11" borderId="1" xfId="0" applyFont="1" applyFill="1" applyBorder="1" applyAlignment="1">
      <alignment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2" fillId="13" borderId="2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9" fontId="2" fillId="13" borderId="1" xfId="2" applyFont="1" applyFill="1" applyBorder="1" applyAlignment="1">
      <alignment horizontal="center" vertical="center"/>
    </xf>
    <xf numFmtId="43" fontId="0" fillId="2" borderId="1" xfId="1" applyFont="1" applyFill="1" applyBorder="1" applyAlignment="1">
      <alignment horizontal="center" vertical="center"/>
    </xf>
    <xf numFmtId="43" fontId="0" fillId="11" borderId="1" xfId="1" applyFont="1" applyFill="1" applyBorder="1" applyAlignment="1">
      <alignment horizontal="center" vertical="center"/>
    </xf>
    <xf numFmtId="43" fontId="0" fillId="3" borderId="1" xfId="1" applyFont="1" applyFill="1" applyBorder="1" applyAlignment="1">
      <alignment horizontal="center" vertical="center"/>
    </xf>
    <xf numFmtId="43" fontId="0" fillId="10" borderId="1" xfId="1" applyFont="1" applyFill="1" applyBorder="1" applyAlignment="1">
      <alignment horizontal="center" vertical="center"/>
    </xf>
    <xf numFmtId="43" fontId="0" fillId="4" borderId="1" xfId="1" applyFont="1" applyFill="1" applyBorder="1" applyAlignment="1">
      <alignment horizontal="center" vertical="center"/>
    </xf>
    <xf numFmtId="43" fontId="0" fillId="5" borderId="1" xfId="1" applyFont="1" applyFill="1" applyBorder="1" applyAlignment="1">
      <alignment horizontal="center" vertical="center"/>
    </xf>
    <xf numFmtId="43" fontId="0" fillId="7" borderId="1" xfId="1" applyFont="1" applyFill="1" applyBorder="1" applyAlignment="1">
      <alignment horizontal="center" vertical="center"/>
    </xf>
    <xf numFmtId="43" fontId="0" fillId="8" borderId="1" xfId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CC66FF"/>
      <color rgb="FFFF9900"/>
      <color rgb="FF663300"/>
      <color rgb="FF9900FF"/>
      <color rgb="FFFFFFFF"/>
      <color rgb="FF70307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57EAB-D05D-4F2D-8501-2A3361FE11AD}">
  <dimension ref="B2:J40"/>
  <sheetViews>
    <sheetView tabSelected="1" workbookViewId="0">
      <selection activeCell="L34" sqref="L34"/>
    </sheetView>
  </sheetViews>
  <sheetFormatPr defaultRowHeight="14.4" x14ac:dyDescent="0.3"/>
  <cols>
    <col min="2" max="2" width="25.5546875" bestFit="1" customWidth="1"/>
    <col min="3" max="3" width="10" bestFit="1" customWidth="1"/>
    <col min="6" max="6" width="64.5546875" bestFit="1" customWidth="1"/>
    <col min="7" max="7" width="17" bestFit="1" customWidth="1"/>
    <col min="8" max="8" width="13.33203125" style="20" bestFit="1" customWidth="1"/>
    <col min="9" max="9" width="18.21875" hidden="1" customWidth="1"/>
    <col min="10" max="10" width="0" hidden="1" customWidth="1"/>
  </cols>
  <sheetData>
    <row r="2" spans="2:10" x14ac:dyDescent="0.3">
      <c r="B2" s="32" t="s">
        <v>30</v>
      </c>
      <c r="C2" s="32" t="s">
        <v>23</v>
      </c>
      <c r="F2" s="32" t="s">
        <v>25</v>
      </c>
      <c r="G2" s="32" t="s">
        <v>22</v>
      </c>
      <c r="H2" s="32" t="s">
        <v>31</v>
      </c>
      <c r="I2" s="19" t="s">
        <v>24</v>
      </c>
    </row>
    <row r="3" spans="2:10" x14ac:dyDescent="0.3">
      <c r="B3" s="9" t="s">
        <v>6</v>
      </c>
      <c r="C3" s="22">
        <v>0.16666666666666</v>
      </c>
      <c r="F3" s="33" t="s">
        <v>6</v>
      </c>
      <c r="G3" s="34"/>
      <c r="H3" s="31">
        <v>0</v>
      </c>
      <c r="I3" s="14"/>
      <c r="J3">
        <f>IF(G3&gt;0,H3,0)</f>
        <v>0</v>
      </c>
    </row>
    <row r="4" spans="2:10" x14ac:dyDescent="0.3">
      <c r="B4" s="2" t="s">
        <v>3</v>
      </c>
      <c r="C4" s="23">
        <v>8.3333332999999996E-2</v>
      </c>
      <c r="F4" s="35" t="s">
        <v>0</v>
      </c>
      <c r="G4" s="34"/>
      <c r="H4" s="31">
        <f>(0.4*$C$3)*100</f>
        <v>6.6666666666664005</v>
      </c>
      <c r="I4" s="21">
        <f>G4*H4/100</f>
        <v>0</v>
      </c>
      <c r="J4">
        <f>IF(G4&gt;0,H4,0)</f>
        <v>0</v>
      </c>
    </row>
    <row r="5" spans="2:10" x14ac:dyDescent="0.3">
      <c r="B5" s="18" t="s">
        <v>7</v>
      </c>
      <c r="C5" s="24">
        <v>8.3333332999999996E-2</v>
      </c>
      <c r="F5" s="35" t="s">
        <v>1</v>
      </c>
      <c r="G5" s="34"/>
      <c r="H5" s="31">
        <f>(0.2*C3)*100</f>
        <v>3.3333333333332003</v>
      </c>
      <c r="I5" s="14">
        <f t="shared" ref="I5:I36" si="0">G5*H5/100</f>
        <v>0</v>
      </c>
      <c r="J5">
        <f>IF(G5&gt;0,H5,0)</f>
        <v>0</v>
      </c>
    </row>
    <row r="6" spans="2:10" x14ac:dyDescent="0.3">
      <c r="B6" s="4" t="s">
        <v>8</v>
      </c>
      <c r="C6" s="25">
        <v>0.25</v>
      </c>
      <c r="F6" s="35" t="s">
        <v>2</v>
      </c>
      <c r="G6" s="34"/>
      <c r="H6" s="31">
        <f>(0.4*$C$3)*100</f>
        <v>6.6666666666664005</v>
      </c>
      <c r="I6" s="14">
        <f t="shared" si="0"/>
        <v>0</v>
      </c>
      <c r="J6">
        <f>IF(G6&gt;0,H6,0)</f>
        <v>0</v>
      </c>
    </row>
    <row r="7" spans="2:10" x14ac:dyDescent="0.3">
      <c r="B7" s="16" t="s">
        <v>11</v>
      </c>
      <c r="C7" s="26">
        <v>8.3333332999999996E-2</v>
      </c>
      <c r="F7" s="36" t="s">
        <v>3</v>
      </c>
      <c r="G7" s="37"/>
      <c r="H7" s="63">
        <v>0</v>
      </c>
      <c r="I7" s="1">
        <f t="shared" si="0"/>
        <v>0</v>
      </c>
      <c r="J7">
        <f>IF(G7&gt;0,H7,0)</f>
        <v>0</v>
      </c>
    </row>
    <row r="8" spans="2:10" x14ac:dyDescent="0.3">
      <c r="B8" s="6" t="s">
        <v>12</v>
      </c>
      <c r="C8" s="27">
        <v>8.3333332999999996E-2</v>
      </c>
      <c r="F8" s="38" t="s">
        <v>4</v>
      </c>
      <c r="G8" s="37"/>
      <c r="H8" s="63">
        <f>(0.05*C4)*100</f>
        <v>0.41666666500000005</v>
      </c>
      <c r="I8" s="1">
        <f t="shared" si="0"/>
        <v>0</v>
      </c>
      <c r="J8">
        <f>IF(G8&gt;0,H8,0)</f>
        <v>0</v>
      </c>
    </row>
    <row r="9" spans="2:10" x14ac:dyDescent="0.3">
      <c r="B9" s="8" t="s">
        <v>13</v>
      </c>
      <c r="C9" s="28">
        <v>8.3333332999999996E-2</v>
      </c>
      <c r="F9" s="38" t="s">
        <v>5</v>
      </c>
      <c r="G9" s="37"/>
      <c r="H9" s="63">
        <f>(0.95*C4)*100</f>
        <v>7.9166666349999995</v>
      </c>
      <c r="I9" s="1">
        <f t="shared" si="0"/>
        <v>0</v>
      </c>
      <c r="J9">
        <f>IF(G9&gt;0,H9,0)</f>
        <v>0</v>
      </c>
    </row>
    <row r="10" spans="2:10" x14ac:dyDescent="0.3">
      <c r="B10" s="11" t="s">
        <v>20</v>
      </c>
      <c r="C10" s="29">
        <v>8.3333332999999996E-2</v>
      </c>
      <c r="F10" s="39" t="s">
        <v>7</v>
      </c>
      <c r="G10" s="40"/>
      <c r="H10" s="64">
        <v>0</v>
      </c>
      <c r="I10" s="17">
        <f t="shared" si="0"/>
        <v>0</v>
      </c>
      <c r="J10">
        <f>IF(G10&gt;0,H10,0)</f>
        <v>0</v>
      </c>
    </row>
    <row r="11" spans="2:10" x14ac:dyDescent="0.3">
      <c r="B11" s="13" t="s">
        <v>21</v>
      </c>
      <c r="C11" s="30">
        <v>8.3333332999999996E-2</v>
      </c>
      <c r="F11" s="41" t="s">
        <v>4</v>
      </c>
      <c r="G11" s="40"/>
      <c r="H11" s="64">
        <f>(0.05*C5)*100</f>
        <v>0.41666666500000005</v>
      </c>
      <c r="I11" s="17">
        <f t="shared" si="0"/>
        <v>0</v>
      </c>
      <c r="J11">
        <f>IF(G11&gt;0,H11,0)</f>
        <v>0</v>
      </c>
    </row>
    <row r="12" spans="2:10" x14ac:dyDescent="0.3">
      <c r="F12" s="41" t="s">
        <v>5</v>
      </c>
      <c r="G12" s="40"/>
      <c r="H12" s="64">
        <f>(0.95*C5)*100</f>
        <v>7.9166666349999995</v>
      </c>
      <c r="I12" s="17">
        <f t="shared" si="0"/>
        <v>0</v>
      </c>
      <c r="J12">
        <f>IF(G12&gt;0,H12,0)</f>
        <v>0</v>
      </c>
    </row>
    <row r="13" spans="2:10" x14ac:dyDescent="0.3">
      <c r="F13" s="42" t="s">
        <v>8</v>
      </c>
      <c r="G13" s="43"/>
      <c r="H13" s="65">
        <v>0</v>
      </c>
      <c r="I13" s="3">
        <f t="shared" si="0"/>
        <v>0</v>
      </c>
      <c r="J13">
        <f>IF(G13&gt;0,H13,0)</f>
        <v>0</v>
      </c>
    </row>
    <row r="14" spans="2:10" x14ac:dyDescent="0.3">
      <c r="F14" s="44" t="s">
        <v>4</v>
      </c>
      <c r="G14" s="43"/>
      <c r="H14" s="65">
        <f>(0.04*$C$6)*100</f>
        <v>1</v>
      </c>
      <c r="I14" s="3">
        <f t="shared" si="0"/>
        <v>0</v>
      </c>
      <c r="J14">
        <f>IF(G14&gt;0,H14,0)</f>
        <v>0</v>
      </c>
    </row>
    <row r="15" spans="2:10" x14ac:dyDescent="0.3">
      <c r="F15" s="44" t="s">
        <v>5</v>
      </c>
      <c r="G15" s="43"/>
      <c r="H15" s="65">
        <f>(0.8*$C$6)*100</f>
        <v>20</v>
      </c>
      <c r="I15" s="3">
        <f t="shared" si="0"/>
        <v>0</v>
      </c>
      <c r="J15">
        <f>IF(G15&gt;0,H15,0)</f>
        <v>0</v>
      </c>
    </row>
    <row r="16" spans="2:10" x14ac:dyDescent="0.3">
      <c r="F16" s="44" t="s">
        <v>9</v>
      </c>
      <c r="G16" s="43"/>
      <c r="H16" s="65">
        <f>(0.08*$C$6)*100</f>
        <v>2</v>
      </c>
      <c r="I16" s="3">
        <f t="shared" si="0"/>
        <v>0</v>
      </c>
      <c r="J16">
        <f>IF(G16&gt;0,H16,0)</f>
        <v>0</v>
      </c>
    </row>
    <row r="17" spans="6:10" x14ac:dyDescent="0.3">
      <c r="F17" s="44" t="s">
        <v>10</v>
      </c>
      <c r="G17" s="43"/>
      <c r="H17" s="65">
        <f>(0.08*$C$6)*100</f>
        <v>2</v>
      </c>
      <c r="I17" s="3">
        <f t="shared" si="0"/>
        <v>0</v>
      </c>
      <c r="J17">
        <f>IF(G17&gt;0,H17,0)</f>
        <v>0</v>
      </c>
    </row>
    <row r="18" spans="6:10" x14ac:dyDescent="0.3">
      <c r="F18" s="45" t="s">
        <v>11</v>
      </c>
      <c r="G18" s="46"/>
      <c r="H18" s="66">
        <v>0</v>
      </c>
      <c r="I18" s="15">
        <f t="shared" si="0"/>
        <v>0</v>
      </c>
      <c r="J18">
        <f>IF(G18&gt;0,H18,0)</f>
        <v>0</v>
      </c>
    </row>
    <row r="19" spans="6:10" x14ac:dyDescent="0.3">
      <c r="F19" s="47" t="s">
        <v>4</v>
      </c>
      <c r="G19" s="46"/>
      <c r="H19" s="66">
        <f>(0.05*$C$7)*100</f>
        <v>0.41666666500000005</v>
      </c>
      <c r="I19" s="15">
        <f t="shared" si="0"/>
        <v>0</v>
      </c>
      <c r="J19">
        <f>IF(G19&gt;0,H19,0)</f>
        <v>0</v>
      </c>
    </row>
    <row r="20" spans="6:10" x14ac:dyDescent="0.3">
      <c r="F20" s="47" t="s">
        <v>5</v>
      </c>
      <c r="G20" s="46"/>
      <c r="H20" s="66">
        <f>(0.95*$C$7)*100</f>
        <v>7.9166666349999995</v>
      </c>
      <c r="I20" s="15">
        <f t="shared" si="0"/>
        <v>0</v>
      </c>
      <c r="J20">
        <f>IF(G20&gt;0,H20,0)</f>
        <v>0</v>
      </c>
    </row>
    <row r="21" spans="6:10" x14ac:dyDescent="0.3">
      <c r="F21" s="48" t="s">
        <v>12</v>
      </c>
      <c r="G21" s="49"/>
      <c r="H21" s="67">
        <v>0</v>
      </c>
      <c r="I21" s="5">
        <f t="shared" si="0"/>
        <v>0</v>
      </c>
      <c r="J21">
        <f>IF(G21&gt;0,H21,0)</f>
        <v>0</v>
      </c>
    </row>
    <row r="22" spans="6:10" x14ac:dyDescent="0.3">
      <c r="F22" s="50" t="s">
        <v>4</v>
      </c>
      <c r="G22" s="49"/>
      <c r="H22" s="67">
        <f>(0.05*$C$8)*100</f>
        <v>0.41666666500000005</v>
      </c>
      <c r="I22" s="5">
        <f t="shared" si="0"/>
        <v>0</v>
      </c>
      <c r="J22">
        <f>IF(G22&gt;0,H22,0)</f>
        <v>0</v>
      </c>
    </row>
    <row r="23" spans="6:10" x14ac:dyDescent="0.3">
      <c r="F23" s="50" t="s">
        <v>5</v>
      </c>
      <c r="G23" s="49"/>
      <c r="H23" s="67">
        <f>(0.95*$C$8)*100</f>
        <v>7.9166666349999995</v>
      </c>
      <c r="I23" s="5">
        <f t="shared" si="0"/>
        <v>0</v>
      </c>
      <c r="J23">
        <f>IF(G23&gt;0,H23,0)</f>
        <v>0</v>
      </c>
    </row>
    <row r="24" spans="6:10" x14ac:dyDescent="0.3">
      <c r="F24" s="51" t="s">
        <v>13</v>
      </c>
      <c r="G24" s="52"/>
      <c r="H24" s="68">
        <v>0</v>
      </c>
      <c r="I24" s="7">
        <f t="shared" si="0"/>
        <v>0</v>
      </c>
      <c r="J24">
        <f>IF(G24&gt;0,H24,0)</f>
        <v>0</v>
      </c>
    </row>
    <row r="25" spans="6:10" x14ac:dyDescent="0.3">
      <c r="F25" s="53" t="s">
        <v>14</v>
      </c>
      <c r="G25" s="52"/>
      <c r="H25" s="68">
        <f>(0.2*$C$9)*100</f>
        <v>1.6666666600000002</v>
      </c>
      <c r="I25" s="7">
        <f t="shared" si="0"/>
        <v>0</v>
      </c>
      <c r="J25">
        <f>IF(G25&gt;0,H25,0)</f>
        <v>0</v>
      </c>
    </row>
    <row r="26" spans="6:10" x14ac:dyDescent="0.3">
      <c r="F26" s="53" t="s">
        <v>15</v>
      </c>
      <c r="G26" s="52"/>
      <c r="H26" s="68">
        <f>(0.3*$C$9)*100</f>
        <v>2.4999999899999996</v>
      </c>
      <c r="I26" s="7">
        <f t="shared" si="0"/>
        <v>0</v>
      </c>
      <c r="J26">
        <f>IF(G26&gt;0,H26,0)</f>
        <v>0</v>
      </c>
    </row>
    <row r="27" spans="6:10" x14ac:dyDescent="0.3">
      <c r="F27" s="53" t="s">
        <v>16</v>
      </c>
      <c r="G27" s="52"/>
      <c r="H27" s="68">
        <f>(0.05*$C$9)*100</f>
        <v>0.41666666500000005</v>
      </c>
      <c r="I27" s="7">
        <f t="shared" si="0"/>
        <v>0</v>
      </c>
      <c r="J27">
        <f>IF(G27&gt;0,H27,0)</f>
        <v>0</v>
      </c>
    </row>
    <row r="28" spans="6:10" x14ac:dyDescent="0.3">
      <c r="F28" s="53" t="s">
        <v>17</v>
      </c>
      <c r="G28" s="52"/>
      <c r="H28" s="68">
        <f>(0.15*$C$9)*100</f>
        <v>1.2499999949999998</v>
      </c>
      <c r="I28" s="7">
        <f t="shared" si="0"/>
        <v>0</v>
      </c>
      <c r="J28">
        <f>IF(G28&gt;0,H28,0)</f>
        <v>0</v>
      </c>
    </row>
    <row r="29" spans="6:10" x14ac:dyDescent="0.3">
      <c r="F29" s="53" t="s">
        <v>18</v>
      </c>
      <c r="G29" s="52"/>
      <c r="H29" s="68">
        <f>(0.15*$C$9)*100</f>
        <v>1.2499999949999998</v>
      </c>
      <c r="I29" s="7">
        <f t="shared" si="0"/>
        <v>0</v>
      </c>
      <c r="J29">
        <f>IF(G29&gt;0,H29,0)</f>
        <v>0</v>
      </c>
    </row>
    <row r="30" spans="6:10" x14ac:dyDescent="0.3">
      <c r="F30" s="53" t="s">
        <v>19</v>
      </c>
      <c r="G30" s="52"/>
      <c r="H30" s="68">
        <f>(0.15*$C$9)*100</f>
        <v>1.2499999949999998</v>
      </c>
      <c r="I30" s="7">
        <f t="shared" si="0"/>
        <v>0</v>
      </c>
      <c r="J30">
        <f>IF(G30&gt;0,H30,0)</f>
        <v>0</v>
      </c>
    </row>
    <row r="31" spans="6:10" x14ac:dyDescent="0.3">
      <c r="F31" s="54" t="s">
        <v>20</v>
      </c>
      <c r="G31" s="55"/>
      <c r="H31" s="69">
        <v>0</v>
      </c>
      <c r="I31" s="10">
        <f t="shared" si="0"/>
        <v>0</v>
      </c>
      <c r="J31">
        <f>IF(G31&gt;0,H31,0)</f>
        <v>0</v>
      </c>
    </row>
    <row r="32" spans="6:10" x14ac:dyDescent="0.3">
      <c r="F32" s="56" t="s">
        <v>4</v>
      </c>
      <c r="G32" s="55"/>
      <c r="H32" s="69">
        <f>(0.05*$C$10)*100</f>
        <v>0.41666666500000005</v>
      </c>
      <c r="I32" s="10">
        <f t="shared" si="0"/>
        <v>0</v>
      </c>
      <c r="J32">
        <f>IF(G32&gt;0,H32,0)</f>
        <v>0</v>
      </c>
    </row>
    <row r="33" spans="6:10" x14ac:dyDescent="0.3">
      <c r="F33" s="56" t="s">
        <v>5</v>
      </c>
      <c r="G33" s="55"/>
      <c r="H33" s="69">
        <f>(0.95*$C$10)*100</f>
        <v>7.9166666349999995</v>
      </c>
      <c r="I33" s="10">
        <f t="shared" si="0"/>
        <v>0</v>
      </c>
      <c r="J33">
        <f>IF(G33&gt;0,H33,0)</f>
        <v>0</v>
      </c>
    </row>
    <row r="34" spans="6:10" x14ac:dyDescent="0.3">
      <c r="F34" s="57" t="s">
        <v>21</v>
      </c>
      <c r="G34" s="58"/>
      <c r="H34" s="70">
        <v>0</v>
      </c>
      <c r="I34" s="12">
        <f t="shared" si="0"/>
        <v>0</v>
      </c>
      <c r="J34">
        <f>IF(G34&gt;0,H34,0)</f>
        <v>0</v>
      </c>
    </row>
    <row r="35" spans="6:10" x14ac:dyDescent="0.3">
      <c r="F35" s="59" t="s">
        <v>4</v>
      </c>
      <c r="G35" s="58"/>
      <c r="H35" s="70">
        <f>(0.05*$C$11)*100</f>
        <v>0.41666666500000005</v>
      </c>
      <c r="I35" s="12">
        <f t="shared" si="0"/>
        <v>0</v>
      </c>
      <c r="J35">
        <f>IF(G35&gt;0,H35,0)</f>
        <v>0</v>
      </c>
    </row>
    <row r="36" spans="6:10" x14ac:dyDescent="0.3">
      <c r="F36" s="59" t="s">
        <v>5</v>
      </c>
      <c r="G36" s="58"/>
      <c r="H36" s="70">
        <f>(0.95*$C$11)*100</f>
        <v>7.9166666349999995</v>
      </c>
      <c r="I36" s="12">
        <f t="shared" si="0"/>
        <v>0</v>
      </c>
      <c r="J36">
        <f>IF(G36&gt;0,H36,0)</f>
        <v>0</v>
      </c>
    </row>
    <row r="37" spans="6:10" x14ac:dyDescent="0.3">
      <c r="F37" s="60" t="s">
        <v>26</v>
      </c>
      <c r="G37" s="61"/>
      <c r="H37" s="62">
        <f>SUM(J3:J36)/100</f>
        <v>0</v>
      </c>
    </row>
    <row r="38" spans="6:10" x14ac:dyDescent="0.3">
      <c r="F38" s="60" t="s">
        <v>29</v>
      </c>
      <c r="G38" s="61"/>
      <c r="H38" s="62" t="e">
        <f>(SUM(I3:I36))/(100*H37)</f>
        <v>#DIV/0!</v>
      </c>
    </row>
    <row r="39" spans="6:10" x14ac:dyDescent="0.3">
      <c r="F39" s="60" t="s">
        <v>27</v>
      </c>
      <c r="G39" s="61"/>
      <c r="H39" s="62" t="e">
        <f>(0.7-($H$37*$H$38))/(1-$H$37)</f>
        <v>#DIV/0!</v>
      </c>
    </row>
    <row r="40" spans="6:10" x14ac:dyDescent="0.3">
      <c r="F40" s="60" t="s">
        <v>28</v>
      </c>
      <c r="G40" s="61"/>
      <c r="H40" s="62" t="e">
        <f>(0.6-($H$37*$H$38))/(1-$H$37)</f>
        <v>#DIV/0!</v>
      </c>
    </row>
  </sheetData>
  <mergeCells count="4">
    <mergeCell ref="F40:G40"/>
    <mergeCell ref="F39:G39"/>
    <mergeCell ref="F38:G38"/>
    <mergeCell ref="F37:G3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Anvay Date</dc:creator>
  <cp:lastModifiedBy>Anvay Date</cp:lastModifiedBy>
  <dcterms:created xsi:type="dcterms:W3CDTF">2019-03-28T14:26:26Z</dcterms:created>
  <dcterms:modified xsi:type="dcterms:W3CDTF">2019-03-28T15:31:49Z</dcterms:modified>
</cp:coreProperties>
</file>